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project\DPspider\Report\NewReport\"/>
    </mc:Choice>
  </mc:AlternateContent>
  <bookViews>
    <workbookView xWindow="1005" yWindow="0" windowWidth="22035" windowHeight="9015" tabRatio="733" firstSheet="3" activeTab="3"/>
  </bookViews>
  <sheets>
    <sheet name="关键指标" sheetId="1" r:id="rId1"/>
    <sheet name="关键指标-咨询转化" sheetId="2" r:id="rId2"/>
    <sheet name="关键指标-竞对" sheetId="3" r:id="rId3"/>
    <sheet name="销售-团购（线上）" sheetId="4" r:id="rId4"/>
    <sheet name="实际消费分布（线下）" sheetId="5" r:id="rId5"/>
    <sheet name="CPC" sheetId="6" r:id="rId6"/>
    <sheet name="体验报告-案例" sheetId="7" r:id="rId7"/>
    <sheet name="透视表" sheetId="8" r:id="rId8"/>
    <sheet name="竞对数据" sheetId="9" r:id="rId9"/>
    <sheet name="流量" sheetId="10" r:id="rId10"/>
    <sheet name="咨询明细" sheetId="11" r:id="rId11"/>
    <sheet name="预约数据" sheetId="12" r:id="rId12"/>
    <sheet name="消费数据明细（线上）" sheetId="13" r:id="rId13"/>
    <sheet name="线下" sheetId="14" r:id="rId14"/>
    <sheet name="口碑数据" sheetId="15" r:id="rId15"/>
    <sheet name="回复口碑" sheetId="16" r:id="rId16"/>
    <sheet name="CPC数据" sheetId="17" r:id="rId17"/>
    <sheet name="被屏蔽体验报告" sheetId="18" r:id="rId18"/>
    <sheet name="旧咨询明细" sheetId="19" r:id="rId19"/>
  </sheets>
  <definedNames>
    <definedName name="_xlnm._FilterDatabase" localSheetId="18" hidden="1">旧咨询明细!$A$1:$I$1</definedName>
    <definedName name="_xlnm._FilterDatabase" localSheetId="14" hidden="1">口碑数据!$A$1:$O$1</definedName>
    <definedName name="_xlnm._FilterDatabase" localSheetId="9" hidden="1">流量!$F$2:$G$31</definedName>
    <definedName name="_xlnm._FilterDatabase" localSheetId="13" hidden="1">线下!#REF!</definedName>
    <definedName name="_xlnm._FilterDatabase" localSheetId="12" hidden="1">'消费数据明细（线上）'!$A$149:$W$149</definedName>
    <definedName name="_xlnm._FilterDatabase" localSheetId="11" hidden="1">预约数据!$A$1:$I$74</definedName>
  </definedNames>
  <calcPr calcId="162913"/>
  <pivotCaches>
    <pivotCache cacheId="0" r:id="rId20"/>
    <pivotCache cacheId="1" r:id="rId21"/>
    <pivotCache cacheId="2" r:id="rId22"/>
    <pivotCache cacheId="3" r:id="rId23"/>
    <pivotCache cacheId="4" r:id="rId24"/>
    <pivotCache cacheId="5" r:id="rId25"/>
    <pivotCache cacheId="6" r:id="rId26"/>
    <pivotCache cacheId="7" r:id="rId27"/>
  </pivotCaches>
</workbook>
</file>

<file path=xl/calcChain.xml><?xml version="1.0" encoding="utf-8"?>
<calcChain xmlns="http://schemas.openxmlformats.org/spreadsheetml/2006/main">
  <c r="L7" i="7" l="1"/>
  <c r="G8" i="7"/>
  <c r="B64" i="19"/>
  <c r="A64" i="19"/>
  <c r="B63" i="19"/>
  <c r="A63" i="19"/>
  <c r="B62" i="19"/>
  <c r="A62" i="19"/>
  <c r="B61" i="19"/>
  <c r="A61" i="19"/>
  <c r="B60" i="19"/>
  <c r="A60" i="19"/>
  <c r="B59" i="19"/>
  <c r="A59" i="19"/>
  <c r="B58" i="19"/>
  <c r="A58" i="19"/>
  <c r="B57" i="19"/>
  <c r="A57" i="19"/>
  <c r="B56" i="19"/>
  <c r="A56" i="19"/>
  <c r="B55" i="19"/>
  <c r="A55" i="19"/>
  <c r="B54" i="19"/>
  <c r="A54" i="19"/>
  <c r="B53" i="19"/>
  <c r="A53" i="19"/>
  <c r="B52" i="19"/>
  <c r="A52" i="19"/>
  <c r="B51" i="19"/>
  <c r="A51" i="19"/>
  <c r="B50" i="19"/>
  <c r="A50" i="19"/>
  <c r="B49" i="19"/>
  <c r="A49" i="19"/>
  <c r="B48" i="19"/>
  <c r="A48" i="19"/>
  <c r="B47" i="19"/>
  <c r="A47" i="19"/>
  <c r="B46" i="19"/>
  <c r="A46" i="19"/>
  <c r="B45" i="19"/>
  <c r="A45" i="19"/>
  <c r="B44" i="19"/>
  <c r="A44" i="19"/>
  <c r="B43" i="19"/>
  <c r="A43" i="19"/>
  <c r="B42" i="19"/>
  <c r="A42" i="19"/>
  <c r="B41" i="19"/>
  <c r="A41" i="19"/>
  <c r="B40" i="19"/>
  <c r="A40" i="19"/>
  <c r="B39" i="19"/>
  <c r="A39" i="19"/>
  <c r="B38" i="19"/>
  <c r="A38" i="19"/>
  <c r="B37" i="19"/>
  <c r="A37" i="19"/>
  <c r="B36" i="19"/>
  <c r="A36" i="19"/>
  <c r="B35" i="19"/>
  <c r="A35" i="19"/>
  <c r="B34" i="19"/>
  <c r="A34" i="19"/>
  <c r="B33" i="19"/>
  <c r="A33" i="19"/>
  <c r="B32" i="19"/>
  <c r="A32" i="19"/>
  <c r="B31" i="19"/>
  <c r="A31" i="19"/>
  <c r="B30" i="19"/>
  <c r="A30" i="19"/>
  <c r="B29" i="19"/>
  <c r="A29" i="19"/>
  <c r="B28" i="19"/>
  <c r="A28" i="19"/>
  <c r="B27" i="19"/>
  <c r="A27" i="19"/>
  <c r="B26" i="19"/>
  <c r="A26" i="19"/>
  <c r="B25" i="19"/>
  <c r="A25" i="19"/>
  <c r="B24" i="19"/>
  <c r="A24" i="19"/>
  <c r="B23" i="19"/>
  <c r="A23" i="19"/>
  <c r="B22" i="19"/>
  <c r="A22" i="19"/>
  <c r="B21" i="19"/>
  <c r="A21" i="19"/>
  <c r="B20" i="19"/>
  <c r="A20" i="19"/>
  <c r="B19" i="19"/>
  <c r="A19" i="19"/>
  <c r="B18" i="19"/>
  <c r="A18" i="19"/>
  <c r="B17" i="19"/>
  <c r="A17" i="19"/>
  <c r="B16" i="19"/>
  <c r="A16" i="19"/>
  <c r="B15" i="19"/>
  <c r="A15" i="19"/>
  <c r="B14" i="19"/>
  <c r="A14" i="19"/>
  <c r="B13" i="19"/>
  <c r="A13" i="19"/>
  <c r="B12" i="19"/>
  <c r="A12" i="19"/>
  <c r="B11" i="19"/>
  <c r="A11" i="19"/>
  <c r="B10" i="19"/>
  <c r="A10" i="19"/>
  <c r="B9" i="19"/>
  <c r="A9" i="19"/>
  <c r="B8" i="19"/>
  <c r="A8" i="19"/>
  <c r="B7" i="19"/>
  <c r="A7" i="19"/>
  <c r="B6" i="19"/>
  <c r="A6" i="19"/>
  <c r="B5" i="19"/>
  <c r="A5" i="19"/>
  <c r="B4" i="19"/>
  <c r="A4" i="19"/>
  <c r="B3" i="19"/>
  <c r="A3" i="19"/>
  <c r="B2" i="19"/>
  <c r="A2" i="19"/>
  <c r="B5" i="18"/>
  <c r="A5" i="18"/>
  <c r="B4" i="18"/>
  <c r="A4" i="18"/>
  <c r="B3" i="18"/>
  <c r="A3" i="18"/>
  <c r="B2" i="18"/>
  <c r="A2" i="18"/>
  <c r="B35" i="17"/>
  <c r="A35" i="17"/>
  <c r="B34" i="17"/>
  <c r="A34" i="17"/>
  <c r="B33" i="17"/>
  <c r="A33" i="17"/>
  <c r="B32" i="17"/>
  <c r="A32" i="17"/>
  <c r="B31" i="17"/>
  <c r="A31" i="17"/>
  <c r="B30" i="17"/>
  <c r="A30" i="17"/>
  <c r="B29" i="17"/>
  <c r="A29" i="17"/>
  <c r="B28" i="17"/>
  <c r="A28" i="17"/>
  <c r="B27" i="17"/>
  <c r="A27" i="17"/>
  <c r="B26" i="17"/>
  <c r="A26" i="17"/>
  <c r="B25" i="17"/>
  <c r="A25" i="17"/>
  <c r="B24" i="17"/>
  <c r="A24" i="17"/>
  <c r="B23" i="17"/>
  <c r="A23" i="17"/>
  <c r="B22" i="17"/>
  <c r="A22" i="17"/>
  <c r="B21" i="17"/>
  <c r="A21" i="17"/>
  <c r="B20" i="17"/>
  <c r="A20" i="17"/>
  <c r="B19" i="17"/>
  <c r="A19" i="17"/>
  <c r="B18" i="17"/>
  <c r="A18" i="17"/>
  <c r="B17" i="17"/>
  <c r="A17" i="17"/>
  <c r="B16" i="17"/>
  <c r="A16" i="17"/>
  <c r="B15" i="17"/>
  <c r="A15" i="17"/>
  <c r="B14" i="17"/>
  <c r="A14" i="17"/>
  <c r="B13" i="17"/>
  <c r="A13" i="17"/>
  <c r="B12" i="17"/>
  <c r="A12" i="17"/>
  <c r="B11" i="17"/>
  <c r="A11" i="17"/>
  <c r="B10" i="17"/>
  <c r="A10" i="17"/>
  <c r="B9" i="17"/>
  <c r="A9" i="17"/>
  <c r="B8" i="17"/>
  <c r="A8" i="17"/>
  <c r="B7" i="17"/>
  <c r="A7" i="17"/>
  <c r="B6" i="17"/>
  <c r="A6" i="17"/>
  <c r="B5" i="17"/>
  <c r="A5" i="17"/>
  <c r="B4" i="17"/>
  <c r="A4" i="17"/>
  <c r="B3" i="17"/>
  <c r="A3" i="17"/>
  <c r="B2" i="17"/>
  <c r="A2" i="17"/>
  <c r="B138" i="10"/>
  <c r="A138" i="10"/>
  <c r="B137" i="10"/>
  <c r="A137" i="10"/>
  <c r="B136" i="10"/>
  <c r="A136" i="10"/>
  <c r="B135" i="10"/>
  <c r="A135" i="10"/>
  <c r="B134" i="10"/>
  <c r="A134" i="10"/>
  <c r="B133" i="10"/>
  <c r="A133" i="10"/>
  <c r="B132" i="10"/>
  <c r="A132" i="10"/>
  <c r="B131" i="10"/>
  <c r="A131" i="10"/>
  <c r="B130" i="10"/>
  <c r="A130" i="10"/>
  <c r="B129" i="10"/>
  <c r="A129" i="10"/>
  <c r="B128" i="10"/>
  <c r="A128" i="10"/>
  <c r="B127" i="10"/>
  <c r="A127" i="10"/>
  <c r="B126" i="10"/>
  <c r="A126" i="10"/>
  <c r="B125" i="10"/>
  <c r="A125" i="10"/>
  <c r="B124" i="10"/>
  <c r="A124" i="10"/>
  <c r="B123" i="10"/>
  <c r="A123" i="10"/>
  <c r="B122" i="10"/>
  <c r="A122" i="10"/>
  <c r="B121" i="10"/>
  <c r="A121" i="10"/>
  <c r="B120" i="10"/>
  <c r="A120" i="10"/>
  <c r="B119" i="10"/>
  <c r="A119" i="10"/>
  <c r="B118" i="10"/>
  <c r="A118" i="10"/>
  <c r="B117" i="10"/>
  <c r="A117" i="10"/>
  <c r="B116" i="10"/>
  <c r="A116" i="10"/>
  <c r="B115" i="10"/>
  <c r="A115" i="10"/>
  <c r="B114" i="10"/>
  <c r="A114" i="10"/>
  <c r="B113" i="10"/>
  <c r="A113" i="10"/>
  <c r="B112" i="10"/>
  <c r="A112" i="10"/>
  <c r="B111" i="10"/>
  <c r="A111" i="10"/>
  <c r="B110" i="10"/>
  <c r="A110" i="10"/>
  <c r="B109" i="10"/>
  <c r="A109" i="10"/>
  <c r="B108" i="10"/>
  <c r="A108" i="10"/>
  <c r="B107" i="10"/>
  <c r="A107" i="10"/>
  <c r="B106" i="10"/>
  <c r="A106" i="10"/>
  <c r="B105" i="10"/>
  <c r="A105" i="10"/>
  <c r="B104" i="10"/>
  <c r="A104" i="10"/>
  <c r="B103" i="10"/>
  <c r="A103" i="10"/>
  <c r="B102" i="10"/>
  <c r="A102" i="10"/>
  <c r="B101" i="10"/>
  <c r="A101" i="10"/>
  <c r="B100" i="10"/>
  <c r="A100" i="10"/>
  <c r="B99" i="10"/>
  <c r="A99" i="10"/>
  <c r="B98" i="10"/>
  <c r="A98" i="10"/>
  <c r="B97" i="10"/>
  <c r="A97" i="10"/>
  <c r="B96" i="10"/>
  <c r="A96" i="10"/>
  <c r="B95" i="10"/>
  <c r="A95" i="10"/>
  <c r="B94" i="10"/>
  <c r="A94" i="10"/>
  <c r="B93" i="10"/>
  <c r="A93" i="10"/>
  <c r="B92" i="10"/>
  <c r="A92" i="10"/>
  <c r="B91" i="10"/>
  <c r="A91" i="10"/>
  <c r="B90" i="10"/>
  <c r="A90" i="10"/>
  <c r="B89" i="10"/>
  <c r="A89" i="10"/>
  <c r="B88" i="10"/>
  <c r="A88" i="10"/>
  <c r="B87" i="10"/>
  <c r="A87" i="10"/>
  <c r="B86" i="10"/>
  <c r="A86" i="10"/>
  <c r="B85" i="10"/>
  <c r="A85" i="10"/>
  <c r="B84" i="10"/>
  <c r="A84" i="10"/>
  <c r="B83" i="10"/>
  <c r="A83" i="10"/>
  <c r="B82" i="10"/>
  <c r="A82" i="10"/>
  <c r="B81" i="10"/>
  <c r="A81" i="10"/>
  <c r="B80" i="10"/>
  <c r="A80" i="10"/>
  <c r="B79" i="10"/>
  <c r="A79" i="10"/>
  <c r="B78" i="10"/>
  <c r="A78" i="10"/>
  <c r="B77" i="10"/>
  <c r="A77" i="10"/>
  <c r="B76" i="10"/>
  <c r="A76" i="10"/>
  <c r="B75" i="10"/>
  <c r="A75" i="10"/>
  <c r="B74" i="10"/>
  <c r="A74" i="10"/>
  <c r="B73" i="10"/>
  <c r="A73" i="10"/>
  <c r="B72" i="10"/>
  <c r="A72" i="10"/>
  <c r="B71" i="10"/>
  <c r="A71" i="10"/>
  <c r="B70" i="10"/>
  <c r="A70" i="10"/>
  <c r="B69" i="10"/>
  <c r="A69" i="10"/>
  <c r="B68" i="10"/>
  <c r="A68" i="10"/>
  <c r="B67" i="10"/>
  <c r="A67" i="10"/>
  <c r="B66" i="10"/>
  <c r="A66" i="10"/>
  <c r="B65" i="10"/>
  <c r="A65" i="10"/>
  <c r="B64" i="10"/>
  <c r="A64" i="10"/>
  <c r="B63" i="10"/>
  <c r="A63" i="10"/>
  <c r="B62" i="10"/>
  <c r="A62" i="10"/>
  <c r="B61" i="10"/>
  <c r="A61" i="10"/>
  <c r="B60" i="10"/>
  <c r="A60" i="10"/>
  <c r="B59" i="10"/>
  <c r="A59" i="10"/>
  <c r="B58" i="10"/>
  <c r="A58" i="10"/>
  <c r="B57" i="10"/>
  <c r="A57" i="10"/>
  <c r="B56" i="10"/>
  <c r="A56" i="10"/>
  <c r="B55" i="10"/>
  <c r="A55" i="10"/>
  <c r="B54" i="10"/>
  <c r="A54" i="10"/>
  <c r="B53" i="10"/>
  <c r="A53" i="10"/>
  <c r="B52" i="10"/>
  <c r="A52" i="10"/>
  <c r="B51" i="10"/>
  <c r="A51" i="10"/>
  <c r="B50" i="10"/>
  <c r="A50" i="10"/>
  <c r="B49" i="10"/>
  <c r="A49" i="10"/>
  <c r="B48" i="10"/>
  <c r="A48" i="10"/>
  <c r="B47" i="10"/>
  <c r="A47" i="10"/>
  <c r="B46" i="10"/>
  <c r="A46" i="10"/>
  <c r="B45" i="10"/>
  <c r="A45" i="10"/>
  <c r="B44" i="10"/>
  <c r="A44" i="10"/>
  <c r="B43" i="10"/>
  <c r="A43" i="10"/>
  <c r="B42" i="10"/>
  <c r="A42" i="10"/>
  <c r="B41" i="10"/>
  <c r="A41" i="10"/>
  <c r="B40" i="10"/>
  <c r="A40" i="10"/>
  <c r="B39" i="10"/>
  <c r="A39" i="10"/>
  <c r="B38" i="10"/>
  <c r="A38" i="10"/>
  <c r="B37" i="10"/>
  <c r="A37" i="10"/>
  <c r="B36" i="10"/>
  <c r="A36" i="10"/>
  <c r="B35" i="10"/>
  <c r="A35" i="10"/>
  <c r="B34" i="10"/>
  <c r="A34" i="10"/>
  <c r="B33" i="10"/>
  <c r="A33" i="10"/>
  <c r="B32" i="10"/>
  <c r="A32" i="10"/>
  <c r="B31" i="10"/>
  <c r="A31" i="10"/>
  <c r="B30" i="10"/>
  <c r="A30" i="10"/>
  <c r="B29" i="10"/>
  <c r="A29" i="10"/>
  <c r="B28" i="10"/>
  <c r="A28" i="10"/>
  <c r="B27" i="10"/>
  <c r="A27" i="10"/>
  <c r="B26" i="10"/>
  <c r="A26" i="10"/>
  <c r="B25" i="10"/>
  <c r="A25" i="10"/>
  <c r="B24" i="10"/>
  <c r="A24" i="10"/>
  <c r="B23" i="10"/>
  <c r="A23" i="10"/>
  <c r="B22" i="10"/>
  <c r="A22" i="10"/>
  <c r="B21" i="10"/>
  <c r="A21" i="10"/>
  <c r="B20" i="10"/>
  <c r="A20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B8" i="10"/>
  <c r="A8" i="10"/>
  <c r="B7" i="10"/>
  <c r="A7" i="10"/>
  <c r="B6" i="10"/>
  <c r="A6" i="10"/>
  <c r="B5" i="10"/>
  <c r="A5" i="10"/>
  <c r="B4" i="10"/>
  <c r="A4" i="10"/>
  <c r="B3" i="10"/>
  <c r="A3" i="10"/>
  <c r="B2" i="10"/>
  <c r="A2" i="10"/>
  <c r="S8" i="9"/>
  <c r="S14" i="9" s="1"/>
  <c r="R8" i="9"/>
  <c r="R14" i="9" s="1"/>
  <c r="Q24" i="8"/>
  <c r="P24" i="8"/>
  <c r="L24" i="8"/>
  <c r="K24" i="8"/>
  <c r="Q23" i="8"/>
  <c r="P23" i="8"/>
  <c r="C8" i="7" s="1"/>
  <c r="L23" i="8"/>
  <c r="K23" i="8"/>
  <c r="D10" i="2" s="1"/>
  <c r="Q22" i="8"/>
  <c r="P22" i="8"/>
  <c r="L22" i="8"/>
  <c r="K22" i="8"/>
  <c r="D11" i="2" s="1"/>
  <c r="E11" i="2" s="1"/>
  <c r="Q21" i="8"/>
  <c r="P21" i="8"/>
  <c r="L21" i="8"/>
  <c r="F7" i="2" s="1"/>
  <c r="K21" i="8"/>
  <c r="D7" i="2" s="1"/>
  <c r="E7" i="2" s="1"/>
  <c r="Q20" i="8"/>
  <c r="Q25" i="8" s="1"/>
  <c r="P20" i="8"/>
  <c r="P25" i="8" s="1"/>
  <c r="L20" i="8"/>
  <c r="F8" i="2" s="1"/>
  <c r="F6" i="2" s="1"/>
  <c r="K20" i="8"/>
  <c r="G16" i="7"/>
  <c r="F16" i="7"/>
  <c r="G15" i="7"/>
  <c r="E15" i="7"/>
  <c r="D15" i="7"/>
  <c r="C15" i="7"/>
  <c r="N12" i="7"/>
  <c r="M12" i="7"/>
  <c r="J12" i="7"/>
  <c r="I12" i="7"/>
  <c r="F12" i="7"/>
  <c r="E12" i="7"/>
  <c r="N11" i="7"/>
  <c r="L11" i="7"/>
  <c r="K11" i="7"/>
  <c r="J11" i="7"/>
  <c r="H11" i="7"/>
  <c r="G11" i="7"/>
  <c r="F11" i="7"/>
  <c r="D11" i="7"/>
  <c r="C11" i="7"/>
  <c r="L8" i="7"/>
  <c r="J8" i="7"/>
  <c r="I8" i="7"/>
  <c r="K8" i="7" s="1"/>
  <c r="D8" i="7"/>
  <c r="N7" i="7"/>
  <c r="M7" i="7"/>
  <c r="J7" i="7"/>
  <c r="I7" i="7"/>
  <c r="H7" i="7"/>
  <c r="G7" i="7"/>
  <c r="F7" i="7"/>
  <c r="D7" i="7"/>
  <c r="C7" i="7"/>
  <c r="L3" i="7"/>
  <c r="K3" i="7"/>
  <c r="J3" i="7"/>
  <c r="H3" i="7"/>
  <c r="G3" i="7"/>
  <c r="F3" i="7"/>
  <c r="D3" i="7"/>
  <c r="C3" i="7"/>
  <c r="B1" i="7"/>
  <c r="E11" i="6"/>
  <c r="C11" i="6"/>
  <c r="E3" i="6"/>
  <c r="D3" i="6"/>
  <c r="C3" i="6"/>
  <c r="B1" i="6"/>
  <c r="G11" i="5"/>
  <c r="D11" i="5"/>
  <c r="G10" i="5"/>
  <c r="D10" i="5"/>
  <c r="G9" i="5"/>
  <c r="D9" i="5"/>
  <c r="G8" i="5"/>
  <c r="D8" i="5"/>
  <c r="G7" i="5"/>
  <c r="D7" i="5"/>
  <c r="G6" i="5"/>
  <c r="D6" i="5"/>
  <c r="G5" i="5"/>
  <c r="D5" i="5"/>
  <c r="H4" i="5"/>
  <c r="G4" i="5" s="1"/>
  <c r="F4" i="5"/>
  <c r="E4" i="5"/>
  <c r="D4" i="5"/>
  <c r="C4" i="5"/>
  <c r="H3" i="5"/>
  <c r="G3" i="5"/>
  <c r="F3" i="5"/>
  <c r="E3" i="5"/>
  <c r="D3" i="5"/>
  <c r="C3" i="5"/>
  <c r="G25" i="4"/>
  <c r="D25" i="4"/>
  <c r="G24" i="4"/>
  <c r="D24" i="4"/>
  <c r="G23" i="4"/>
  <c r="D23" i="4"/>
  <c r="G22" i="4"/>
  <c r="D22" i="4"/>
  <c r="G21" i="4"/>
  <c r="D21" i="4"/>
  <c r="G20" i="4"/>
  <c r="D20" i="4"/>
  <c r="G19" i="4"/>
  <c r="D19" i="4"/>
  <c r="G18" i="4"/>
  <c r="D18" i="4"/>
  <c r="G17" i="4"/>
  <c r="D17" i="4"/>
  <c r="G16" i="4"/>
  <c r="D16" i="4"/>
  <c r="G15" i="4"/>
  <c r="D15" i="4"/>
  <c r="G14" i="4"/>
  <c r="D14" i="4"/>
  <c r="G13" i="4"/>
  <c r="D13" i="4"/>
  <c r="G12" i="4"/>
  <c r="D12" i="4"/>
  <c r="G11" i="4"/>
  <c r="D11" i="4"/>
  <c r="G10" i="4"/>
  <c r="D10" i="4"/>
  <c r="G9" i="4"/>
  <c r="D9" i="4"/>
  <c r="G8" i="4"/>
  <c r="D8" i="4"/>
  <c r="G7" i="4"/>
  <c r="D7" i="4"/>
  <c r="G6" i="4"/>
  <c r="D6" i="4"/>
  <c r="H5" i="4"/>
  <c r="G5" i="4" s="1"/>
  <c r="F5" i="4"/>
  <c r="E5" i="4"/>
  <c r="D5" i="4"/>
  <c r="C5" i="4"/>
  <c r="H4" i="4"/>
  <c r="G4" i="4"/>
  <c r="F4" i="4"/>
  <c r="E4" i="4"/>
  <c r="D4" i="4"/>
  <c r="C4" i="4"/>
  <c r="J15" i="2"/>
  <c r="J14" i="2"/>
  <c r="J12" i="2"/>
  <c r="J11" i="2"/>
  <c r="F11" i="2"/>
  <c r="J10" i="2"/>
  <c r="F10" i="2"/>
  <c r="F9" i="2" s="1"/>
  <c r="J8" i="2"/>
  <c r="D8" i="2"/>
  <c r="E8" i="2" s="1"/>
  <c r="J6" i="2"/>
  <c r="J5" i="2"/>
  <c r="J4" i="2"/>
  <c r="E4" i="2"/>
  <c r="J3" i="2"/>
  <c r="K2" i="2"/>
  <c r="J2" i="2"/>
  <c r="I2" i="2"/>
  <c r="F2" i="2"/>
  <c r="E2" i="2"/>
  <c r="D2" i="2"/>
  <c r="F18" i="1"/>
  <c r="E18" i="1" s="1"/>
  <c r="G18" i="1" s="1"/>
  <c r="F16" i="1"/>
  <c r="E16" i="1" s="1"/>
  <c r="G16" i="1" s="1"/>
  <c r="D16" i="1"/>
  <c r="E15" i="1"/>
  <c r="G15" i="1" s="1"/>
  <c r="G14" i="1"/>
  <c r="E14" i="1"/>
  <c r="F13" i="1"/>
  <c r="E13" i="1" s="1"/>
  <c r="G13" i="1" s="1"/>
  <c r="D13" i="1"/>
  <c r="E12" i="1"/>
  <c r="G12" i="1" s="1"/>
  <c r="G10" i="1"/>
  <c r="E10" i="1"/>
  <c r="F3" i="1"/>
  <c r="E3" i="1"/>
  <c r="D3" i="1"/>
  <c r="B1" i="1"/>
  <c r="G4" i="7"/>
  <c r="C4" i="6"/>
  <c r="D12" i="2"/>
  <c r="F4" i="1"/>
  <c r="E4" i="6"/>
  <c r="F12" i="2"/>
  <c r="D4" i="1"/>
  <c r="F7" i="1"/>
  <c r="F6" i="1"/>
  <c r="F5" i="1"/>
  <c r="C9" i="6"/>
  <c r="E7" i="6"/>
  <c r="C5" i="6"/>
  <c r="D7" i="1"/>
  <c r="D6" i="1"/>
  <c r="D5" i="1"/>
  <c r="H4" i="7"/>
  <c r="E9" i="6"/>
  <c r="C7" i="6"/>
  <c r="E5" i="6"/>
  <c r="K25" i="8"/>
  <c r="D3" i="2" l="1"/>
  <c r="D8" i="1"/>
  <c r="E8" i="6"/>
  <c r="D7" i="6"/>
  <c r="E10" i="6"/>
  <c r="E5" i="1"/>
  <c r="G5" i="1" s="1"/>
  <c r="E6" i="1"/>
  <c r="G6" i="1" s="1"/>
  <c r="E7" i="1"/>
  <c r="G7" i="1" s="1"/>
  <c r="C8" i="6"/>
  <c r="D5" i="6"/>
  <c r="D9" i="6"/>
  <c r="C10" i="6"/>
  <c r="D10" i="6" s="1"/>
  <c r="I4" i="1"/>
  <c r="E4" i="1"/>
  <c r="G4" i="1" s="1"/>
  <c r="E6" i="6"/>
  <c r="E12" i="6"/>
  <c r="E12" i="2"/>
  <c r="C6" i="6"/>
  <c r="D4" i="6"/>
  <c r="I4" i="7"/>
  <c r="J4" i="7"/>
  <c r="E10" i="2"/>
  <c r="D9" i="2"/>
  <c r="E9" i="2" s="1"/>
  <c r="C12" i="6"/>
  <c r="D12" i="6" s="1"/>
  <c r="C4" i="7"/>
  <c r="D17" i="1"/>
  <c r="E17" i="1" s="1"/>
  <c r="G17" i="1" s="1"/>
  <c r="E8" i="7"/>
  <c r="F8" i="7"/>
  <c r="H8" i="7"/>
  <c r="F17" i="1"/>
  <c r="D4" i="7"/>
  <c r="L4" i="7" s="1"/>
  <c r="N8" i="7"/>
  <c r="D6" i="2"/>
  <c r="E6" i="2" s="1"/>
  <c r="D11" i="6"/>
  <c r="M8" i="7"/>
  <c r="L25" i="8"/>
  <c r="F3" i="2" l="1"/>
  <c r="F5" i="2" s="1"/>
  <c r="F8" i="1"/>
  <c r="D8" i="6"/>
  <c r="E8" i="1"/>
  <c r="G8" i="1" s="1"/>
  <c r="D11" i="1"/>
  <c r="D9" i="1"/>
  <c r="E4" i="7"/>
  <c r="F4" i="7"/>
  <c r="D6" i="6"/>
  <c r="K4" i="7"/>
  <c r="D5" i="2"/>
  <c r="E5" i="2" s="1"/>
  <c r="E3" i="2"/>
  <c r="F9" i="1" l="1"/>
  <c r="E9" i="1" s="1"/>
  <c r="G9" i="1" s="1"/>
  <c r="F11" i="1"/>
  <c r="E11" i="1"/>
  <c r="G11" i="1" s="1"/>
</calcChain>
</file>

<file path=xl/sharedStrings.xml><?xml version="1.0" encoding="utf-8"?>
<sst xmlns="http://schemas.openxmlformats.org/spreadsheetml/2006/main" count="2897" uniqueCount="1278">
  <si>
    <t>红字为结合机构提供数据汇总</t>
  </si>
  <si>
    <t>KPI（关键指标）汇总</t>
  </si>
  <si>
    <t>月环比数据健康度</t>
  </si>
  <si>
    <t>同行较优转化率参考</t>
  </si>
  <si>
    <t>流量</t>
  </si>
  <si>
    <t>PV（次）</t>
  </si>
  <si>
    <t>UV（人）</t>
  </si>
  <si>
    <t>跳失率/%</t>
  </si>
  <si>
    <t>平均页面浏览时间（秒）</t>
  </si>
  <si>
    <t>咨询</t>
  </si>
  <si>
    <t>咨询总数</t>
  </si>
  <si>
    <t>咨询占比</t>
  </si>
  <si>
    <t>销售</t>
  </si>
  <si>
    <t>到院人数</t>
  </si>
  <si>
    <t>到院率</t>
  </si>
  <si>
    <t>40%-80%</t>
  </si>
  <si>
    <t>成交人数</t>
  </si>
  <si>
    <t>成单率</t>
  </si>
  <si>
    <t>代运营销售额</t>
  </si>
  <si>
    <t>线上刷单11单，刷单金额3671元</t>
  </si>
  <si>
    <t>代运营销售量</t>
  </si>
  <si>
    <t>客单价</t>
  </si>
  <si>
    <t>体验报告</t>
  </si>
  <si>
    <t>体验报告数</t>
  </si>
  <si>
    <t>案例数（新增）</t>
  </si>
  <si>
    <t xml:space="preserve">1、目前机构流量达到同期优秀同行的50% - CPC日均消耗 1000元，引入 67%流量
2、流量对比7月增长39%，访客数增长 59%，CPC的增长主要带来了新客户的流量引入 - 9月开始将日均预算降低至 500~ 800元，将部分预算挪至商品销量运营
3、到院率 53%，对比7月下滑近33个点，导致尽管咨询人数提高 52%，却未能带来相对有效的预约到店转化--咨询到院数据记录准确的前提
4、客单价较上月持续下滑，主要原因本月销售商品集中为脱毛及皮肤清洁等低单价产品，无大单开发（上月有1单黑眼圈及眼综合，本月近20个手术类咨询但无1单成交记录）；建议复盘到院接待流程及消费患者回访等，提升开发几率（院内可总结相应升单项目及话术），定期回访
5、目前线上共29封体验报告，本月累计沉淀14封，运营分值成功提升到9.2，已成功晋级5星门店。后续建议沉淀的体验报告，开始着重发力引导在院内的特色项目和主打项目，并且关联医生-祛眼袋眼部抗衰，眼部整形等（目前体验报告主要集中在 皮肤管理）；
6、目前线上共42封案例，本月沉淀3封，建议持续上新，且优先补充玻尿酸、肉毒素、皮肤管理类的案例，同时眼部优质案例持续上线。
</t>
  </si>
  <si>
    <t>咨询Total</t>
  </si>
  <si>
    <t>客户来源</t>
  </si>
  <si>
    <t>咨询项目</t>
  </si>
  <si>
    <t>脱毛</t>
  </si>
  <si>
    <t>玻尿酸</t>
  </si>
  <si>
    <t>黑眼圈</t>
  </si>
  <si>
    <t>400电话　</t>
  </si>
  <si>
    <t>总数</t>
  </si>
  <si>
    <t>皮肤清洁</t>
  </si>
  <si>
    <t>已接</t>
  </si>
  <si>
    <t>祛眼袋</t>
  </si>
  <si>
    <t>未接</t>
  </si>
  <si>
    <t>其他</t>
  </si>
  <si>
    <t>预约按钮</t>
  </si>
  <si>
    <t>眼部整形</t>
  </si>
  <si>
    <t>门店</t>
  </si>
  <si>
    <t>自体脂肪填充</t>
  </si>
  <si>
    <t>医生</t>
  </si>
  <si>
    <t>皮肤美白</t>
  </si>
  <si>
    <t>会员消息</t>
  </si>
  <si>
    <t>水光针</t>
  </si>
  <si>
    <t>埋线</t>
  </si>
  <si>
    <t>本月截至目前，主要咨询在脱毛、眼部（黑眼圈、祛眼袋）、玻尿酸</t>
  </si>
  <si>
    <t>肉毒素</t>
  </si>
  <si>
    <t>祛痘</t>
  </si>
  <si>
    <t>祛斑</t>
  </si>
  <si>
    <t>本页数据排名均为时间节点的近7天排名数据</t>
  </si>
  <si>
    <t>此为数据为排名名次，数据越小排名越高</t>
  </si>
  <si>
    <t>目前机构在成都市场整体，近一周曝光指数从原38名提升至 12名，人气指数排行从原34名提升至17名，取得较大进步。
下一阶段，可以在保持CPC推广通流量导入的过程中，提高商品销售量的提升，提高门店的综合竞争指数。</t>
  </si>
  <si>
    <t>消费额为成交价格=售价-立减金额</t>
  </si>
  <si>
    <t>标注灰色的为下架或者调整项目</t>
  </si>
  <si>
    <t>消费</t>
  </si>
  <si>
    <t>线上消费量</t>
  </si>
  <si>
    <t>线上消费额</t>
  </si>
  <si>
    <t>[2018.03.28]韩国小气泡水氧活肤清洁卫士[25.00元][14189467]</t>
  </si>
  <si>
    <t>[2018.03.27]冰点脱毛唇部腋下 2选1[98.00元][14196724]</t>
  </si>
  <si>
    <t>[2018.03.28]白瓷娃娃黑脸娃娃 2选1 桃瓷净肌[188.00元][14197734]</t>
  </si>
  <si>
    <t>[2018.03.28]逆龄是冻出来的[880.00元][14198370]</t>
  </si>
  <si>
    <t>[2018.06.14]果酸祛痘焕肤平滑肌肤[799.00元][14046483]</t>
  </si>
  <si>
    <t>[2018.06.22]隐形粉底心机妆容[188.00元][14275424]</t>
  </si>
  <si>
    <t>[2018.03.28]韩国小气泡水氧活肤清洁卫士[18.00元][30251864]</t>
  </si>
  <si>
    <t>[2018.04.16]冰点脱毛小腿6次脱掉黑丝袜[298.00元][14206814]</t>
  </si>
  <si>
    <t>[2018.03.28]女人变女神只差一支玻尿酸[466.00元][14196495]</t>
  </si>
  <si>
    <t>[2018.03.28]白瓷娃娃黑脸娃娃 2选1 桃瓷净肌[168.00元][14197734]</t>
  </si>
  <si>
    <t>[2018.03.28]摘掉黑镜框还原双眼美[398.00元][14189188]</t>
  </si>
  <si>
    <t>[2018.03.27]甩掉汉毛还原女神[98.00元][14196724]</t>
  </si>
  <si>
    <t>[2018.03.28]桃瓷肌童颜肤[188.00元][14197734]</t>
  </si>
  <si>
    <t>[2018.05.21]无针水光提亮肤色 收缩毛孔[188.00元][31477479]</t>
  </si>
  <si>
    <t>[2018.03.28]伊婉C玻尿酸1ml丰下巴拉长弧线[1080.00元][14190048]</t>
  </si>
  <si>
    <t>[2018.03.28]韩国小气泡水氧活肤清洁卫士[18.00元][14189467]</t>
  </si>
  <si>
    <t>[2018.05.25]脱去烦恼美丽心情[298.00元][14207184]</t>
  </si>
  <si>
    <t>[2018.03.28]白瓷娃娃黑脸娃娃首次优惠[188.00元][30264487]</t>
  </si>
  <si>
    <t>[2018.03.27]唇部腋下2选1  2年包干[98.00元][30238957]</t>
  </si>
  <si>
    <t>[2018.03.28]润百颜1ML首次体验价[466.00元][14196495]</t>
  </si>
  <si>
    <t>本月热卖项目，小气泡和脱毛</t>
  </si>
  <si>
    <t>建议将持续提升除皱和黑眼圈的卖量，对此有需求的客户会更容易导向去眼袋</t>
  </si>
  <si>
    <t>实际消费量</t>
  </si>
  <si>
    <t>实际消费额</t>
  </si>
  <si>
    <t>果酸换肤</t>
  </si>
  <si>
    <t>瘦脸针</t>
  </si>
  <si>
    <t>眼综合</t>
  </si>
  <si>
    <t>祛痣</t>
  </si>
  <si>
    <t>本月线下开发较上月下滑严重，建议关注线下到院接待过程。复盘面诊过程，总结线下升单的思路和技巧</t>
  </si>
  <si>
    <t>8月21日开始投放CPC</t>
  </si>
  <si>
    <t>健丽</t>
  </si>
  <si>
    <t>花费</t>
  </si>
  <si>
    <t>点击</t>
  </si>
  <si>
    <t>点击均价</t>
  </si>
  <si>
    <t>曝光</t>
  </si>
  <si>
    <t>CTR</t>
  </si>
  <si>
    <t>点击/曝光</t>
  </si>
  <si>
    <t>商户浏览量</t>
  </si>
  <si>
    <t>浏览量ROI</t>
  </si>
  <si>
    <t>商户浏览量/曝光</t>
  </si>
  <si>
    <t>点评总消费额</t>
  </si>
  <si>
    <t>ROI</t>
  </si>
  <si>
    <t>点评总消费额/花费</t>
  </si>
  <si>
    <t>活跃度</t>
  </si>
  <si>
    <t>体验报告总数</t>
  </si>
  <si>
    <t>回复量</t>
  </si>
  <si>
    <t>差量</t>
  </si>
  <si>
    <t>好差评</t>
  </si>
  <si>
    <t>4~5星量</t>
  </si>
  <si>
    <t>1~3星量</t>
  </si>
  <si>
    <t>运营分</t>
  </si>
  <si>
    <t>效果</t>
  </si>
  <si>
    <t>环境</t>
  </si>
  <si>
    <t>服务</t>
  </si>
  <si>
    <t>内容分</t>
  </si>
  <si>
    <t>案例总数</t>
  </si>
  <si>
    <t>新增案例数</t>
  </si>
  <si>
    <t>本月机构新增体验报告5封，门店运营分也增长到9.1；</t>
  </si>
  <si>
    <t>案例本月无新增，关联皮肤、注射类、黑眼圈的案例较少，建议优先补充</t>
  </si>
  <si>
    <t>当月流量</t>
  </si>
  <si>
    <t>当月咨询</t>
  </si>
  <si>
    <t>当月预约</t>
  </si>
  <si>
    <t>上月预约</t>
  </si>
  <si>
    <t>当月口碑</t>
  </si>
  <si>
    <t>上月口碑</t>
  </si>
  <si>
    <t>当月口碑回复</t>
  </si>
  <si>
    <t>当月CPC</t>
  </si>
  <si>
    <t>月</t>
  </si>
  <si>
    <t>值</t>
  </si>
  <si>
    <t>年</t>
  </si>
  <si>
    <t>8月</t>
  </si>
  <si>
    <t>套餐信息</t>
  </si>
  <si>
    <t>计数项:套餐信息</t>
  </si>
  <si>
    <t>求和项:成交价</t>
  </si>
  <si>
    <t>列标签</t>
  </si>
  <si>
    <t>计数项:姓名</t>
  </si>
  <si>
    <t>日</t>
  </si>
  <si>
    <t>(全部)</t>
  </si>
  <si>
    <t>评价时间</t>
  </si>
  <si>
    <t>日期</t>
  </si>
  <si>
    <t>[2018.03.28]小气泡水氧活肤  2选1[25.00元][14189467]</t>
  </si>
  <si>
    <t>行标签</t>
  </si>
  <si>
    <t>7月</t>
  </si>
  <si>
    <t>计数项:星级</t>
  </si>
  <si>
    <t>计数项:金额</t>
  </si>
  <si>
    <t>求和项:金额2</t>
  </si>
  <si>
    <t>浏览量</t>
  </si>
  <si>
    <t>访客数</t>
  </si>
  <si>
    <t>平均停留时长</t>
  </si>
  <si>
    <t>跳失率</t>
  </si>
  <si>
    <t>计数项:订单来源</t>
  </si>
  <si>
    <t>5星</t>
  </si>
  <si>
    <t>4星</t>
  </si>
  <si>
    <t>计数项:用户昵称</t>
  </si>
  <si>
    <t>求和项:花费</t>
  </si>
  <si>
    <t>求和项:点击</t>
  </si>
  <si>
    <t>平均值项:点击均价</t>
  </si>
  <si>
    <t>求和项:曝光</t>
  </si>
  <si>
    <t>求和项:商户浏览量</t>
  </si>
  <si>
    <t>400未接</t>
  </si>
  <si>
    <t>400已接</t>
  </si>
  <si>
    <t>总计</t>
  </si>
  <si>
    <t>门店预约</t>
  </si>
  <si>
    <t>[2018.03.27]冰点脱毛唇部腋下2选1 一年包干[98.00元][14196724]</t>
  </si>
  <si>
    <t>上月口碑回复</t>
  </si>
  <si>
    <t>上月CPC</t>
  </si>
  <si>
    <t>[2018.03.28]润百颜  1ml[466.00元][14196495]</t>
  </si>
  <si>
    <t>上月流量</t>
  </si>
  <si>
    <t>上月咨询</t>
  </si>
  <si>
    <t>(多项)</t>
  </si>
  <si>
    <t>[2018.05.25]冰点脱毛小臂 6次 零痛嫩滑[298.00元][14207184]</t>
  </si>
  <si>
    <t>预约</t>
  </si>
  <si>
    <t>当月</t>
  </si>
  <si>
    <t>上月</t>
  </si>
  <si>
    <t>口碑</t>
  </si>
  <si>
    <t>[2018.06.22]无针水光  心机妆容[188.00元][14275424]</t>
  </si>
  <si>
    <t>1星</t>
  </si>
  <si>
    <t>日均环比</t>
  </si>
  <si>
    <t>2星</t>
  </si>
  <si>
    <t>[2018.03.28]激光去黑眼圈  摘掉黑镜框[398.00元][14189188]</t>
  </si>
  <si>
    <t>当前</t>
  </si>
  <si>
    <t>技师预约</t>
  </si>
  <si>
    <t>3星</t>
  </si>
  <si>
    <t>[2018.06.14]埋线全面部隐形抗衰[1480.00元][14051717]</t>
  </si>
  <si>
    <t>当月天数</t>
  </si>
  <si>
    <t>上月天数</t>
  </si>
  <si>
    <t>数据截至日期</t>
  </si>
  <si>
    <t>8月31日</t>
  </si>
  <si>
    <t>竞对分析</t>
  </si>
  <si>
    <t>盐市口</t>
  </si>
  <si>
    <t>曝光指数</t>
  </si>
  <si>
    <t>人气指数</t>
  </si>
  <si>
    <t>人均浏览页面</t>
  </si>
  <si>
    <t>交易指数</t>
  </si>
  <si>
    <t>锦江区</t>
  </si>
  <si>
    <t>成都市</t>
  </si>
  <si>
    <t>星级</t>
  </si>
  <si>
    <t>案例</t>
  </si>
  <si>
    <t>到院人数：</t>
  </si>
  <si>
    <t>成单人数：</t>
  </si>
  <si>
    <t>成交量：</t>
  </si>
  <si>
    <t>成单额：</t>
  </si>
  <si>
    <t>浏览量/次</t>
  </si>
  <si>
    <t>访客数/人</t>
  </si>
  <si>
    <t>平均停留时长/秒</t>
  </si>
  <si>
    <t>姓名</t>
  </si>
  <si>
    <t>首次沟通时间</t>
  </si>
  <si>
    <t>最后沟通时间</t>
  </si>
  <si>
    <t>顾客标签</t>
  </si>
  <si>
    <t>所属门店</t>
  </si>
  <si>
    <t>梦梦_211</t>
  </si>
  <si>
    <t>2018-09-16 23:54:10</t>
  </si>
  <si>
    <t>2018-09-17 11:19:35</t>
  </si>
  <si>
    <t>成都健丽医疗美容</t>
  </si>
  <si>
    <t>HanksBen</t>
  </si>
  <si>
    <t>2018-09-16 11:44:15</t>
  </si>
  <si>
    <t>2018-09-16 11:54:07</t>
  </si>
  <si>
    <t>吸脂</t>
  </si>
  <si>
    <t>阿部阿部阿部部</t>
  </si>
  <si>
    <t>2018-09-16 08:26:09</t>
  </si>
  <si>
    <t>2018-09-16 08:46:00</t>
  </si>
  <si>
    <t>xsy520加油</t>
  </si>
  <si>
    <t>2018-09-16 00:10:16</t>
  </si>
  <si>
    <t>2018-09-16 08:24:37</t>
  </si>
  <si>
    <t>chenghuiwangjiao</t>
  </si>
  <si>
    <t>2018-09-15 18:08:43</t>
  </si>
  <si>
    <t>2018-09-15 18:21:18</t>
  </si>
  <si>
    <t>阿娴_7564</t>
  </si>
  <si>
    <t>2018-09-11 14:15:54</t>
  </si>
  <si>
    <t>2018-09-15 16:01:56</t>
  </si>
  <si>
    <t>mylu326</t>
  </si>
  <si>
    <t>2018-09-14 14:53:19</t>
  </si>
  <si>
    <t>2018-09-14 15:06:08</t>
  </si>
  <si>
    <t>dpuser_9125310068</t>
  </si>
  <si>
    <t>2018-09-06 19:03:44</t>
  </si>
  <si>
    <t>2018-09-14 14:08:18</t>
  </si>
  <si>
    <t>Puz544294944</t>
  </si>
  <si>
    <t>2018-09-07 14:33:45</t>
  </si>
  <si>
    <t>2018-09-14 14:05:40</t>
  </si>
  <si>
    <t>wyq271072755</t>
  </si>
  <si>
    <t>2018-09-09 16:52:37</t>
  </si>
  <si>
    <t>2018-09-14 13:59:18</t>
  </si>
  <si>
    <t>Baf142805700</t>
  </si>
  <si>
    <t>2018-09-14 09:16:49</t>
  </si>
  <si>
    <t>2018-09-14 09:29:51</t>
  </si>
  <si>
    <t>RDW928890199</t>
  </si>
  <si>
    <t>2018-09-14 09:06:17</t>
  </si>
  <si>
    <t>2018-09-14 09:18:38</t>
  </si>
  <si>
    <t>Liujaaam</t>
  </si>
  <si>
    <t>2018-09-11 13:17:16</t>
  </si>
  <si>
    <t>2018-09-12 14:31:54</t>
  </si>
  <si>
    <t>yujj07s</t>
  </si>
  <si>
    <t>2018-09-12 13:23:14</t>
  </si>
  <si>
    <t>2018-09-12 13:37:34</t>
  </si>
  <si>
    <t>RNx174917417</t>
  </si>
  <si>
    <t>2018-09-11 14:58:19</t>
  </si>
  <si>
    <t>2018-09-11 15:17:47</t>
  </si>
  <si>
    <t>小乔00307</t>
  </si>
  <si>
    <t>2018-09-09 15:47:23</t>
  </si>
  <si>
    <t>2018-09-10 09:40:27</t>
  </si>
  <si>
    <t>QLs678121006</t>
  </si>
  <si>
    <t>2018-09-09 16:13:50</t>
  </si>
  <si>
    <t>2018-09-09 16:42:25</t>
  </si>
  <si>
    <t>KgW988813828</t>
  </si>
  <si>
    <t>2018-08-31 11:56:32</t>
  </si>
  <si>
    <t>2018-09-08 16:03:05</t>
  </si>
  <si>
    <t>骁mua</t>
  </si>
  <si>
    <t>2018-09-08 14:46:35</t>
  </si>
  <si>
    <t>2018-09-08 15:19:46</t>
  </si>
  <si>
    <t>durennanduji</t>
  </si>
  <si>
    <t>2018-08-02 20:21:17</t>
  </si>
  <si>
    <t>2018-09-08 13:44:27</t>
  </si>
  <si>
    <t>JTb275288762</t>
  </si>
  <si>
    <t>2018-09-08 11:40:31</t>
  </si>
  <si>
    <t>2018-09-08 11:54:14</t>
  </si>
  <si>
    <t>Ash_Zhang</t>
  </si>
  <si>
    <t>2018-09-08 11:40:13</t>
  </si>
  <si>
    <t>2018-09-08 11:54:02</t>
  </si>
  <si>
    <t>CLe406435413</t>
  </si>
  <si>
    <t>2018-07-18 10:39:35</t>
  </si>
  <si>
    <t>2018-09-08 09:37:40</t>
  </si>
  <si>
    <t>vJh617236368</t>
  </si>
  <si>
    <t>2018-09-07 17:20:15</t>
  </si>
  <si>
    <t>2018-09-07 17:39:53</t>
  </si>
  <si>
    <t>iNw676613654</t>
  </si>
  <si>
    <t>2018-09-07 12:58:33</t>
  </si>
  <si>
    <t>2018-09-07 13:07:00</t>
  </si>
  <si>
    <t>Elle_8287</t>
  </si>
  <si>
    <t>2018-09-07 12:46:53</t>
  </si>
  <si>
    <t>2018-09-07 12:57:40</t>
  </si>
  <si>
    <t>青22222222</t>
  </si>
  <si>
    <t>2018-09-06 21:43:32</t>
  </si>
  <si>
    <t>2018-09-06 21:56:01</t>
  </si>
  <si>
    <t>ggH405285294</t>
  </si>
  <si>
    <t>2018-09-05 23:15:53</t>
  </si>
  <si>
    <t>2018-09-05 23:16:22</t>
  </si>
  <si>
    <t>广告</t>
  </si>
  <si>
    <t>YGu400438716</t>
  </si>
  <si>
    <t>2018-09-05 11:05:16</t>
  </si>
  <si>
    <t>2018-09-05 23:09:52</t>
  </si>
  <si>
    <t>兰的账号</t>
  </si>
  <si>
    <t>2018-09-05 10:50:03</t>
  </si>
  <si>
    <t>2018-09-05 11:09:09</t>
  </si>
  <si>
    <t>qZQ503998981</t>
  </si>
  <si>
    <t>2018-09-04 15:04:25</t>
  </si>
  <si>
    <t>2018-09-04 16:38:03</t>
  </si>
  <si>
    <t>琉夏_9619</t>
  </si>
  <si>
    <t>2018-09-03 09:17:13</t>
  </si>
  <si>
    <t>2018-09-03 09:39:41</t>
  </si>
  <si>
    <t>duyi19908558</t>
  </si>
  <si>
    <t>2018-08-29 16:44:35</t>
  </si>
  <si>
    <t>2018-09-02 09:42:44</t>
  </si>
  <si>
    <t>木槿七七528</t>
  </si>
  <si>
    <t>2018-09-01 16:28:26</t>
  </si>
  <si>
    <t>2018-09-01 16:29:12</t>
  </si>
  <si>
    <t>dpuser_5453540136</t>
  </si>
  <si>
    <t>2018-07-20 22:40:00</t>
  </si>
  <si>
    <t>2018-08-31 21:20:04</t>
  </si>
  <si>
    <t>怡_</t>
  </si>
  <si>
    <t>2018-08-31 17:09:37</t>
  </si>
  <si>
    <t>2018-08-31 17:16:12</t>
  </si>
  <si>
    <t>kAJ272180047</t>
  </si>
  <si>
    <t>2018-08-29 20:24:16</t>
  </si>
  <si>
    <t>2018-08-29 20:44:35</t>
  </si>
  <si>
    <t>lsp837554737</t>
  </si>
  <si>
    <t>2018-08-28 23:08:05</t>
  </si>
  <si>
    <t>2018-08-28 23:29:36</t>
  </si>
  <si>
    <t>wrS149170853</t>
  </si>
  <si>
    <t>2018-08-27 20:27:36</t>
  </si>
  <si>
    <t>2018-08-28 14:45:54</t>
  </si>
  <si>
    <t>魏芳0000</t>
  </si>
  <si>
    <t>2018-08-28 09:34:58</t>
  </si>
  <si>
    <t>2018-08-28 10:00:29</t>
  </si>
  <si>
    <t>qingchen清晨</t>
  </si>
  <si>
    <t>2018-08-28 09:29:47</t>
  </si>
  <si>
    <t>2018-08-28 09:31:24</t>
  </si>
  <si>
    <t>美汐子酱</t>
  </si>
  <si>
    <t>2018-08-28 00:16:12</t>
  </si>
  <si>
    <t>2018-08-28 07:50:56</t>
  </si>
  <si>
    <t>dpuser_1469970984</t>
  </si>
  <si>
    <t>2018-08-27 16:12:52</t>
  </si>
  <si>
    <t>2018-08-27 16:36:41</t>
  </si>
  <si>
    <t>起名啥的也太难了</t>
  </si>
  <si>
    <t>2018-08-27 12:07:30</t>
  </si>
  <si>
    <t>2018-08-27 12:09:53</t>
  </si>
  <si>
    <t>kCo309508868</t>
  </si>
  <si>
    <t>2018-08-26 14:35:38</t>
  </si>
  <si>
    <t>2018-08-26 14:40:48</t>
  </si>
  <si>
    <t>阳光下的花海、美</t>
  </si>
  <si>
    <t>2018-08-25 15:19:46</t>
  </si>
  <si>
    <t>2018-08-25 16:12:06</t>
  </si>
  <si>
    <t>_qqvcn1380352047</t>
  </si>
  <si>
    <t>2018-08-25 00:44:32</t>
  </si>
  <si>
    <t>2018-08-25 09:36:58</t>
  </si>
  <si>
    <t>MKZ922643304</t>
  </si>
  <si>
    <t>2018-08-24 20:38:17</t>
  </si>
  <si>
    <t>2018-08-24 20:44:32</t>
  </si>
  <si>
    <t>Aimee000111</t>
  </si>
  <si>
    <t>2018-08-24 17:45:46</t>
  </si>
  <si>
    <t>2018-08-24 18:06:04</t>
  </si>
  <si>
    <t>sMU206018262</t>
  </si>
  <si>
    <t>2018-08-24 16:04:53</t>
  </si>
  <si>
    <t>2018-08-24 16:12:49</t>
  </si>
  <si>
    <t>溜达找猪</t>
  </si>
  <si>
    <t>2018-08-24 11:53:28</t>
  </si>
  <si>
    <t>2018-08-24 11:55:55</t>
  </si>
  <si>
    <t>糖不乖...</t>
  </si>
  <si>
    <t>2018-08-23 17:30:28</t>
  </si>
  <si>
    <t>2018-08-23 17:31:58</t>
  </si>
  <si>
    <t>zku996260818</t>
  </si>
  <si>
    <t>2018-08-23 15:09:23</t>
  </si>
  <si>
    <t>2018-08-23 15:09:26</t>
  </si>
  <si>
    <t>DRk514403808</t>
  </si>
  <si>
    <t>2018-08-21 17:15:38</t>
  </si>
  <si>
    <t>2018-08-23 11:11:46</t>
  </si>
  <si>
    <t>will海皇后</t>
  </si>
  <si>
    <t>2018-08-22 13:36:49</t>
  </si>
  <si>
    <t>2018-08-22 14:39:26</t>
  </si>
  <si>
    <t>dpuser_0667874541</t>
  </si>
  <si>
    <t>2018-08-22 14:36:22</t>
  </si>
  <si>
    <t>2018-08-22 14:36:26</t>
  </si>
  <si>
    <t>SUn102581248</t>
  </si>
  <si>
    <t>2018-08-22 11:28:23</t>
  </si>
  <si>
    <t>2018-08-22 11:31:22</t>
  </si>
  <si>
    <t>dengdaiyou小邓子</t>
  </si>
  <si>
    <t>2018-08-22 10:11:24</t>
  </si>
  <si>
    <t>2018-08-22 10:11:38</t>
  </si>
  <si>
    <t>孲baekhyeol</t>
  </si>
  <si>
    <t>2018-08-22 09:20:19</t>
  </si>
  <si>
    <t>2018-08-22 09:50:15</t>
  </si>
  <si>
    <t>Hvo570612220</t>
  </si>
  <si>
    <t>2018-07-04 10:19:54</t>
  </si>
  <si>
    <t>2018-08-21 17:58:57</t>
  </si>
  <si>
    <t>自体脂肪填充"},{"labelId":83,"labelName":"水光针</t>
  </si>
  <si>
    <t>招财猫娟子</t>
  </si>
  <si>
    <t>2018-08-20 18:48:37</t>
  </si>
  <si>
    <t>2018-08-20 18:54:30</t>
  </si>
  <si>
    <t>hZC21923178</t>
  </si>
  <si>
    <t>2018-08-18 11:23:18</t>
  </si>
  <si>
    <t>2018-08-19 13:16:41</t>
  </si>
  <si>
    <t>hBC564197679</t>
  </si>
  <si>
    <t>2018-08-18 10:44:55</t>
  </si>
  <si>
    <t>2018-08-18 10:51:23</t>
  </si>
  <si>
    <t>hy18380466602</t>
  </si>
  <si>
    <t>2018-08-14 20:07:56</t>
  </si>
  <si>
    <t>2018-08-17 13:18:06</t>
  </si>
  <si>
    <t>妲己再美终是妖o</t>
  </si>
  <si>
    <t>2018-08-16 19:17:10</t>
  </si>
  <si>
    <t>2018-08-16 19:22:35</t>
  </si>
  <si>
    <t>lZw342232697</t>
  </si>
  <si>
    <t>2018-08-15 22:38:34</t>
  </si>
  <si>
    <t>2018-08-15 23:34:14</t>
  </si>
  <si>
    <t>dpuser_9814225841</t>
  </si>
  <si>
    <t>2018-08-14 12:10:10</t>
  </si>
  <si>
    <t>2018-08-14 12:16:11</t>
  </si>
  <si>
    <t>ewS402371479</t>
  </si>
  <si>
    <t>2018-08-14 11:59:29</t>
  </si>
  <si>
    <t>2018-08-14 12:14:09</t>
  </si>
  <si>
    <t>彩虹的微笑_7616</t>
  </si>
  <si>
    <t>2018-08-13 21:18:33</t>
  </si>
  <si>
    <t>2018-08-13 21:23:57</t>
  </si>
  <si>
    <t>wei960205</t>
  </si>
  <si>
    <t>2018-08-12 06:41:52</t>
  </si>
  <si>
    <t>2018-08-13 11:33:27</t>
  </si>
  <si>
    <t>KIp815698640</t>
  </si>
  <si>
    <t>2018-08-13 10:08:40</t>
  </si>
  <si>
    <t>2018-08-13 11:31:06</t>
  </si>
  <si>
    <t>BYN204050949</t>
  </si>
  <si>
    <t>2018-08-11 21:15:47</t>
  </si>
  <si>
    <t>2018-08-11 21:24:06</t>
  </si>
  <si>
    <t>ufr353852130</t>
  </si>
  <si>
    <t>2018-08-11 16:57:03</t>
  </si>
  <si>
    <t>2018-08-11 17:10:07</t>
  </si>
  <si>
    <t>shq750243495</t>
  </si>
  <si>
    <t>2018-08-04 15:53:23</t>
  </si>
  <si>
    <t>2018-08-11 14:29:56</t>
  </si>
  <si>
    <t>粗人°</t>
  </si>
  <si>
    <t>2018-08-08 09:51:34</t>
  </si>
  <si>
    <t>2018-08-11 14:28:27</t>
  </si>
  <si>
    <t>dpuser_7002493063</t>
  </si>
  <si>
    <t>2018-08-09 01:10:05</t>
  </si>
  <si>
    <t>2018-08-11 14:26:29</t>
  </si>
  <si>
    <t>vRV610529465</t>
  </si>
  <si>
    <t>2018-08-07 20:08:40</t>
  </si>
  <si>
    <t>2018-08-11 14:25:27</t>
  </si>
  <si>
    <t>小玉米</t>
  </si>
  <si>
    <t>2018-08-10 15:13:07</t>
  </si>
  <si>
    <t>2018-08-11 14:21:22</t>
  </si>
  <si>
    <t>sWh216955277</t>
  </si>
  <si>
    <t>2018-08-11 02:00:20</t>
  </si>
  <si>
    <t>2018-08-11 08:34:20</t>
  </si>
  <si>
    <t>GGq987725490</t>
  </si>
  <si>
    <t>2018-08-09 16:18:20</t>
  </si>
  <si>
    <t>2018-08-09 16:24:12</t>
  </si>
  <si>
    <t>xln803334543</t>
  </si>
  <si>
    <t>2018-08-09 15:05:50</t>
  </si>
  <si>
    <t>2018-08-09 15:12:40</t>
  </si>
  <si>
    <t>miaoxuan8</t>
  </si>
  <si>
    <t>2018-08-08 15:17:39</t>
  </si>
  <si>
    <t>2018-08-09 14:13:35</t>
  </si>
  <si>
    <t>tDK684186854</t>
  </si>
  <si>
    <t>2018-08-08 20:54:39</t>
  </si>
  <si>
    <t>2018-08-08 22:29:02</t>
  </si>
  <si>
    <t>kcL458146179</t>
  </si>
  <si>
    <t>2018-08-06 22:14:48</t>
  </si>
  <si>
    <t>2018-08-07 23:13:03</t>
  </si>
  <si>
    <t>Hush_2099</t>
  </si>
  <si>
    <t>2018-08-07 22:48:31</t>
  </si>
  <si>
    <t>2018-08-07 22:48:57</t>
  </si>
  <si>
    <t>八戒爱美妞</t>
  </si>
  <si>
    <t>2018-08-07 22:25:35</t>
  </si>
  <si>
    <t>2018-08-07 22:28:45</t>
  </si>
  <si>
    <t>nlX899637121</t>
  </si>
  <si>
    <t>2018-08-06 21:12:43</t>
  </si>
  <si>
    <t>2018-08-06 21:16:05</t>
  </si>
  <si>
    <t>zxy啦</t>
  </si>
  <si>
    <t>2018-08-06 18:27:43</t>
  </si>
  <si>
    <t>2018-08-06 18:32:40</t>
  </si>
  <si>
    <t>dpuser_4751240822</t>
  </si>
  <si>
    <t>2018-08-05 12:41:19</t>
  </si>
  <si>
    <t>2018-08-05 20:08:22</t>
  </si>
  <si>
    <t>兔兔爱吃糖～</t>
  </si>
  <si>
    <t>2018-08-05 14:48:07</t>
  </si>
  <si>
    <t>2018-08-05 15:07:44</t>
  </si>
  <si>
    <t>深情不及久伴7050</t>
  </si>
  <si>
    <t>2018-08-03 00:40:04</t>
  </si>
  <si>
    <t>2018-08-03 14:31:01</t>
  </si>
  <si>
    <t>敏爷么么哒</t>
  </si>
  <si>
    <t>2018-07-06 17:11:28</t>
  </si>
  <si>
    <t>2018-08-03 14:25:15</t>
  </si>
  <si>
    <t>iSr558554664</t>
  </si>
  <si>
    <t>2018-08-01 23:43:18</t>
  </si>
  <si>
    <t>2018-08-03 14:23:27</t>
  </si>
  <si>
    <t>IJL565737704</t>
  </si>
  <si>
    <t>2018-07-31 14:28:47</t>
  </si>
  <si>
    <t>2018-08-03 14:20:02</t>
  </si>
  <si>
    <t>开心妈咪</t>
  </si>
  <si>
    <t>2018-07-31 12:33:29</t>
  </si>
  <si>
    <t>2018-08-03 14:18:44</t>
  </si>
  <si>
    <t>伟哥莎妹</t>
  </si>
  <si>
    <t>2018-07-30 23:27:23</t>
  </si>
  <si>
    <t>2018-08-03 14:17:47</t>
  </si>
  <si>
    <t>鹏哥在成都</t>
  </si>
  <si>
    <t>2018-07-27 21:48:24</t>
  </si>
  <si>
    <t>2018-08-03 14:16:54</t>
  </si>
  <si>
    <t>杜坤明</t>
  </si>
  <si>
    <t>2018-06-24 13:18:04</t>
  </si>
  <si>
    <t>2018-08-03 14:14:29</t>
  </si>
  <si>
    <t>小野丽莎lisa</t>
  </si>
  <si>
    <t>2018-07-28 01:15:40</t>
  </si>
  <si>
    <t>2018-08-03 14:13:16</t>
  </si>
  <si>
    <t>dpuser_63736492427</t>
  </si>
  <si>
    <t>2018-07-28 15:50:27</t>
  </si>
  <si>
    <t>2018-08-03 13:50:13</t>
  </si>
  <si>
    <t>CNr18228863719</t>
  </si>
  <si>
    <t>2018-07-28 14:43:24</t>
  </si>
  <si>
    <t>2018-08-03 13:49:18</t>
  </si>
  <si>
    <t>_qq7541430286508</t>
  </si>
  <si>
    <t>2018-07-27 15:05:09</t>
  </si>
  <si>
    <t>2018-08-03 13:48:03</t>
  </si>
  <si>
    <t>薛定谔喵。</t>
  </si>
  <si>
    <t>2018-07-26 10:14:12</t>
  </si>
  <si>
    <t>2018-08-03 13:47:51</t>
  </si>
  <si>
    <t>jLX325171979</t>
  </si>
  <si>
    <t>2018-07-24 07:19:23</t>
  </si>
  <si>
    <t>2018-08-03 13:46:32</t>
  </si>
  <si>
    <t>FLW652496444</t>
  </si>
  <si>
    <t>2018-07-24 21:53:43</t>
  </si>
  <si>
    <t>2018-08-03 13:45:29</t>
  </si>
  <si>
    <t>SeZ493059894</t>
  </si>
  <si>
    <t>2018-06-25 16:24:58</t>
  </si>
  <si>
    <t>2018-08-03 13:41:06</t>
  </si>
  <si>
    <t>BOB344225138</t>
  </si>
  <si>
    <t>2018-07-19 14:20:24</t>
  </si>
  <si>
    <t>2018-08-03 13:39:50</t>
  </si>
  <si>
    <t>Esther_蝶</t>
  </si>
  <si>
    <t>2018-07-19 14:19:31</t>
  </si>
  <si>
    <t>2018-08-03 13:37:42</t>
  </si>
  <si>
    <t>DzA343312327</t>
  </si>
  <si>
    <t>2018-07-05 14:57:43</t>
  </si>
  <si>
    <t>2018-08-03 13:32:29</t>
  </si>
  <si>
    <t>Lic732135530</t>
  </si>
  <si>
    <t>2018-07-04 14:56:27</t>
  </si>
  <si>
    <t>2018-08-03 13:29:16</t>
  </si>
  <si>
    <t>没有情绪就是最好的情绪。</t>
  </si>
  <si>
    <t>2018-07-08 12:14:03</t>
  </si>
  <si>
    <t>2018-08-03 13:23:57</t>
  </si>
  <si>
    <t>taoyixuan0331</t>
  </si>
  <si>
    <t>2018-07-04 10:09:01</t>
  </si>
  <si>
    <t>2018-08-03 13:22:21</t>
  </si>
  <si>
    <t>wIk240943030</t>
  </si>
  <si>
    <t>2018-07-08 12:23:08</t>
  </si>
  <si>
    <t>2018-08-03 13:16:52</t>
  </si>
  <si>
    <t>tlK186647612</t>
  </si>
  <si>
    <t>2018-07-11 20:29:28</t>
  </si>
  <si>
    <t>2018-08-03 13:11:23</t>
  </si>
  <si>
    <t>RGB667767054</t>
  </si>
  <si>
    <t>2018-07-14 10:36:09</t>
  </si>
  <si>
    <t>2018-08-03 13:09:44</t>
  </si>
  <si>
    <t>liuhongling0204</t>
  </si>
  <si>
    <t>2018-06-21 21:20:41</t>
  </si>
  <si>
    <t>2018-08-03 13:07:36</t>
  </si>
  <si>
    <t>Linsy00</t>
  </si>
  <si>
    <t>2018-07-17 15:51:14</t>
  </si>
  <si>
    <t>2018-08-03 13:06:05</t>
  </si>
  <si>
    <t>dpuser_12122482208</t>
  </si>
  <si>
    <t>2018-08-02 13:46:53</t>
  </si>
  <si>
    <t>2018-08-02 13:58:50</t>
  </si>
  <si>
    <t>FYR588166143</t>
  </si>
  <si>
    <t>2018-07-31 20:34:09</t>
  </si>
  <si>
    <t>2018-08-01 10:54:34</t>
  </si>
  <si>
    <t>时间</t>
  </si>
  <si>
    <t>订单来源</t>
  </si>
  <si>
    <t>客户姓名</t>
  </si>
  <si>
    <t>联系方式</t>
  </si>
  <si>
    <t>顾客留言</t>
  </si>
  <si>
    <t>订单状态</t>
  </si>
  <si>
    <t>2018-09-15</t>
  </si>
  <si>
    <t>18:08:53</t>
  </si>
  <si>
    <t>400用户</t>
  </si>
  <si>
    <t>187****2205</t>
  </si>
  <si>
    <t>无</t>
  </si>
  <si>
    <t>新订单</t>
  </si>
  <si>
    <t>2018-09-14</t>
  </si>
  <si>
    <t>09:28:23</t>
  </si>
  <si>
    <t>安迪</t>
  </si>
  <si>
    <t>150****8746</t>
  </si>
  <si>
    <t>xl15096818746</t>
  </si>
  <si>
    <t>待跟进</t>
  </si>
  <si>
    <t>15:36:00</t>
  </si>
  <si>
    <t>170****5727</t>
  </si>
  <si>
    <t>无意向</t>
  </si>
  <si>
    <t>15:04:20</t>
  </si>
  <si>
    <t>张女士</t>
  </si>
  <si>
    <t>147****1901</t>
  </si>
  <si>
    <t>14782581901</t>
  </si>
  <si>
    <t>2018-09-13</t>
  </si>
  <si>
    <t>16:38:05</t>
  </si>
  <si>
    <t>138****9366</t>
  </si>
  <si>
    <t>已预约</t>
  </si>
  <si>
    <t>16:27:47</t>
  </si>
  <si>
    <t>16:20:50</t>
  </si>
  <si>
    <t>16:08:24</t>
  </si>
  <si>
    <t>罗女士</t>
  </si>
  <si>
    <t>2018-09-10</t>
  </si>
  <si>
    <t>13:45:47</t>
  </si>
  <si>
    <t>杨洋</t>
  </si>
  <si>
    <t>176****6724</t>
  </si>
  <si>
    <t>已到店</t>
  </si>
  <si>
    <t>2018-09-12</t>
  </si>
  <si>
    <t>13:36:09</t>
  </si>
  <si>
    <t>于娟娟</t>
  </si>
  <si>
    <t>136****6320</t>
  </si>
  <si>
    <t>13608186320</t>
  </si>
  <si>
    <t>16:20:31</t>
  </si>
  <si>
    <t>胡女士</t>
  </si>
  <si>
    <t>159****9597</t>
  </si>
  <si>
    <t>2018-08-28</t>
  </si>
  <si>
    <t>16:39:57</t>
  </si>
  <si>
    <t>陈伶</t>
  </si>
  <si>
    <t>186****4959</t>
  </si>
  <si>
    <t>18681224959</t>
  </si>
  <si>
    <t>14:30:34</t>
  </si>
  <si>
    <t>刘女士</t>
  </si>
  <si>
    <t>139****4765</t>
  </si>
  <si>
    <t>13909074765</t>
  </si>
  <si>
    <t>15:05:19</t>
  </si>
  <si>
    <t>028****9864</t>
  </si>
  <si>
    <t>2018-09-08</t>
  </si>
  <si>
    <t>17:03:32</t>
  </si>
  <si>
    <t>2018-09-07</t>
  </si>
  <si>
    <t>10:32:02</t>
  </si>
  <si>
    <t>王女士</t>
  </si>
  <si>
    <t>135****8226</t>
  </si>
  <si>
    <t>10:18:54</t>
  </si>
  <si>
    <t>赵女士</t>
  </si>
  <si>
    <t>155****0827</t>
  </si>
  <si>
    <t>09:52:03</t>
  </si>
  <si>
    <t>183****3460</t>
  </si>
  <si>
    <t>09:31:52</t>
  </si>
  <si>
    <t>周思捷</t>
  </si>
  <si>
    <t>134****4885</t>
  </si>
  <si>
    <t>13438964885</t>
  </si>
  <si>
    <t>16:20:02</t>
  </si>
  <si>
    <t>186****3387</t>
  </si>
  <si>
    <t>16:01:54</t>
  </si>
  <si>
    <t>136****1126</t>
  </si>
  <si>
    <t>13608051126</t>
  </si>
  <si>
    <t>2018-09-09</t>
  </si>
  <si>
    <t>13:06:02</t>
  </si>
  <si>
    <t>程小雨</t>
  </si>
  <si>
    <t>173****0924</t>
  </si>
  <si>
    <t>17:39:39</t>
  </si>
  <si>
    <t>14:10:40</t>
  </si>
  <si>
    <t>商亭眉</t>
  </si>
  <si>
    <t>152****3977</t>
  </si>
  <si>
    <t>13:05:32</t>
  </si>
  <si>
    <t>158****0376</t>
  </si>
  <si>
    <t>12:48:50</t>
  </si>
  <si>
    <t>兰珺婷</t>
  </si>
  <si>
    <t>132****0031</t>
  </si>
  <si>
    <t>13258300031</t>
  </si>
  <si>
    <t>14:48:28</t>
  </si>
  <si>
    <t>09:46:26</t>
  </si>
  <si>
    <t>王玉霞</t>
  </si>
  <si>
    <t>138****9471</t>
  </si>
  <si>
    <t>09:45:05</t>
  </si>
  <si>
    <t>132****3887</t>
  </si>
  <si>
    <t>2018-09-04</t>
  </si>
  <si>
    <t>18:29:49</t>
  </si>
  <si>
    <t>189****7086</t>
  </si>
  <si>
    <t>2018-09-06</t>
  </si>
  <si>
    <t>16:54:46</t>
  </si>
  <si>
    <t>133****4298</t>
  </si>
  <si>
    <t>21:53:55</t>
  </si>
  <si>
    <t>孙女士</t>
  </si>
  <si>
    <t>181****9880</t>
  </si>
  <si>
    <t>是加18180429880那个吗？</t>
  </si>
  <si>
    <t>2018-09-03</t>
  </si>
  <si>
    <t>19:28:43</t>
  </si>
  <si>
    <t>135****3942</t>
  </si>
  <si>
    <t>13:18:41</t>
  </si>
  <si>
    <t>王宛</t>
  </si>
  <si>
    <t>183****7707</t>
  </si>
  <si>
    <t>2018-09-01</t>
  </si>
  <si>
    <t>18:40:44</t>
  </si>
  <si>
    <t>138****4402</t>
  </si>
  <si>
    <t>2018-09-02</t>
  </si>
  <si>
    <t>09:41:59</t>
  </si>
  <si>
    <t>杜怡</t>
  </si>
  <si>
    <t>159****2437</t>
  </si>
  <si>
    <t>15928912437</t>
  </si>
  <si>
    <t>19:38:09</t>
  </si>
  <si>
    <t>182****2297</t>
  </si>
  <si>
    <t>现在去做小气泡可以吗</t>
  </si>
  <si>
    <t>2018-08-14</t>
  </si>
  <si>
    <t>12:15:26</t>
  </si>
  <si>
    <t>咨询用户</t>
  </si>
  <si>
    <t>183****7977</t>
  </si>
  <si>
    <t>赵年春18349327977</t>
  </si>
  <si>
    <t>2018-08-20</t>
  </si>
  <si>
    <t>14:51:38</t>
  </si>
  <si>
    <t>何春梅</t>
  </si>
  <si>
    <t>135****1395</t>
  </si>
  <si>
    <t>2018-08-21</t>
  </si>
  <si>
    <t>09:42:32</t>
  </si>
  <si>
    <t>李娟</t>
  </si>
  <si>
    <t>187****5777</t>
  </si>
  <si>
    <t>你好，预约冰点脱毛，十点半到</t>
  </si>
  <si>
    <t>2018-08-22</t>
  </si>
  <si>
    <t>10:44:13</t>
  </si>
  <si>
    <t>186****1242</t>
  </si>
  <si>
    <t>2018-08-24</t>
  </si>
  <si>
    <t>16:24:14</t>
  </si>
  <si>
    <t>龙东月</t>
  </si>
  <si>
    <t>183****0083</t>
  </si>
  <si>
    <t>09:07:32</t>
  </si>
  <si>
    <t>赵德宇</t>
  </si>
  <si>
    <t>181****5110</t>
  </si>
  <si>
    <t>2018-08-31</t>
  </si>
  <si>
    <t>14:45:05</t>
  </si>
  <si>
    <t>173****1697</t>
  </si>
  <si>
    <t>2018-08-26</t>
  </si>
  <si>
    <t>14:14:54</t>
  </si>
  <si>
    <t>伍女士</t>
  </si>
  <si>
    <t>186****0540</t>
  </si>
  <si>
    <t>2018-08-30</t>
  </si>
  <si>
    <t>17:23:34</t>
  </si>
  <si>
    <t>关倩</t>
  </si>
  <si>
    <t>156****0651</t>
  </si>
  <si>
    <t>09:28:53</t>
  </si>
  <si>
    <t>185****8973</t>
  </si>
  <si>
    <t>12:21:55</t>
  </si>
  <si>
    <t>131****2056</t>
  </si>
  <si>
    <t>10:27:33</t>
  </si>
  <si>
    <t>曹女士</t>
  </si>
  <si>
    <t>180****0139</t>
  </si>
  <si>
    <t>09:53:40</t>
  </si>
  <si>
    <t>186****9213</t>
  </si>
  <si>
    <t>09:44:39</t>
  </si>
  <si>
    <t>131****7530</t>
  </si>
  <si>
    <t>12:13:53</t>
  </si>
  <si>
    <t>杨艳玲</t>
  </si>
  <si>
    <t>178****1151</t>
  </si>
  <si>
    <t>2018-08-25</t>
  </si>
  <si>
    <t>15:41:30</t>
  </si>
  <si>
    <t>刘佳丽</t>
  </si>
  <si>
    <t>136****1219</t>
  </si>
  <si>
    <t>13688381219</t>
  </si>
  <si>
    <t>09:34:01</t>
  </si>
  <si>
    <t>刘新</t>
  </si>
  <si>
    <t>155****5130</t>
  </si>
  <si>
    <t>11:53:25</t>
  </si>
  <si>
    <t>王磊</t>
  </si>
  <si>
    <t>156****4536</t>
  </si>
  <si>
    <t>10:48:03</t>
  </si>
  <si>
    <t>张韵</t>
  </si>
  <si>
    <t>180****1125</t>
  </si>
  <si>
    <t>10:17:00</t>
  </si>
  <si>
    <t>11:59:40</t>
  </si>
  <si>
    <t>2018-08-23</t>
  </si>
  <si>
    <t>19:48:21</t>
  </si>
  <si>
    <t>女士</t>
  </si>
  <si>
    <t>10:00:33</t>
  </si>
  <si>
    <t>唐瑶</t>
  </si>
  <si>
    <t>189****1499</t>
  </si>
  <si>
    <t>2018-08-19</t>
  </si>
  <si>
    <t>10:07:02</t>
  </si>
  <si>
    <t>谢女士</t>
  </si>
  <si>
    <t>2018-08-13</t>
  </si>
  <si>
    <t>14:31:09</t>
  </si>
  <si>
    <t>黄莓</t>
  </si>
  <si>
    <t>182****1650</t>
  </si>
  <si>
    <t>2018-08-10</t>
  </si>
  <si>
    <t>12:41:08</t>
  </si>
  <si>
    <t>杨婷</t>
  </si>
  <si>
    <t>157****9116</t>
  </si>
  <si>
    <t>2018-08-09</t>
  </si>
  <si>
    <t>10:53:06</t>
  </si>
  <si>
    <t>周苗苗</t>
  </si>
  <si>
    <t>189****2858</t>
  </si>
  <si>
    <t>周苗苗18982112858</t>
  </si>
  <si>
    <t>2018-08-06</t>
  </si>
  <si>
    <t>09:24:54</t>
  </si>
  <si>
    <t>任女士</t>
  </si>
  <si>
    <t>136****7400</t>
  </si>
  <si>
    <t>12:51:17</t>
  </si>
  <si>
    <t>曾女士</t>
  </si>
  <si>
    <t>151****9225</t>
  </si>
  <si>
    <t>2018-08-07</t>
  </si>
  <si>
    <t>22:25:35</t>
  </si>
  <si>
    <t>159****1211</t>
  </si>
  <si>
    <t>你好想去你们哪做项目方便vx15989141211了解一下谢谢</t>
  </si>
  <si>
    <t>17:15:34</t>
  </si>
  <si>
    <t>182****9887</t>
  </si>
  <si>
    <t>2018-08-03</t>
  </si>
  <si>
    <t>12:01:07</t>
  </si>
  <si>
    <t>范女士</t>
  </si>
  <si>
    <t>136****6576</t>
  </si>
  <si>
    <t>14:37:37</t>
  </si>
  <si>
    <t>李女士</t>
  </si>
  <si>
    <t>158****4312</t>
  </si>
  <si>
    <t>我姓李，电话15813684312</t>
  </si>
  <si>
    <t>15:57:17</t>
  </si>
  <si>
    <t>16:20:13</t>
  </si>
  <si>
    <t>028****2999</t>
  </si>
  <si>
    <t>成交价</t>
  </si>
  <si>
    <t>序列号</t>
  </si>
  <si>
    <t>用户手机号</t>
  </si>
  <si>
    <t>消费时间</t>
  </si>
  <si>
    <t>TIME</t>
  </si>
  <si>
    <t>售价（元）</t>
  </si>
  <si>
    <t>商家优惠金额（元）</t>
  </si>
  <si>
    <t>结算价（元）</t>
  </si>
  <si>
    <t>分店名</t>
  </si>
  <si>
    <t>验券帐号</t>
  </si>
  <si>
    <t>183xxxx1233</t>
  </si>
  <si>
    <t>2018/09/15</t>
  </si>
  <si>
    <t>12:46:17</t>
  </si>
  <si>
    <t>cdjianli</t>
  </si>
  <si>
    <t>130xxxx3393</t>
  </si>
  <si>
    <t>10:51:48</t>
  </si>
  <si>
    <t>[预付][2018.04.16]冰点脱毛小腿6次脱掉黑丝袜[298.00元][14206814]</t>
  </si>
  <si>
    <t>139xxxx4765</t>
  </si>
  <si>
    <t>2018/09/14</t>
  </si>
  <si>
    <t>14:00:11</t>
  </si>
  <si>
    <t>137xxxx3312</t>
  </si>
  <si>
    <t>2018/09/13</t>
  </si>
  <si>
    <t>10:43:22</t>
  </si>
  <si>
    <t>10:43:10</t>
  </si>
  <si>
    <t>10:42:59</t>
  </si>
  <si>
    <t>[2018.03.27]唇部腋下2选12年包干[98.00元][30238957]</t>
  </si>
  <si>
    <t>138xxxx9366</t>
  </si>
  <si>
    <t>17:17:19</t>
  </si>
  <si>
    <t>[预付][2018.03.28]小气泡水氧活肤2选1[25.00元][14189467]</t>
  </si>
  <si>
    <t>cdjianli004</t>
  </si>
  <si>
    <t>17:17:06</t>
  </si>
  <si>
    <t>17:16:53</t>
  </si>
  <si>
    <t>[预付][2018.06.22]无针水光心机妆容[188.00元][14275424]</t>
  </si>
  <si>
    <t>17:16:41</t>
  </si>
  <si>
    <t>[预付][2018.03.27]冰点脱毛唇部腋下2选1一年包干[98.00元][14196724]</t>
  </si>
  <si>
    <t>136xxxx5666</t>
  </si>
  <si>
    <t>14:22:43</t>
  </si>
  <si>
    <t>[预付][2018.03.28]润百颜1ml[466.00元][14196495]</t>
  </si>
  <si>
    <t>135xxxx2299</t>
  </si>
  <si>
    <t>13:56:20</t>
  </si>
  <si>
    <t>159xxxx2437</t>
  </si>
  <si>
    <t>2018/09/02</t>
  </si>
  <si>
    <t>17:07:28</t>
  </si>
  <si>
    <t>17:07:15</t>
  </si>
  <si>
    <t>[2018.04.16]小腿6次脱掉毛裤[298.00元][30716309]</t>
  </si>
  <si>
    <t>156xxxx6266</t>
  </si>
  <si>
    <t>2018/08/23</t>
  </si>
  <si>
    <t>15:43:36</t>
  </si>
  <si>
    <t>139xxxx3841</t>
  </si>
  <si>
    <t>2018/08/22</t>
  </si>
  <si>
    <t>10:46:20</t>
  </si>
  <si>
    <t>[2018.05.21]无针水光提亮肤色收缩毛孔[188.00元][31477479]</t>
  </si>
  <si>
    <t>135xxxx3942</t>
  </si>
  <si>
    <t>2018/08/19</t>
  </si>
  <si>
    <t>18:36:33</t>
  </si>
  <si>
    <t>18:36:10</t>
  </si>
  <si>
    <t>138xxxx4609</t>
  </si>
  <si>
    <t>2018/08/14</t>
  </si>
  <si>
    <t>16:35:24</t>
  </si>
  <si>
    <t>188xxxx0256</t>
  </si>
  <si>
    <t>2018/08/04</t>
  </si>
  <si>
    <t>10:44:26</t>
  </si>
  <si>
    <t>136xxxx6320</t>
  </si>
  <si>
    <t>12:17:34</t>
  </si>
  <si>
    <t>12:08:57</t>
  </si>
  <si>
    <t>12:08:46</t>
  </si>
  <si>
    <t>[预付][2018.03.28]白瓷娃娃黑脸娃娃2选1桃瓷净肌[168.00元][14197734]</t>
  </si>
  <si>
    <t>152xxxx3925</t>
  </si>
  <si>
    <t>2018/09/12</t>
  </si>
  <si>
    <t>19:05:16</t>
  </si>
  <si>
    <t>135xxxx8226</t>
  </si>
  <si>
    <t>2018/09/10</t>
  </si>
  <si>
    <t>18:27:40</t>
  </si>
  <si>
    <t>18:26:55</t>
  </si>
  <si>
    <t>[预付][2018.03.28]激光去黑眼圈摘掉黑镜框[398.00元][14189188]</t>
  </si>
  <si>
    <t>177xxxx6835</t>
  </si>
  <si>
    <t>2018/09/09</t>
  </si>
  <si>
    <t>18:39:53</t>
  </si>
  <si>
    <t>182xxxx2939</t>
  </si>
  <si>
    <t>2018/09/08</t>
  </si>
  <si>
    <t>16:11:50</t>
  </si>
  <si>
    <t>131xxxx6285</t>
  </si>
  <si>
    <t>16:09:40</t>
  </si>
  <si>
    <t>158xxxx4312</t>
  </si>
  <si>
    <t>15:56:35</t>
  </si>
  <si>
    <t>134xxxx4885</t>
  </si>
  <si>
    <t>13:08:11</t>
  </si>
  <si>
    <t>[预付][2018.05.25]冰点脱毛小臂6次零痛嫩滑[298.00元][14207184]</t>
  </si>
  <si>
    <t>183xxxx2676</t>
  </si>
  <si>
    <t>2018/09/07</t>
  </si>
  <si>
    <t>15:11:00</t>
  </si>
  <si>
    <t>138xxxx9471</t>
  </si>
  <si>
    <t>12:10:33</t>
  </si>
  <si>
    <t>138xxxx3663</t>
  </si>
  <si>
    <t>2018/09/04</t>
  </si>
  <si>
    <t>16:21:26</t>
  </si>
  <si>
    <t>181xxxx5110</t>
  </si>
  <si>
    <t>2018/09/01</t>
  </si>
  <si>
    <t>13:46:39</t>
  </si>
  <si>
    <t>186xxxx4959</t>
  </si>
  <si>
    <t>12:16:08</t>
  </si>
  <si>
    <t>183xxxx0083</t>
  </si>
  <si>
    <t>2018/08/31</t>
  </si>
  <si>
    <t>18:41:42</t>
  </si>
  <si>
    <t>18:01:32</t>
  </si>
  <si>
    <t>[预付][2018.06.14]埋线全面部隐形抗衰[1480.00元][14051717]</t>
  </si>
  <si>
    <t>138xxxx0139</t>
  </si>
  <si>
    <t>15:58:57</t>
  </si>
  <si>
    <t>156xxxx0651</t>
  </si>
  <si>
    <t>2018/08/30</t>
  </si>
  <si>
    <t>18:04:18</t>
  </si>
  <si>
    <t>18:04:05</t>
  </si>
  <si>
    <t>136xxxx6575</t>
  </si>
  <si>
    <t>12:36:20</t>
  </si>
  <si>
    <t>136xxxx2734</t>
  </si>
  <si>
    <t>12:35:59</t>
  </si>
  <si>
    <t>180xxxx0139</t>
  </si>
  <si>
    <t>12:29:09</t>
  </si>
  <si>
    <t>157xxxx9116</t>
  </si>
  <si>
    <t>2018/08/29</t>
  </si>
  <si>
    <t>14:57:41</t>
  </si>
  <si>
    <t>158xxxx9359</t>
  </si>
  <si>
    <t>14:06:54</t>
  </si>
  <si>
    <t>138xxxx5670</t>
  </si>
  <si>
    <t>13:18:52</t>
  </si>
  <si>
    <t>157xxxx1803</t>
  </si>
  <si>
    <t>2018/08/28</t>
  </si>
  <si>
    <t>12:34:09</t>
  </si>
  <si>
    <t>151xxxx6197</t>
  </si>
  <si>
    <t>2018/08/27</t>
  </si>
  <si>
    <t>18:48:50</t>
  </si>
  <si>
    <t>178xxxx1151</t>
  </si>
  <si>
    <t>2018/08/26</t>
  </si>
  <si>
    <t>17:02:10</t>
  </si>
  <si>
    <t>155xxxx1673</t>
  </si>
  <si>
    <t>11:51:34</t>
  </si>
  <si>
    <t>183xxxx6435</t>
  </si>
  <si>
    <t>2018/08/25</t>
  </si>
  <si>
    <t>18:35:30</t>
  </si>
  <si>
    <t>18:35:21</t>
  </si>
  <si>
    <t>157xxxx6242</t>
  </si>
  <si>
    <t>15:20:24</t>
  </si>
  <si>
    <t>15:20:01</t>
  </si>
  <si>
    <t>185xxxx8546</t>
  </si>
  <si>
    <t>14:23:32</t>
  </si>
  <si>
    <t>[预付][2018.03.28]白瓷娃娃黑脸娃娃2选1桃瓷净肌[188.00元][14197734]</t>
  </si>
  <si>
    <t>14:23:04</t>
  </si>
  <si>
    <t>132xxxx6600</t>
  </si>
  <si>
    <t>11:38:59</t>
  </si>
  <si>
    <t>11:38:43</t>
  </si>
  <si>
    <t>155xxxx5130</t>
  </si>
  <si>
    <t>11:16:05</t>
  </si>
  <si>
    <t>11:15:46</t>
  </si>
  <si>
    <t>187xxxx1778</t>
  </si>
  <si>
    <t>2018/08/24</t>
  </si>
  <si>
    <t>17:13:30</t>
  </si>
  <si>
    <t>156xxxx4536</t>
  </si>
  <si>
    <t>16:59:18</t>
  </si>
  <si>
    <t>134xxxx2087</t>
  </si>
  <si>
    <t>16:40:12</t>
  </si>
  <si>
    <t>15:45:24</t>
  </si>
  <si>
    <t>15:43:05</t>
  </si>
  <si>
    <t>15:42:50</t>
  </si>
  <si>
    <t>187xxxx5777</t>
  </si>
  <si>
    <t>2018/08/21</t>
  </si>
  <si>
    <t>11:12:12</t>
  </si>
  <si>
    <t>135xxxx1395</t>
  </si>
  <si>
    <t>2018/08/20</t>
  </si>
  <si>
    <t>16:53:21</t>
  </si>
  <si>
    <t>135xxxx1612</t>
  </si>
  <si>
    <t>14:13:39</t>
  </si>
  <si>
    <t>14:13:26</t>
  </si>
  <si>
    <t>14:12:56</t>
  </si>
  <si>
    <t>14:12:22</t>
  </si>
  <si>
    <t>138xxxx2326</t>
  </si>
  <si>
    <t>13:09:43</t>
  </si>
  <si>
    <t>135xxxx8059</t>
  </si>
  <si>
    <t>2018/08/17</t>
  </si>
  <si>
    <t>16:52:11</t>
  </si>
  <si>
    <t>183xxxx6602</t>
  </si>
  <si>
    <t>13:56:21</t>
  </si>
  <si>
    <t>182xxxx1650</t>
  </si>
  <si>
    <t>2018/08/13</t>
  </si>
  <si>
    <t>15:41:38</t>
  </si>
  <si>
    <t>15:41:23</t>
  </si>
  <si>
    <t>182xxxx8858</t>
  </si>
  <si>
    <t>2018/08/12</t>
  </si>
  <si>
    <t>14:21:44</t>
  </si>
  <si>
    <t>158xxxx8755</t>
  </si>
  <si>
    <t>08:52:21</t>
  </si>
  <si>
    <t>138xxxx0308</t>
  </si>
  <si>
    <t>2018/08/10</t>
  </si>
  <si>
    <t>16:22:19</t>
  </si>
  <si>
    <t>14:46:02</t>
  </si>
  <si>
    <t>188xxxx4833</t>
  </si>
  <si>
    <t>2018/08/09</t>
  </si>
  <si>
    <t>16:33:22</t>
  </si>
  <si>
    <t>189xxxx2858</t>
  </si>
  <si>
    <t>16:20:55</t>
  </si>
  <si>
    <t>15:00:38</t>
  </si>
  <si>
    <t>183xxxx8351</t>
  </si>
  <si>
    <t>2018/08/08</t>
  </si>
  <si>
    <t>10:36:10</t>
  </si>
  <si>
    <t>[预付][2018.03.28]衡力瘦脸100单位[880.00元][14198370]</t>
  </si>
  <si>
    <t>182xxxx0137</t>
  </si>
  <si>
    <t>09:49:24</t>
  </si>
  <si>
    <t>139xxxx6451</t>
  </si>
  <si>
    <t>09:48:21</t>
  </si>
  <si>
    <t>156xxxx7105</t>
  </si>
  <si>
    <t>2018/08/07</t>
  </si>
  <si>
    <t>18:09:20</t>
  </si>
  <si>
    <t>188xxxx2541</t>
  </si>
  <si>
    <t>16:04:00</t>
  </si>
  <si>
    <t>13:09:29</t>
  </si>
  <si>
    <t>158xxxx9590</t>
  </si>
  <si>
    <t>2018/08/06</t>
  </si>
  <si>
    <t>17:16:24</t>
  </si>
  <si>
    <t>135xxxx9360</t>
  </si>
  <si>
    <t>17:16:12</t>
  </si>
  <si>
    <t>151xxxx9225</t>
  </si>
  <si>
    <t>15:55:26</t>
  </si>
  <si>
    <t>136xxxx7400</t>
  </si>
  <si>
    <t>11:04:45</t>
  </si>
  <si>
    <t>10:21:37</t>
  </si>
  <si>
    <t>10:19:34</t>
  </si>
  <si>
    <t>136xxxx6576</t>
  </si>
  <si>
    <t>17:52:19</t>
  </si>
  <si>
    <t>17:03:49</t>
  </si>
  <si>
    <t>[预付][2018.06.14]果酸祛痘焕肤平滑肌肤[799.00元][14046483]</t>
  </si>
  <si>
    <t>16:51:39</t>
  </si>
  <si>
    <t>136xxxx9442</t>
  </si>
  <si>
    <t>10:43:46</t>
  </si>
  <si>
    <t>分类</t>
  </si>
  <si>
    <t>明细</t>
  </si>
  <si>
    <t>金额</t>
  </si>
  <si>
    <t>城市</t>
  </si>
  <si>
    <t>评价门店</t>
  </si>
  <si>
    <t>用户昵称</t>
  </si>
  <si>
    <t>评分</t>
  </si>
  <si>
    <t>评价内容</t>
  </si>
  <si>
    <t>是否消费评价</t>
  </si>
  <si>
    <t>20:05:30</t>
  </si>
  <si>
    <t>成都</t>
  </si>
  <si>
    <t>Sarasva</t>
  </si>
  <si>
    <t>{"效果":5,"环境":5,"服务":5}</t>
  </si>
  <si>
    <t>提前一天预约就可以了～\n位置挺好找的，公交车站旁边一个酒店进去就可以了，虽然上去之后是后门:-(\n美丽的小姐姐非常热情的接待，做了一个简单的咨询，更有针对性的做了皮肤护理体验，虽然是体验但是并不含糊，做的还是多认真的:-D</t>
  </si>
  <si>
    <t>是</t>
  </si>
  <si>
    <t>2018-05-27 14:07:19</t>
  </si>
  <si>
    <t>16:27:37</t>
  </si>
  <si>
    <t>一只懒惰的黑猫玛丽</t>
  </si>
  <si>
    <t>爽妹服务态度超级好～做事细致认真，亲合力强～很棒！环境也很棒，还在做心理准备是否祛眼袋～</t>
  </si>
  <si>
    <t>2018-08-24 14:34:21</t>
  </si>
  <si>
    <t>17:37:43</t>
  </si>
  <si>
    <t>卢梓淇</t>
  </si>
  <si>
    <t>今天休假到盐市口附近逛，觉得自己皮肤最近状态不是很好，挺油的，颜色也很暗沉，就团了一个之前朋友推荐的一家美容医疗医院来做黑脸娃娃，来了后看见她们家环境挺好的，妹妹们都特别热情，听说她们家是一家专业做眼部抗衰的，眼袋和眼皮听说都是有专利的，做眼部年轻化有二十多年的历史了！还是蛮有资历的，黑脸做的时候我还有点小紧张，涂碳粉的时候脸黑乎乎的好难看，做完后没有清洗，碳粉都不见了好神奇，听说这个项目是挺多明星都喜欢做的，我跟了把潮流呢！做了后皮肤感觉白了很多，小姐姐告诉我一些注意事项特别贴心，我很满意！[微笑][微笑][微笑]</t>
  </si>
  <si>
    <t>2018-08-23 12:43:51</t>
  </si>
  <si>
    <t>19:00:59</t>
  </si>
  <si>
    <t>dpuser_68307489652</t>
  </si>
  <si>
    <t>操作师很有耐心的讲解，操作细致，整体工作人员服务都非常热情，倒水很勤，还送出门的，态度非常好。[强]</t>
  </si>
  <si>
    <t>2018-06-01 13:40:20</t>
  </si>
  <si>
    <t>18:59:21</t>
  </si>
  <si>
    <t>操作师很温柔，细心讲解，操作细致，非常好的体验</t>
  </si>
  <si>
    <t>2018-06-01 16:22:29</t>
  </si>
  <si>
    <t>18:23:17</t>
  </si>
  <si>
    <t>L</t>
  </si>
  <si>
    <t>对比了很多家，最后选择了这家，果然没让我失望，环境很好，服务态度超棒，很热情，做完以后感觉脸上水嫩嫩的，很舒服，强烈推荐各位小仙女来～～</t>
  </si>
  <si>
    <t>否</t>
  </si>
  <si>
    <t>18:17:14</t>
  </si>
  <si>
    <t>环境很好，服务态度超棒，推荐各位小仙女们来，做完以后感觉很棒，脸部皮肤轻松了很多，很舒服。</t>
  </si>
  <si>
    <t>2018-08-07 18:05:19</t>
  </si>
  <si>
    <t>11:25:40</t>
  </si>
  <si>
    <t>水木兮子</t>
  </si>
  <si>
    <t>环境挺好的 也很宽敞 做的超冰脱毛一点也不疼 操作老师很热情 其他老师也都很热情</t>
  </si>
  <si>
    <t>2018-08-06 13:03:25</t>
  </si>
  <si>
    <t>20:26:19</t>
  </si>
  <si>
    <t>dpuser_6663324172</t>
  </si>
  <si>
    <t>{"效果":5,"环境":5,"服务":4}</t>
  </si>
  <si>
    <t>今天第一次来这家店体验小气泡，除了最开始的咨询师话语，因为让我觉得不那么专业外，其他都很棒。特别是操作师何春小姐姐性格又好，说话又温柔，人又漂亮。不仅耐心回答我的问题而且技术也很好，不时的问我感受如何，轻重行吗，真真是很贴心啊。点名表扬哦～下次还会来的。</t>
  </si>
  <si>
    <t>2018-07-26 19:40:22</t>
  </si>
  <si>
    <t>门店名称</t>
  </si>
  <si>
    <t>推广名称</t>
  </si>
  <si>
    <t>逛店行为</t>
  </si>
  <si>
    <t>图片点击</t>
  </si>
  <si>
    <t>评论点击</t>
  </si>
  <si>
    <t>技师医师点击</t>
  </si>
  <si>
    <t>店铺信息点击</t>
  </si>
  <si>
    <t>团购点击</t>
  </si>
  <si>
    <t>优惠促销点击</t>
  </si>
  <si>
    <t>意向客流</t>
  </si>
  <si>
    <t>地址点击</t>
  </si>
  <si>
    <t>电话点击</t>
  </si>
  <si>
    <t>商品点击</t>
  </si>
  <si>
    <t>优惠促销领取</t>
  </si>
  <si>
    <t>收藏</t>
  </si>
  <si>
    <t>分享</t>
  </si>
  <si>
    <t>签到</t>
  </si>
  <si>
    <t>订单量</t>
  </si>
  <si>
    <t>预约量</t>
  </si>
  <si>
    <t>商品订单量</t>
  </si>
  <si>
    <t>团购订单量</t>
  </si>
  <si>
    <t>闪惠买单量</t>
  </si>
  <si>
    <t>扫码支付订单</t>
  </si>
  <si>
    <t>新门店推广14点-20点</t>
  </si>
  <si>
    <t>新门店推广8点-24点</t>
  </si>
  <si>
    <t>新门店推广9点-14点</t>
  </si>
  <si>
    <t>0小阴险0</t>
  </si>
  <si>
    <t>夏天铛铛铛的来啦～ 作为一名精致的🐷精女孩儿是一定不允许露出一身腿毛的！朋友在这一家做了脱毛，说性价比很高，所以在我对比了无数价格下，选择了买团购试试～ 个人强烈推荐，这边脱毛真的又快又无痛感哟，而且脱毛的小姐姐人可好了～成都最近老下大暴雨⛈️，本来约的2点过来～结果被大暴雨困住，7点才欣欣然过来，没想到咨询师小姐姐们也都一直在医院等我，因为我之前有在一个小工作室做过冰点脱毛，痛的要死的那种，没坚持几次就果断不去了，所以心里对冰点脱毛还是有点虚虚的，脱毛师一直给我说不会痛不会痛，结果还真的不痛～果断把在这儿买了全身的脱毛～哈哈，怕疼的小姐姐不弄担心哟～</t>
  </si>
  <si>
    <t>ww</t>
  </si>
  <si>
    <t>昨天逛点评突然看到他们机构，看着比其他机构便宜的多，就抱着试一试的心态区看看。没想到环境挺不错的，服务也一流棒，也没有因为是美团顾客态度变差，依旧服务态度很好，棒棒哒！</t>
  </si>
  <si>
    <t>WeiXin_0168798158</t>
  </si>
  <si>
    <t>在健丽做过双眼皮和脱毛项目，双眼皮快两年了。恢复的很自然。脱毛因为自己没时间来，后来还是客服打电话过来通知我的。总之效果很满意，这家医院很大很专业，医生技术非常棒。值得推荐[调皮]</t>
  </si>
  <si>
    <t>一直想脱腋毛的，看这个还不错就在大众点评上团了一个，还挺便宜的。服务这些都挺好的，也希望脱毛效果可以达到预期吧。</t>
  </si>
  <si>
    <t>2018-07-29 16:06:31</t>
  </si>
  <si>
    <t>rhxy_2471</t>
  </si>
  <si>
    <t>价格很便宜 环境还不错 很干净 态度很好说话温温柔柔的  值得来 有机会会再来</t>
  </si>
  <si>
    <t>2018-08-06 10:19:34</t>
  </si>
  <si>
    <t>总体很干净 态度很好 价格很便宜 没有额外加费 值得来</t>
  </si>
  <si>
    <t>2018-08-06 10:21:37</t>
  </si>
  <si>
    <t>在附近闲逛搜到的 看评价都不错 位置很好找 在大厦23楼 装修有点老了 总体还是挺干净的 服务态度很好 没有额外的附加项目 做了小气泡和黑脸娃娃 做完皮肤状态有改善 值得来试一试</t>
  </si>
  <si>
    <t>2018-08-06 11:04:45</t>
  </si>
  <si>
    <t xml:space="preserve">    </t>
  </si>
  <si>
    <t>昵称</t>
  </si>
  <si>
    <t>项目分类</t>
  </si>
  <si>
    <t>咨询问题</t>
  </si>
  <si>
    <t>转化情况</t>
  </si>
  <si>
    <t>客户等级</t>
  </si>
  <si>
    <t>sgh803332973</t>
  </si>
  <si>
    <t>未详说</t>
  </si>
  <si>
    <t>当日14点客户咨询，未及时回复，18点客户失效</t>
  </si>
  <si>
    <t>客户未回复</t>
  </si>
  <si>
    <t>C</t>
  </si>
  <si>
    <t>S</t>
  </si>
  <si>
    <t>^^喵呜咪啾</t>
  </si>
  <si>
    <t>3月28日客户咨询，未及时回复，4月3日客户日失效</t>
  </si>
  <si>
    <t>机构未回复</t>
  </si>
  <si>
    <t>A</t>
  </si>
  <si>
    <t>雨雨煜煜</t>
  </si>
  <si>
    <t>激光祛眼袋</t>
  </si>
  <si>
    <t>客户咨询激光祛眼袋，会不会有红肿</t>
  </si>
  <si>
    <t>已加微信</t>
  </si>
  <si>
    <t>B</t>
  </si>
  <si>
    <t>橙子大个</t>
  </si>
  <si>
    <t>双眼皮</t>
  </si>
  <si>
    <t>咨询双眼皮是否需要提前预约面诊</t>
  </si>
  <si>
    <t>已拍单</t>
  </si>
  <si>
    <t xml:space="preserve">狼牙特戰 </t>
  </si>
  <si>
    <t>祛眼袋、黑眼圈</t>
  </si>
  <si>
    <t>客户咨询祛眼袋和黑眼圈，是否有优惠活动</t>
  </si>
  <si>
    <t>已预约到店</t>
  </si>
  <si>
    <t>Darren是小任</t>
  </si>
  <si>
    <t>当日10点客户咨询，未及时回复，11点客户失效</t>
  </si>
  <si>
    <t xml:space="preserve">OGq236608267 </t>
  </si>
  <si>
    <t>双眼皮、开眼角</t>
  </si>
  <si>
    <t>客户咨询项目价格，主动要求加微信</t>
  </si>
  <si>
    <t>邓伦老婆945</t>
  </si>
  <si>
    <t>鼻部补打</t>
  </si>
  <si>
    <t>咨询是否可以补打不同品牌玻尿酸</t>
  </si>
  <si>
    <t xml:space="preserve">庞倩_4825 </t>
  </si>
  <si>
    <t>咨询祛眼袋价格，回复不及时</t>
  </si>
  <si>
    <t>DTf376879731</t>
  </si>
  <si>
    <t>脱唇毛</t>
  </si>
  <si>
    <t>咨询是否可以脱唇毛</t>
  </si>
  <si>
    <t>rhN188015756</t>
  </si>
  <si>
    <t>zhs1618</t>
  </si>
  <si>
    <t>皮肤管理</t>
  </si>
  <si>
    <t>小气泡</t>
  </si>
  <si>
    <t>客户已经购买团购，咨询是否当天可以到院使用</t>
  </si>
  <si>
    <t>egg603255677</t>
  </si>
  <si>
    <t>丰下巴</t>
  </si>
  <si>
    <t>客户咨询中分子玻尿酸是否适合丰下巴</t>
  </si>
  <si>
    <t xml:space="preserve">dpuser_3163751555 </t>
  </si>
  <si>
    <t>冰点脱毛</t>
  </si>
  <si>
    <t>咨询冰点脱毛是否需要预约，需要提前多久</t>
  </si>
  <si>
    <t>金美珠宝</t>
  </si>
  <si>
    <t>脱腋毛</t>
  </si>
  <si>
    <t>咨询脱毛包干价格，机构主动推荐活动，预约次日到院，未到</t>
  </si>
  <si>
    <t>juy238675065</t>
  </si>
  <si>
    <t>王二吖9</t>
  </si>
  <si>
    <t>LGB503476807</t>
  </si>
  <si>
    <t>gNX838535363</t>
  </si>
  <si>
    <t>祛红血丝</t>
  </si>
  <si>
    <t>咨询项目方式，价格，治疗周期</t>
  </si>
  <si>
    <t>XRi943473606</t>
  </si>
  <si>
    <t>打电话预约4号到店，注射玻尿酸</t>
  </si>
  <si>
    <t>BdF240942407</t>
  </si>
  <si>
    <t>润百颜</t>
  </si>
  <si>
    <t>咨询润百颜可以填充部位，1ml是否够用</t>
  </si>
  <si>
    <t>欢哥</t>
  </si>
  <si>
    <t>皮肤类与双眼皮，已到院面诊</t>
  </si>
  <si>
    <t>coO148544183</t>
  </si>
  <si>
    <t>腋下+小腿</t>
  </si>
  <si>
    <t>预约脱毛到院</t>
  </si>
  <si>
    <t>Heartbeat.546</t>
  </si>
  <si>
    <t>咨询是否可以注射自带药物</t>
  </si>
  <si>
    <t>akm436073927</t>
  </si>
  <si>
    <t>皮肤清洁类</t>
  </si>
  <si>
    <t>咨询皮肤问题的解决项目</t>
  </si>
  <si>
    <t>PGl349040336</t>
  </si>
  <si>
    <t>黑眼圈、眼袋</t>
  </si>
  <si>
    <t>咨询去黑眼圈需要次数，团购次数，祛眼袋价格</t>
  </si>
  <si>
    <t>杨莉，！</t>
  </si>
  <si>
    <t>黑脸娃娃</t>
  </si>
  <si>
    <t>团购后致电机构多次无人接通，退单，机构回应免费体验，已到院体验</t>
  </si>
  <si>
    <t>Xxp492064041</t>
  </si>
  <si>
    <t>祛痘坑</t>
  </si>
  <si>
    <t>咨询祛痘坑的治疗项目</t>
  </si>
  <si>
    <t>PennyTinger</t>
  </si>
  <si>
    <t>腋下</t>
  </si>
  <si>
    <t>已购买团购，预约明日到院，并咨询小气泡的相关</t>
  </si>
  <si>
    <t xml:space="preserve">玻璃杯_6329 </t>
  </si>
  <si>
    <t>垫下巴</t>
  </si>
  <si>
    <t>咨询可到院时间，用量，价格</t>
  </si>
  <si>
    <t>6月21号咨询伊婉C是大分子还是小分子，机构未及时回复，客户失效，6月24号机构试图唤醒客户</t>
  </si>
  <si>
    <t xml:space="preserve">IBH412893444 </t>
  </si>
  <si>
    <t>白瓷娃娃</t>
  </si>
  <si>
    <t>两个人预约当天到院，因下雨，改到明天下午2点</t>
  </si>
  <si>
    <t>眉间填充</t>
  </si>
  <si>
    <t>咨询眉间部位是否可以玻尿酸填充，机构未及时回复</t>
  </si>
  <si>
    <t>abby</t>
  </si>
  <si>
    <t>唇毛/腋毛</t>
  </si>
  <si>
    <t>咨询当天购买团购，是否可以到院治疗</t>
  </si>
  <si>
    <t>去黑眼圈</t>
  </si>
  <si>
    <t>咨询黑眼圈，治疗时间，周期</t>
  </si>
  <si>
    <t>charlene陈陈</t>
  </si>
  <si>
    <t>小腿</t>
  </si>
  <si>
    <t>咨询项目6次，会不会根除，咨询阶段，考虑下周来做</t>
  </si>
  <si>
    <t>小腿+腋毛</t>
  </si>
  <si>
    <t>回复不及时</t>
  </si>
  <si>
    <t>小悦儿见怪不怪</t>
  </si>
  <si>
    <t>咨询6次后还会在长吗，以及治疗频次</t>
  </si>
  <si>
    <t>斑驳115</t>
  </si>
  <si>
    <t>预约，今日到院，晚到</t>
  </si>
  <si>
    <t>咨询怎样写评价</t>
  </si>
  <si>
    <t>egf889403387</t>
  </si>
  <si>
    <t>咨询项目含不含注射费</t>
  </si>
  <si>
    <t>祛雀斑</t>
  </si>
  <si>
    <t>以前治疗，现在有点更多，咨询有没有治疗方法</t>
  </si>
  <si>
    <t>全面部</t>
  </si>
  <si>
    <t>咨询项目是否有活动</t>
  </si>
  <si>
    <t>去眼袋和泪沟</t>
  </si>
  <si>
    <t>7月4号咨询去眼袋是否包含泪沟，7月5号6号分别激活客户以及邀请客户参加现场直播</t>
  </si>
  <si>
    <t>WLc13880737351</t>
  </si>
  <si>
    <t>咨询价格，担心是否是医生注射，已预约到院</t>
  </si>
  <si>
    <t>咨询价格，以及药量</t>
  </si>
  <si>
    <t>EoV663773336</t>
  </si>
  <si>
    <t>腋毛</t>
  </si>
  <si>
    <t>咨询价格，疑惑是否有其他隐形消费</t>
  </si>
  <si>
    <t>7.8号咨询，7.19激活用户，失败</t>
  </si>
  <si>
    <t>Mtm842998577</t>
  </si>
  <si>
    <t>隆鼻</t>
  </si>
  <si>
    <t>咨询价格，想要更优惠的价格</t>
  </si>
  <si>
    <t>7.11咨询价格，觉得太低，担心隐形消费，7.19激活用户，失败</t>
  </si>
  <si>
    <t>小爽子88</t>
  </si>
  <si>
    <t>咨询水光针与无针水光的区别</t>
  </si>
  <si>
    <t>眼周松弛</t>
  </si>
  <si>
    <t>7.14咨询眼皮松弛，推荐专利双眼皮，顾客在意价格，7.19激活用户，失败</t>
  </si>
  <si>
    <t>浮生</t>
  </si>
  <si>
    <t>顾客要求加微信</t>
  </si>
  <si>
    <t>IHU858452670</t>
  </si>
  <si>
    <t>鱼余余鱼</t>
  </si>
  <si>
    <t>下巴+苹果肌</t>
  </si>
  <si>
    <t>7月14号注射过下巴，当天想继续打下巴，建议过一周，15号，想要丰苹果肌，已预约到店</t>
  </si>
  <si>
    <t>伊婉C</t>
  </si>
  <si>
    <t>7.16咨询伊婉C是大分子还是小分子，7.19激活用户，失败</t>
  </si>
  <si>
    <t>7.17咨询是否有额外注射费，3月注射过，现在可以再继续注射100单位吗，7.19激活用户，失败</t>
  </si>
  <si>
    <t>淡茗_9766</t>
  </si>
  <si>
    <t>下巴</t>
  </si>
  <si>
    <t>7.17咨询，7.19，机构试图激活用户，失败</t>
  </si>
  <si>
    <t>小臂</t>
  </si>
  <si>
    <t>咨询小臂是否包含手背，预约当天下午到院，暂未到院</t>
  </si>
  <si>
    <t>李惠敏</t>
  </si>
  <si>
    <t>咨询需要多久，预约当天到院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</si>
</sst>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.0%"/>
    <numFmt numFmtId="177" formatCode="#,##0_);[Red]\(#,##0\)"/>
    <numFmt numFmtId="178" formatCode="0.0"/>
    <numFmt numFmtId="179" formatCode="#,##0_ "/>
    <numFmt numFmtId="180" formatCode="[$-F400]h:mm:ss\ AM/PM"/>
    <numFmt numFmtId="181" formatCode="#,##0_ ;[Red]\-#,##0\ "/>
    <numFmt numFmtId="182" formatCode="#,##0.0_);[Red]\(#,##0.0\)"/>
    <numFmt numFmtId="183" formatCode="0.00_);[Red]\(0.00\)"/>
    <numFmt numFmtId="184" formatCode="yyyy\-mm\-dd\ h:mm:ss"/>
  </numFmts>
  <fonts count="55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color theme="1"/>
      <name val="宋体"/>
      <family val="3"/>
      <charset val="134"/>
      <scheme val="minor"/>
    </font>
    <font>
      <b/>
      <i/>
      <sz val="11"/>
      <name val="微软雅黑"/>
      <family val="3"/>
      <charset val="134"/>
    </font>
    <font>
      <b/>
      <i/>
      <sz val="18"/>
      <name val="微软雅黑"/>
      <family val="3"/>
      <charset val="134"/>
    </font>
    <font>
      <b/>
      <sz val="20"/>
      <name val="微软雅黑"/>
      <family val="3"/>
      <charset val="134"/>
    </font>
    <font>
      <b/>
      <sz val="18"/>
      <name val="微软雅黑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1"/>
      <color theme="1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1"/>
      <color rgb="FF151515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</font>
    <font>
      <b/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5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0"/>
      <color rgb="FF00B05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rgb="FF00B050"/>
      <name val="宋体"/>
      <family val="3"/>
      <charset val="134"/>
      <scheme val="minor"/>
    </font>
    <font>
      <b/>
      <sz val="12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0"/>
      <color theme="1"/>
      <name val="微软雅黑"/>
      <family val="2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FF0000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39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2">
    <xf numFmtId="0" fontId="0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16" fillId="0" borderId="0">
      <alignment vertical="center"/>
    </xf>
    <xf numFmtId="0" fontId="13" fillId="0" borderId="0">
      <alignment vertical="center" wrapText="1"/>
    </xf>
    <xf numFmtId="0" fontId="17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0">
      <alignment vertical="center"/>
    </xf>
    <xf numFmtId="0" fontId="20" fillId="16" borderId="0">
      <alignment vertical="center"/>
    </xf>
    <xf numFmtId="0" fontId="20" fillId="17" borderId="0">
      <alignment vertical="center"/>
    </xf>
  </cellStyleXfs>
  <cellXfs count="255">
    <xf numFmtId="0" fontId="0" fillId="0" borderId="0" xfId="0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23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24" fillId="4" borderId="0" xfId="0" applyFont="1" applyFill="1" applyAlignment="1">
      <alignment vertical="center"/>
    </xf>
    <xf numFmtId="0" fontId="34" fillId="0" borderId="0" xfId="0" applyFont="1" applyAlignment="1">
      <alignment vertical="center"/>
    </xf>
    <xf numFmtId="0" fontId="34" fillId="4" borderId="0" xfId="0" applyFont="1" applyFill="1" applyAlignment="1">
      <alignment vertical="center"/>
    </xf>
    <xf numFmtId="0" fontId="12" fillId="9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5" fillId="7" borderId="0" xfId="0" applyFont="1" applyFill="1" applyAlignment="1">
      <alignment horizontal="left" vertical="center" wrapText="1" readingOrder="1"/>
    </xf>
    <xf numFmtId="0" fontId="12" fillId="10" borderId="0" xfId="0" applyFont="1" applyFill="1" applyAlignment="1">
      <alignment horizontal="left" vertical="center"/>
    </xf>
    <xf numFmtId="0" fontId="12" fillId="11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36" fillId="0" borderId="0" xfId="0" applyFont="1" applyAlignment="1">
      <alignment vertical="center"/>
    </xf>
    <xf numFmtId="0" fontId="12" fillId="12" borderId="0" xfId="0" applyFont="1" applyFill="1" applyAlignment="1">
      <alignment vertical="center"/>
    </xf>
    <xf numFmtId="0" fontId="32" fillId="0" borderId="0" xfId="0" applyFont="1" applyAlignment="1">
      <alignment vertical="center"/>
    </xf>
    <xf numFmtId="0" fontId="12" fillId="13" borderId="0" xfId="0" applyFont="1" applyFill="1" applyAlignment="1">
      <alignment horizontal="left" vertical="center"/>
    </xf>
    <xf numFmtId="9" fontId="37" fillId="0" borderId="1" xfId="9" applyNumberFormat="1" applyFont="1" applyBorder="1" applyAlignment="1">
      <alignment horizontal="center" vertical="center" wrapText="1"/>
    </xf>
    <xf numFmtId="0" fontId="37" fillId="0" borderId="1" xfId="9" applyFont="1" applyBorder="1" applyAlignment="1">
      <alignment horizontal="center" vertical="center" wrapText="1"/>
    </xf>
    <xf numFmtId="0" fontId="12" fillId="14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4" fillId="0" borderId="0" xfId="0" applyFont="1" applyAlignment="1">
      <alignment vertical="center"/>
    </xf>
    <xf numFmtId="14" fontId="24" fillId="0" borderId="0" xfId="0" applyNumberFormat="1" applyFont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14" fontId="26" fillId="2" borderId="0" xfId="0" applyNumberFormat="1" applyFont="1" applyFill="1" applyAlignment="1">
      <alignment horizontal="center" vertical="center"/>
    </xf>
    <xf numFmtId="0" fontId="26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0" fillId="15" borderId="1" xfId="0" applyFont="1" applyFill="1" applyBorder="1" applyAlignment="1">
      <alignment horizontal="center" vertical="center" wrapText="1" readingOrder="1"/>
    </xf>
    <xf numFmtId="0" fontId="28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8" fillId="7" borderId="1" xfId="0" applyFont="1" applyFill="1" applyBorder="1" applyAlignment="1">
      <alignment horizontal="center" vertical="center" wrapText="1"/>
    </xf>
    <xf numFmtId="9" fontId="28" fillId="7" borderId="1" xfId="9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5" fillId="5" borderId="6" xfId="0" applyFont="1" applyFill="1" applyBorder="1" applyAlignment="1">
      <alignment horizontal="center" vertical="center" wrapText="1" readingOrder="1"/>
    </xf>
    <xf numFmtId="0" fontId="25" fillId="0" borderId="5" xfId="0" applyFont="1" applyBorder="1" applyAlignment="1">
      <alignment horizontal="left" vertical="center" wrapText="1" readingOrder="1"/>
    </xf>
    <xf numFmtId="0" fontId="10" fillId="7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9" fontId="28" fillId="0" borderId="1" xfId="9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 readingOrder="1"/>
    </xf>
    <xf numFmtId="0" fontId="25" fillId="0" borderId="1" xfId="0" applyFont="1" applyBorder="1" applyAlignment="1">
      <alignment horizontal="center" vertical="center" wrapText="1" readingOrder="1"/>
    </xf>
    <xf numFmtId="1" fontId="28" fillId="0" borderId="1" xfId="9" applyNumberFormat="1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 readingOrder="1"/>
    </xf>
    <xf numFmtId="14" fontId="31" fillId="0" borderId="0" xfId="0" applyNumberFormat="1" applyFont="1" applyAlignment="1">
      <alignment vertical="center"/>
    </xf>
    <xf numFmtId="21" fontId="10" fillId="0" borderId="0" xfId="0" applyNumberFormat="1" applyFont="1" applyAlignment="1">
      <alignment horizontal="center" vertical="center"/>
    </xf>
    <xf numFmtId="21" fontId="2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1" fillId="0" borderId="0" xfId="0" applyFont="1" applyAlignment="1">
      <alignment horizontal="center" vertical="center"/>
    </xf>
    <xf numFmtId="0" fontId="39" fillId="2" borderId="0" xfId="0" applyFont="1" applyFill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3" fillId="3" borderId="3" xfId="0" applyFont="1" applyFill="1" applyBorder="1" applyAlignment="1">
      <alignment horizontal="center" vertical="center" wrapText="1" readingOrder="1"/>
    </xf>
    <xf numFmtId="0" fontId="43" fillId="3" borderId="4" xfId="0" applyFont="1" applyFill="1" applyBorder="1" applyAlignment="1">
      <alignment horizontal="center" vertical="center" wrapText="1" readingOrder="1"/>
    </xf>
    <xf numFmtId="9" fontId="28" fillId="0" borderId="6" xfId="9" applyNumberFormat="1" applyFont="1" applyBorder="1" applyAlignment="1">
      <alignment horizontal="center" vertical="center" wrapText="1"/>
    </xf>
    <xf numFmtId="0" fontId="33" fillId="3" borderId="3" xfId="0" applyFont="1" applyFill="1" applyBorder="1" applyAlignment="1">
      <alignment horizontal="center" vertical="center" wrapText="1" readingOrder="1"/>
    </xf>
    <xf numFmtId="0" fontId="40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5" fillId="0" borderId="7" xfId="0" applyFont="1" applyBorder="1" applyAlignment="1">
      <alignment horizontal="left" vertical="center" wrapText="1" readingOrder="1"/>
    </xf>
    <xf numFmtId="0" fontId="20" fillId="0" borderId="0" xfId="0" applyFont="1" applyAlignment="1">
      <alignment horizontal="center" vertical="center"/>
    </xf>
    <xf numFmtId="0" fontId="29" fillId="7" borderId="1" xfId="0" applyFont="1" applyFill="1" applyBorder="1" applyAlignment="1">
      <alignment horizontal="center" vertical="center" wrapText="1"/>
    </xf>
    <xf numFmtId="9" fontId="29" fillId="7" borderId="1" xfId="9" applyNumberFormat="1" applyFont="1" applyFill="1" applyBorder="1" applyAlignment="1">
      <alignment horizontal="center" vertical="center" wrapText="1"/>
    </xf>
    <xf numFmtId="0" fontId="29" fillId="7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42" fillId="0" borderId="0" xfId="0" applyFont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25" fillId="5" borderId="1" xfId="0" applyFont="1" applyFill="1" applyBorder="1" applyAlignment="1">
      <alignment horizontal="center" vertical="center" wrapText="1" readingOrder="1"/>
    </xf>
    <xf numFmtId="0" fontId="20" fillId="0" borderId="5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9" fontId="28" fillId="0" borderId="8" xfId="9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4" fillId="0" borderId="0" xfId="9" applyFont="1" applyAlignment="1">
      <alignment vertical="center"/>
    </xf>
    <xf numFmtId="3" fontId="0" fillId="0" borderId="0" xfId="0" applyNumberFormat="1" applyAlignment="1"/>
    <xf numFmtId="9" fontId="29" fillId="0" borderId="1" xfId="9" applyNumberFormat="1" applyFont="1" applyBorder="1" applyAlignment="1">
      <alignment horizontal="center" vertical="center" wrapText="1"/>
    </xf>
    <xf numFmtId="9" fontId="38" fillId="0" borderId="1" xfId="9" applyNumberFormat="1" applyFont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 readingOrder="1"/>
    </xf>
    <xf numFmtId="0" fontId="25" fillId="3" borderId="3" xfId="0" applyFont="1" applyFill="1" applyBorder="1" applyAlignment="1">
      <alignment horizontal="center" vertical="center" wrapText="1" readingOrder="1"/>
    </xf>
    <xf numFmtId="0" fontId="25" fillId="3" borderId="4" xfId="0" applyFont="1" applyFill="1" applyBorder="1" applyAlignment="1">
      <alignment horizontal="center" vertical="center" wrapText="1" readingOrder="1"/>
    </xf>
    <xf numFmtId="0" fontId="21" fillId="3" borderId="5" xfId="0" applyFont="1" applyFill="1" applyBorder="1" applyAlignment="1">
      <alignment horizontal="center" vertical="center" wrapText="1" readingOrder="1"/>
    </xf>
    <xf numFmtId="0" fontId="21" fillId="7" borderId="5" xfId="0" applyFont="1" applyFill="1" applyBorder="1" applyAlignment="1">
      <alignment horizontal="center" vertical="center" wrapText="1" readingOrder="1"/>
    </xf>
    <xf numFmtId="0" fontId="21" fillId="7" borderId="7" xfId="0" applyFont="1" applyFill="1" applyBorder="1" applyAlignment="1">
      <alignment horizontal="center" vertical="center" wrapText="1" readingOrder="1"/>
    </xf>
    <xf numFmtId="9" fontId="29" fillId="0" borderId="8" xfId="9" applyNumberFormat="1" applyFont="1" applyBorder="1" applyAlignment="1">
      <alignment horizontal="center" vertical="center" wrapText="1"/>
    </xf>
    <xf numFmtId="9" fontId="24" fillId="0" borderId="0" xfId="9" applyNumberFormat="1" applyFont="1" applyAlignment="1">
      <alignment vertical="center"/>
    </xf>
    <xf numFmtId="0" fontId="2" fillId="7" borderId="1" xfId="0" applyFont="1" applyFill="1" applyBorder="1" applyAlignment="1">
      <alignment horizontal="left" vertical="center"/>
    </xf>
    <xf numFmtId="0" fontId="25" fillId="7" borderId="1" xfId="0" applyFont="1" applyFill="1" applyBorder="1" applyAlignment="1">
      <alignment horizontal="left" vertical="center" wrapText="1" readingOrder="1"/>
    </xf>
    <xf numFmtId="0" fontId="11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48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14" fontId="47" fillId="0" borderId="0" xfId="0" applyNumberFormat="1" applyFont="1" applyAlignment="1">
      <alignment horizontal="center"/>
    </xf>
    <xf numFmtId="21" fontId="47" fillId="0" borderId="0" xfId="0" applyNumberFormat="1" applyFont="1" applyAlignment="1">
      <alignment horizontal="center"/>
    </xf>
    <xf numFmtId="0" fontId="47" fillId="0" borderId="0" xfId="0" applyFont="1" applyAlignment="1"/>
    <xf numFmtId="0" fontId="47" fillId="0" borderId="0" xfId="0" applyFont="1" applyAlignment="1">
      <alignment horizontal="center" vertical="center"/>
    </xf>
    <xf numFmtId="14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vertical="center"/>
    </xf>
    <xf numFmtId="0" fontId="49" fillId="0" borderId="0" xfId="0" applyFont="1" applyAlignment="1"/>
    <xf numFmtId="0" fontId="49" fillId="0" borderId="0" xfId="0" applyFont="1" applyAlignment="1">
      <alignment vertical="center"/>
    </xf>
    <xf numFmtId="0" fontId="48" fillId="0" borderId="0" xfId="0" applyFont="1" applyAlignment="1">
      <alignment horizontal="center" vertical="center"/>
    </xf>
    <xf numFmtId="0" fontId="24" fillId="7" borderId="0" xfId="0" applyFont="1" applyFill="1" applyAlignment="1">
      <alignment vertical="center"/>
    </xf>
    <xf numFmtId="0" fontId="24" fillId="0" borderId="0" xfId="0" pivotButton="1" applyFont="1" applyAlignment="1">
      <alignment vertical="center"/>
    </xf>
    <xf numFmtId="0" fontId="24" fillId="0" borderId="0" xfId="0" applyFont="1" applyAlignment="1">
      <alignment horizontal="left" vertical="center"/>
    </xf>
    <xf numFmtId="0" fontId="24" fillId="4" borderId="1" xfId="0" applyFont="1" applyFill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4" fillId="8" borderId="2" xfId="0" applyFont="1" applyFill="1" applyBorder="1" applyAlignment="1">
      <alignment horizontal="left" vertical="center"/>
    </xf>
    <xf numFmtId="0" fontId="24" fillId="8" borderId="4" xfId="0" applyFont="1" applyFill="1" applyBorder="1" applyAlignment="1">
      <alignment horizontal="center" vertical="center"/>
    </xf>
    <xf numFmtId="0" fontId="24" fillId="0" borderId="5" xfId="0" applyFont="1" applyBorder="1" applyAlignment="1">
      <alignment vertical="center"/>
    </xf>
    <xf numFmtId="0" fontId="24" fillId="0" borderId="6" xfId="0" applyFont="1" applyBorder="1" applyAlignment="1">
      <alignment horizontal="center" vertical="center"/>
    </xf>
    <xf numFmtId="58" fontId="24" fillId="0" borderId="6" xfId="0" applyNumberFormat="1" applyFont="1" applyBorder="1" applyAlignment="1">
      <alignment horizontal="center" vertical="center"/>
    </xf>
    <xf numFmtId="0" fontId="24" fillId="0" borderId="7" xfId="0" applyFont="1" applyBorder="1" applyAlignment="1">
      <alignment vertical="center"/>
    </xf>
    <xf numFmtId="49" fontId="24" fillId="0" borderId="9" xfId="0" applyNumberFormat="1" applyFont="1" applyBorder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0" fontId="50" fillId="0" borderId="0" xfId="0" pivotButton="1" applyFont="1" applyAlignment="1">
      <alignment vertical="center"/>
    </xf>
    <xf numFmtId="0" fontId="50" fillId="0" borderId="0" xfId="0" applyFont="1" applyAlignment="1">
      <alignment vertical="center"/>
    </xf>
    <xf numFmtId="0" fontId="50" fillId="0" borderId="0" xfId="0" applyFont="1" applyAlignment="1">
      <alignment horizontal="left" vertical="center"/>
    </xf>
    <xf numFmtId="2" fontId="50" fillId="0" borderId="0" xfId="0" applyNumberFormat="1" applyFont="1" applyAlignment="1">
      <alignment vertical="center"/>
    </xf>
    <xf numFmtId="1" fontId="50" fillId="0" borderId="0" xfId="0" applyNumberFormat="1" applyFont="1" applyAlignment="1">
      <alignment vertical="center"/>
    </xf>
    <xf numFmtId="0" fontId="24" fillId="15" borderId="2" xfId="0" applyFont="1" applyFill="1" applyBorder="1" applyAlignment="1">
      <alignment vertical="center"/>
    </xf>
    <xf numFmtId="0" fontId="51" fillId="5" borderId="3" xfId="0" applyFont="1" applyFill="1" applyBorder="1" applyAlignment="1">
      <alignment horizontal="center" vertical="center" wrapText="1" readingOrder="1"/>
    </xf>
    <xf numFmtId="0" fontId="51" fillId="5" borderId="4" xfId="0" applyFont="1" applyFill="1" applyBorder="1" applyAlignment="1">
      <alignment horizontal="center" vertical="center" wrapText="1" readingOrder="1"/>
    </xf>
    <xf numFmtId="0" fontId="52" fillId="0" borderId="1" xfId="0" applyFont="1" applyBorder="1" applyAlignment="1">
      <alignment horizontal="center" vertical="center" wrapText="1" readingOrder="1"/>
    </xf>
    <xf numFmtId="9" fontId="52" fillId="0" borderId="1" xfId="9" applyNumberFormat="1" applyFont="1" applyBorder="1" applyAlignment="1">
      <alignment horizontal="center" vertical="center" wrapText="1"/>
    </xf>
    <xf numFmtId="0" fontId="52" fillId="0" borderId="6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 readingOrder="1"/>
    </xf>
    <xf numFmtId="0" fontId="44" fillId="0" borderId="1" xfId="0" applyFont="1" applyBorder="1" applyAlignment="1">
      <alignment horizontal="center" vertical="center" wrapText="1"/>
    </xf>
    <xf numFmtId="9" fontId="44" fillId="0" borderId="1" xfId="9" applyNumberFormat="1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6" xfId="9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5" xfId="0" applyFont="1" applyBorder="1" applyAlignment="1">
      <alignment horizontal="left" vertical="center"/>
    </xf>
    <xf numFmtId="0" fontId="24" fillId="0" borderId="7" xfId="0" applyFont="1" applyBorder="1" applyAlignment="1">
      <alignment horizontal="left" vertical="center"/>
    </xf>
    <xf numFmtId="0" fontId="53" fillId="0" borderId="0" xfId="0" applyFont="1" applyAlignment="1">
      <alignment horizontal="center"/>
    </xf>
    <xf numFmtId="14" fontId="53" fillId="0" borderId="0" xfId="0" applyNumberFormat="1" applyFont="1" applyAlignment="1">
      <alignment horizontal="center"/>
    </xf>
    <xf numFmtId="21" fontId="53" fillId="0" borderId="0" xfId="0" applyNumberFormat="1" applyFont="1" applyAlignment="1">
      <alignment horizontal="center"/>
    </xf>
    <xf numFmtId="0" fontId="53" fillId="0" borderId="0" xfId="0" applyFont="1" applyAlignment="1"/>
    <xf numFmtId="0" fontId="53" fillId="0" borderId="0" xfId="0" applyFont="1" applyAlignment="1">
      <alignment horizontal="center" vertical="center"/>
    </xf>
    <xf numFmtId="0" fontId="54" fillId="0" borderId="0" xfId="0" applyFont="1" applyAlignment="1"/>
    <xf numFmtId="0" fontId="53" fillId="0" borderId="0" xfId="0" applyFont="1" applyAlignment="1">
      <alignment vertical="center"/>
    </xf>
    <xf numFmtId="9" fontId="28" fillId="18" borderId="1" xfId="9" applyNumberFormat="1" applyFont="1" applyFill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/>
    </xf>
    <xf numFmtId="0" fontId="52" fillId="0" borderId="1" xfId="9" applyFont="1" applyBorder="1" applyAlignment="1">
      <alignment horizontal="center" vertical="center" wrapText="1"/>
    </xf>
    <xf numFmtId="0" fontId="25" fillId="19" borderId="1" xfId="0" applyFont="1" applyFill="1" applyBorder="1" applyAlignment="1">
      <alignment horizontal="center" vertical="center" wrapText="1" readingOrder="1"/>
    </xf>
    <xf numFmtId="9" fontId="28" fillId="19" borderId="1" xfId="9" applyNumberFormat="1" applyFont="1" applyFill="1" applyBorder="1" applyAlignment="1">
      <alignment horizontal="center" vertical="center" wrapText="1"/>
    </xf>
    <xf numFmtId="0" fontId="37" fillId="7" borderId="1" xfId="0" applyFont="1" applyFill="1" applyBorder="1" applyAlignment="1">
      <alignment horizontal="left" vertical="center" wrapText="1" readingOrder="1"/>
    </xf>
    <xf numFmtId="0" fontId="37" fillId="0" borderId="1" xfId="0" applyFont="1" applyBorder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9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51" fillId="5" borderId="1" xfId="0" applyFont="1" applyFill="1" applyBorder="1" applyAlignment="1">
      <alignment horizontal="center" vertical="center" wrapText="1" readingOrder="1"/>
    </xf>
    <xf numFmtId="0" fontId="25" fillId="5" borderId="5" xfId="0" applyFont="1" applyFill="1" applyBorder="1" applyAlignment="1">
      <alignment horizontal="center" vertical="center" wrapText="1" readingOrder="1"/>
    </xf>
    <xf numFmtId="176" fontId="34" fillId="0" borderId="0" xfId="9" applyNumberFormat="1" applyFont="1" applyAlignment="1">
      <alignment horizontal="left" vertical="center"/>
    </xf>
    <xf numFmtId="177" fontId="28" fillId="19" borderId="1" xfId="0" applyNumberFormat="1" applyFont="1" applyFill="1" applyBorder="1" applyAlignment="1">
      <alignment horizontal="center" vertical="center" wrapText="1"/>
    </xf>
    <xf numFmtId="179" fontId="28" fillId="19" borderId="1" xfId="0" applyNumberFormat="1" applyFont="1" applyFill="1" applyBorder="1" applyAlignment="1">
      <alignment horizontal="center" vertical="center" wrapText="1"/>
    </xf>
    <xf numFmtId="179" fontId="28" fillId="0" borderId="6" xfId="0" applyNumberFormat="1" applyFont="1" applyBorder="1" applyAlignment="1">
      <alignment horizontal="center" vertical="center" wrapText="1"/>
    </xf>
    <xf numFmtId="179" fontId="28" fillId="0" borderId="1" xfId="0" applyNumberFormat="1" applyFont="1" applyBorder="1" applyAlignment="1">
      <alignment horizontal="center" vertical="center" wrapText="1"/>
    </xf>
    <xf numFmtId="177" fontId="28" fillId="0" borderId="1" xfId="0" applyNumberFormat="1" applyFont="1" applyBorder="1" applyAlignment="1">
      <alignment horizontal="center" vertical="center" wrapText="1"/>
    </xf>
    <xf numFmtId="176" fontId="28" fillId="0" borderId="1" xfId="9" applyNumberFormat="1" applyFont="1" applyBorder="1" applyAlignment="1">
      <alignment horizontal="center" vertical="center" wrapText="1"/>
    </xf>
    <xf numFmtId="177" fontId="37" fillId="0" borderId="1" xfId="0" applyNumberFormat="1" applyFont="1" applyBorder="1" applyAlignment="1">
      <alignment horizontal="center" vertical="center" wrapText="1"/>
    </xf>
    <xf numFmtId="181" fontId="28" fillId="0" borderId="8" xfId="0" applyNumberFormat="1" applyFont="1" applyBorder="1" applyAlignment="1">
      <alignment horizontal="center" vertical="center" wrapText="1"/>
    </xf>
    <xf numFmtId="177" fontId="28" fillId="0" borderId="8" xfId="0" applyNumberFormat="1" applyFont="1" applyBorder="1" applyAlignment="1">
      <alignment horizontal="center" vertical="center" wrapText="1"/>
    </xf>
    <xf numFmtId="179" fontId="28" fillId="0" borderId="8" xfId="0" applyNumberFormat="1" applyFont="1" applyBorder="1" applyAlignment="1">
      <alignment horizontal="center" vertical="center" wrapText="1"/>
    </xf>
    <xf numFmtId="179" fontId="28" fillId="0" borderId="9" xfId="0" applyNumberFormat="1" applyFont="1" applyBorder="1" applyAlignment="1">
      <alignment horizontal="center" vertical="center" wrapText="1"/>
    </xf>
    <xf numFmtId="176" fontId="44" fillId="0" borderId="1" xfId="9" applyNumberFormat="1" applyFont="1" applyBorder="1" applyAlignment="1">
      <alignment horizontal="center" vertical="center" wrapText="1"/>
    </xf>
    <xf numFmtId="179" fontId="28" fillId="7" borderId="1" xfId="0" applyNumberFormat="1" applyFont="1" applyFill="1" applyBorder="1" applyAlignment="1">
      <alignment horizontal="center" vertical="center" wrapText="1"/>
    </xf>
    <xf numFmtId="179" fontId="28" fillId="7" borderId="6" xfId="0" applyNumberFormat="1" applyFont="1" applyFill="1" applyBorder="1" applyAlignment="1">
      <alignment horizontal="center" vertical="center" wrapText="1"/>
    </xf>
    <xf numFmtId="179" fontId="29" fillId="7" borderId="1" xfId="0" applyNumberFormat="1" applyFont="1" applyFill="1" applyBorder="1" applyAlignment="1">
      <alignment horizontal="center" vertical="center" wrapText="1"/>
    </xf>
    <xf numFmtId="179" fontId="28" fillId="0" borderId="1" xfId="9" applyNumberFormat="1" applyFont="1" applyBorder="1" applyAlignment="1">
      <alignment horizontal="center" vertical="center" wrapText="1"/>
    </xf>
    <xf numFmtId="179" fontId="28" fillId="0" borderId="6" xfId="9" applyNumberFormat="1" applyFont="1" applyBorder="1" applyAlignment="1">
      <alignment horizontal="center" vertical="center" wrapText="1"/>
    </xf>
    <xf numFmtId="179" fontId="28" fillId="0" borderId="8" xfId="9" applyNumberFormat="1" applyFont="1" applyBorder="1" applyAlignment="1">
      <alignment horizontal="center" vertical="center" wrapText="1"/>
    </xf>
    <xf numFmtId="179" fontId="28" fillId="0" borderId="9" xfId="9" applyNumberFormat="1" applyFont="1" applyBorder="1" applyAlignment="1">
      <alignment horizontal="center" vertical="center" wrapText="1"/>
    </xf>
    <xf numFmtId="177" fontId="29" fillId="0" borderId="1" xfId="0" applyNumberFormat="1" applyFont="1" applyBorder="1" applyAlignment="1">
      <alignment horizontal="center" vertical="center" wrapText="1"/>
    </xf>
    <xf numFmtId="177" fontId="29" fillId="0" borderId="6" xfId="0" applyNumberFormat="1" applyFont="1" applyBorder="1" applyAlignment="1">
      <alignment horizontal="center" vertical="center" wrapText="1"/>
    </xf>
    <xf numFmtId="182" fontId="29" fillId="0" borderId="1" xfId="0" applyNumberFormat="1" applyFont="1" applyBorder="1" applyAlignment="1">
      <alignment horizontal="center" vertical="center" wrapText="1"/>
    </xf>
    <xf numFmtId="182" fontId="29" fillId="0" borderId="6" xfId="0" applyNumberFormat="1" applyFont="1" applyBorder="1" applyAlignment="1">
      <alignment horizontal="center" vertical="center" wrapText="1"/>
    </xf>
    <xf numFmtId="176" fontId="29" fillId="0" borderId="1" xfId="9" applyNumberFormat="1" applyFont="1" applyBorder="1" applyAlignment="1">
      <alignment horizontal="center" vertical="center" wrapText="1"/>
    </xf>
    <xf numFmtId="176" fontId="29" fillId="0" borderId="6" xfId="9" applyNumberFormat="1" applyFont="1" applyBorder="1" applyAlignment="1">
      <alignment horizontal="center" vertical="center" wrapText="1"/>
    </xf>
    <xf numFmtId="177" fontId="38" fillId="0" borderId="1" xfId="0" applyNumberFormat="1" applyFont="1" applyBorder="1" applyAlignment="1">
      <alignment horizontal="center" vertical="center" wrapText="1"/>
    </xf>
    <xf numFmtId="177" fontId="38" fillId="0" borderId="6" xfId="0" applyNumberFormat="1" applyFont="1" applyBorder="1" applyAlignment="1">
      <alignment horizontal="center" vertical="center" wrapText="1"/>
    </xf>
    <xf numFmtId="182" fontId="29" fillId="0" borderId="8" xfId="9" applyNumberFormat="1" applyFont="1" applyBorder="1" applyAlignment="1">
      <alignment horizontal="center" vertical="center" wrapText="1"/>
    </xf>
    <xf numFmtId="182" fontId="29" fillId="0" borderId="9" xfId="9" applyNumberFormat="1" applyFont="1" applyBorder="1" applyAlignment="1">
      <alignment horizontal="center" vertical="center" wrapText="1"/>
    </xf>
    <xf numFmtId="178" fontId="50" fillId="0" borderId="0" xfId="0" applyNumberFormat="1" applyFont="1" applyAlignment="1">
      <alignment vertical="center"/>
    </xf>
    <xf numFmtId="183" fontId="12" fillId="10" borderId="0" xfId="0" applyNumberFormat="1" applyFont="1" applyFill="1" applyAlignment="1">
      <alignment horizontal="left" vertical="center"/>
    </xf>
    <xf numFmtId="178" fontId="12" fillId="0" borderId="0" xfId="0" applyNumberFormat="1" applyFont="1" applyAlignment="1">
      <alignment horizontal="left" vertical="center"/>
    </xf>
    <xf numFmtId="177" fontId="28" fillId="14" borderId="0" xfId="0" applyNumberFormat="1" applyFont="1" applyFill="1" applyAlignment="1">
      <alignment horizontal="left" vertical="center" wrapText="1"/>
    </xf>
    <xf numFmtId="184" fontId="0" fillId="0" borderId="0" xfId="0" applyNumberFormat="1" applyAlignment="1"/>
    <xf numFmtId="180" fontId="24" fillId="0" borderId="0" xfId="0" applyNumberFormat="1" applyFont="1" applyAlignment="1">
      <alignment horizontal="center" vertical="center"/>
    </xf>
    <xf numFmtId="180" fontId="26" fillId="2" borderId="0" xfId="0" applyNumberFormat="1" applyFont="1" applyFill="1" applyAlignment="1">
      <alignment horizontal="center" vertical="center"/>
    </xf>
    <xf numFmtId="180" fontId="10" fillId="0" borderId="0" xfId="0" applyNumberFormat="1" applyFont="1" applyAlignment="1">
      <alignment horizontal="center" vertical="center"/>
    </xf>
    <xf numFmtId="0" fontId="24" fillId="0" borderId="10" xfId="0" applyFont="1" applyBorder="1" applyAlignment="1">
      <alignment horizontal="left" vertical="top" wrapText="1"/>
    </xf>
    <xf numFmtId="0" fontId="24" fillId="0" borderId="0" xfId="0" applyFont="1" applyAlignment="1">
      <alignment vertical="center"/>
    </xf>
    <xf numFmtId="0" fontId="35" fillId="3" borderId="2" xfId="0" applyFont="1" applyFill="1" applyBorder="1" applyAlignment="1">
      <alignment horizontal="center" vertical="center" wrapText="1" readingOrder="1"/>
    </xf>
    <xf numFmtId="0" fontId="33" fillId="5" borderId="5" xfId="0" applyFont="1" applyFill="1" applyBorder="1" applyAlignment="1">
      <alignment horizontal="center" vertical="center" wrapText="1" readingOrder="1"/>
    </xf>
    <xf numFmtId="0" fontId="51" fillId="5" borderId="1" xfId="0" applyFont="1" applyFill="1" applyBorder="1" applyAlignment="1">
      <alignment horizontal="center" vertical="center" wrapText="1" readingOrder="1"/>
    </xf>
    <xf numFmtId="0" fontId="2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/>
    </xf>
    <xf numFmtId="0" fontId="25" fillId="5" borderId="2" xfId="0" applyFont="1" applyFill="1" applyBorder="1" applyAlignment="1">
      <alignment horizontal="center" vertical="center" wrapText="1" readingOrder="1"/>
    </xf>
    <xf numFmtId="0" fontId="25" fillId="5" borderId="3" xfId="0" applyFont="1" applyFill="1" applyBorder="1" applyAlignment="1">
      <alignment horizontal="center" vertical="center" wrapText="1" readingOrder="1"/>
    </xf>
    <xf numFmtId="0" fontId="20" fillId="0" borderId="0" xfId="0" applyFont="1" applyAlignment="1">
      <alignment horizontal="center" vertical="center"/>
    </xf>
    <xf numFmtId="0" fontId="21" fillId="5" borderId="2" xfId="0" applyFont="1" applyFill="1" applyBorder="1" applyAlignment="1">
      <alignment horizontal="center" vertical="center" wrapText="1" readingOrder="1"/>
    </xf>
    <xf numFmtId="0" fontId="0" fillId="0" borderId="0" xfId="0" applyAlignment="1"/>
    <xf numFmtId="0" fontId="21" fillId="5" borderId="3" xfId="0" applyFont="1" applyFill="1" applyBorder="1" applyAlignment="1">
      <alignment horizontal="center" vertical="center" wrapText="1" readingOrder="1"/>
    </xf>
    <xf numFmtId="0" fontId="25" fillId="0" borderId="0" xfId="0" applyFont="1" applyAlignment="1">
      <alignment horizontal="left" vertical="center" wrapText="1" readingOrder="1"/>
    </xf>
    <xf numFmtId="0" fontId="30" fillId="6" borderId="1" xfId="0" applyFont="1" applyFill="1" applyBorder="1" applyAlignment="1">
      <alignment horizontal="center" vertical="center" wrapText="1" readingOrder="1"/>
    </xf>
    <xf numFmtId="0" fontId="12" fillId="0" borderId="1" xfId="0" applyFont="1" applyBorder="1" applyAlignment="1">
      <alignment vertical="center"/>
    </xf>
    <xf numFmtId="0" fontId="30" fillId="3" borderId="1" xfId="0" applyFont="1" applyFill="1" applyBorder="1" applyAlignment="1">
      <alignment horizontal="center" vertical="center" wrapText="1" readingOrder="1"/>
    </xf>
    <xf numFmtId="0" fontId="30" fillId="6" borderId="1" xfId="0" applyFont="1" applyFill="1" applyBorder="1" applyAlignment="1">
      <alignment horizontal="center" vertical="center" wrapText="1" readingOrder="1"/>
    </xf>
    <xf numFmtId="0" fontId="28" fillId="0" borderId="1" xfId="0" applyFont="1" applyBorder="1" applyAlignment="1">
      <alignment horizontal="right" vertical="center" wrapText="1"/>
    </xf>
    <xf numFmtId="0" fontId="28" fillId="0" borderId="1" xfId="9" applyFont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 readingOrder="1"/>
    </xf>
    <xf numFmtId="178" fontId="28" fillId="0" borderId="1" xfId="0" applyNumberFormat="1" applyFont="1" applyBorder="1" applyAlignment="1">
      <alignment horizontal="center" vertical="center" wrapText="1"/>
    </xf>
    <xf numFmtId="0" fontId="30" fillId="15" borderId="1" xfId="0" applyFont="1" applyFill="1" applyBorder="1" applyAlignment="1">
      <alignment horizontal="center" vertical="center" wrapText="1" readingOrder="1"/>
    </xf>
  </cellXfs>
  <cellStyles count="12">
    <cellStyle name="标题 2" xfId="9" builtinId="17"/>
    <cellStyle name="常规" xfId="0" builtinId="0"/>
    <cellStyle name="常规 2" xfId="8"/>
    <cellStyle name="常规 3" xfId="10"/>
    <cellStyle name="样式 1" xfId="4"/>
    <cellStyle name="样式 2" xfId="1"/>
    <cellStyle name="样式 3" xfId="5"/>
    <cellStyle name="样式 4" xfId="2"/>
    <cellStyle name="样式 5" xfId="3"/>
    <cellStyle name="样式 6" xfId="6"/>
    <cellStyle name="已访问的超链接" xfId="7" builtinId="9" hidden="1"/>
    <cellStyle name="注释 2" xfId="11"/>
  </cellStyles>
  <dxfs count="2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numFmt numFmtId="178" formatCode="0.0"/>
    </dxf>
    <dxf>
      <numFmt numFmtId="1" formatCode="0"/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numFmt numFmtId="2" formatCode="0.00"/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numFmt numFmtId="178" formatCode="0.0"/>
    </dxf>
    <dxf>
      <numFmt numFmtId="1" formatCode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pivotCacheDefinition" Target="pivotCache/pivotCacheDefinition8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咨询分布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透视表!$AV$3:$AV$4</c:f>
              <c:strCache>
                <c:ptCount val="2"/>
                <c:pt idx="0">
                  <c:v>列标签</c:v>
                </c:pt>
                <c:pt idx="1">
                  <c:v>8月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透视表!$AU$5:$AU$19</c:f>
              <c:strCache>
                <c:ptCount val="15"/>
                <c:pt idx="0">
                  <c:v>脱毛</c:v>
                </c:pt>
                <c:pt idx="1">
                  <c:v>玻尿酸</c:v>
                </c:pt>
                <c:pt idx="2">
                  <c:v>黑眼圈</c:v>
                </c:pt>
                <c:pt idx="3">
                  <c:v>皮肤清洁</c:v>
                </c:pt>
                <c:pt idx="4">
                  <c:v>祛眼袋</c:v>
                </c:pt>
                <c:pt idx="5">
                  <c:v>其他</c:v>
                </c:pt>
                <c:pt idx="6">
                  <c:v>眼部整形</c:v>
                </c:pt>
                <c:pt idx="7">
                  <c:v>自体脂肪填充</c:v>
                </c:pt>
                <c:pt idx="8">
                  <c:v>皮肤美白</c:v>
                </c:pt>
                <c:pt idx="9">
                  <c:v>水光针</c:v>
                </c:pt>
                <c:pt idx="10">
                  <c:v>埋线</c:v>
                </c:pt>
                <c:pt idx="11">
                  <c:v>肉毒素</c:v>
                </c:pt>
                <c:pt idx="12">
                  <c:v>祛痘</c:v>
                </c:pt>
                <c:pt idx="13">
                  <c:v>祛斑</c:v>
                </c:pt>
                <c:pt idx="14">
                  <c:v>总计</c:v>
                </c:pt>
              </c:strCache>
            </c:strRef>
          </c:cat>
          <c:val>
            <c:numRef>
              <c:f>透视表!$AV$5:$AV$19</c:f>
              <c:numCache>
                <c:formatCode>General</c:formatCode>
                <c:ptCount val="15"/>
                <c:pt idx="0">
                  <c:v>15</c:v>
                </c:pt>
                <c:pt idx="1">
                  <c:v>11</c:v>
                </c:pt>
                <c:pt idx="2">
                  <c:v>8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3A-4404-A51E-3EA71BC94636}"/>
            </c:ext>
          </c:extLst>
        </c:ser>
        <c:ser>
          <c:idx val="1"/>
          <c:order val="1"/>
          <c:tx>
            <c:strRef>
              <c:f>透视表!$AW$3:$AW$4</c:f>
              <c:strCache>
                <c:ptCount val="2"/>
                <c:pt idx="0">
                  <c:v>列标签</c:v>
                </c:pt>
                <c:pt idx="1">
                  <c:v>7月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透视表!$AU$5:$AU$19</c:f>
              <c:strCache>
                <c:ptCount val="15"/>
                <c:pt idx="0">
                  <c:v>脱毛</c:v>
                </c:pt>
                <c:pt idx="1">
                  <c:v>玻尿酸</c:v>
                </c:pt>
                <c:pt idx="2">
                  <c:v>黑眼圈</c:v>
                </c:pt>
                <c:pt idx="3">
                  <c:v>皮肤清洁</c:v>
                </c:pt>
                <c:pt idx="4">
                  <c:v>祛眼袋</c:v>
                </c:pt>
                <c:pt idx="5">
                  <c:v>其他</c:v>
                </c:pt>
                <c:pt idx="6">
                  <c:v>眼部整形</c:v>
                </c:pt>
                <c:pt idx="7">
                  <c:v>自体脂肪填充</c:v>
                </c:pt>
                <c:pt idx="8">
                  <c:v>皮肤美白</c:v>
                </c:pt>
                <c:pt idx="9">
                  <c:v>水光针</c:v>
                </c:pt>
                <c:pt idx="10">
                  <c:v>埋线</c:v>
                </c:pt>
                <c:pt idx="11">
                  <c:v>肉毒素</c:v>
                </c:pt>
                <c:pt idx="12">
                  <c:v>祛痘</c:v>
                </c:pt>
                <c:pt idx="13">
                  <c:v>祛斑</c:v>
                </c:pt>
                <c:pt idx="14">
                  <c:v>总计</c:v>
                </c:pt>
              </c:strCache>
            </c:strRef>
          </c:cat>
          <c:val>
            <c:numRef>
              <c:f>透视表!$AW$5:$AW$19</c:f>
              <c:numCache>
                <c:formatCode>General</c:formatCode>
                <c:ptCount val="15"/>
                <c:pt idx="0">
                  <c:v>10</c:v>
                </c:pt>
                <c:pt idx="1">
                  <c:v>11</c:v>
                </c:pt>
                <c:pt idx="2">
                  <c:v>5</c:v>
                </c:pt>
                <c:pt idx="3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3A-4404-A51E-3EA71BC946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44167424"/>
        <c:axId val="844169392"/>
      </c:barChart>
      <c:catAx>
        <c:axId val="84416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844169392"/>
        <c:crosses val="autoZero"/>
        <c:auto val="1"/>
        <c:lblAlgn val="ctr"/>
        <c:lblOffset val="100"/>
        <c:noMultiLvlLbl val="0"/>
      </c:catAx>
      <c:valAx>
        <c:axId val="8441693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44167424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锦江区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竞对数据!$A$9</c:f>
              <c:strCache>
                <c:ptCount val="1"/>
                <c:pt idx="0">
                  <c:v>曝光指数</c:v>
                </c:pt>
              </c:strCache>
            </c:strRef>
          </c:tx>
          <c:spPr>
            <a:ln w="19050" cap="rnd" cmpd="sng" algn="ctr">
              <a:solidFill>
                <a:schemeClr val="accent6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solidFill>
                  <a:schemeClr val="accent6">
                    <a:lumMod val="75000"/>
                  </a:schemeClr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accent3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竞对数据!$B$8:$H$8</c:f>
              <c:numCache>
                <c:formatCode>General</c:formatCode>
                <c:ptCount val="7"/>
                <c:pt idx="0">
                  <c:v>6.1</c:v>
                </c:pt>
                <c:pt idx="1">
                  <c:v>7.1</c:v>
                </c:pt>
                <c:pt idx="2">
                  <c:v>8.1</c:v>
                </c:pt>
                <c:pt idx="3">
                  <c:v>8.15</c:v>
                </c:pt>
                <c:pt idx="4">
                  <c:v>9.1</c:v>
                </c:pt>
              </c:numCache>
            </c:numRef>
          </c:cat>
          <c:val>
            <c:numRef>
              <c:f>竞对数据!$B$9:$F$9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6A-4FF9-8401-379F53EC3807}"/>
            </c:ext>
          </c:extLst>
        </c:ser>
        <c:ser>
          <c:idx val="1"/>
          <c:order val="1"/>
          <c:tx>
            <c:strRef>
              <c:f>竞对数据!$A$10</c:f>
              <c:strCache>
                <c:ptCount val="1"/>
                <c:pt idx="0">
                  <c:v>人气指数</c:v>
                </c:pt>
              </c:strCache>
            </c:strRef>
          </c:tx>
          <c:spPr>
            <a:ln w="19050" cap="rnd" cmpd="sng" algn="ctr">
              <a:solidFill>
                <a:srgbClr val="C00000"/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accent4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竞对数据!$B$8:$H$8</c:f>
              <c:numCache>
                <c:formatCode>General</c:formatCode>
                <c:ptCount val="7"/>
                <c:pt idx="0">
                  <c:v>6.1</c:v>
                </c:pt>
                <c:pt idx="1">
                  <c:v>7.1</c:v>
                </c:pt>
                <c:pt idx="2">
                  <c:v>8.1</c:v>
                </c:pt>
                <c:pt idx="3">
                  <c:v>8.15</c:v>
                </c:pt>
                <c:pt idx="4">
                  <c:v>9.1</c:v>
                </c:pt>
              </c:numCache>
            </c:numRef>
          </c:cat>
          <c:val>
            <c:numRef>
              <c:f>竞对数据!$B$10:$F$10</c:f>
              <c:numCache>
                <c:formatCode>General</c:formatCode>
                <c:ptCount val="5"/>
                <c:pt idx="0">
                  <c:v>7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6A-4FF9-8401-379F53EC3807}"/>
            </c:ext>
          </c:extLst>
        </c:ser>
        <c:ser>
          <c:idx val="2"/>
          <c:order val="2"/>
          <c:tx>
            <c:strRef>
              <c:f>竞对数据!$A$11</c:f>
              <c:strCache>
                <c:ptCount val="1"/>
                <c:pt idx="0">
                  <c:v>人均浏览页面</c:v>
                </c:pt>
              </c:strCache>
            </c:strRef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accent5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竞对数据!$B$8:$H$8</c:f>
              <c:numCache>
                <c:formatCode>General</c:formatCode>
                <c:ptCount val="7"/>
                <c:pt idx="0">
                  <c:v>6.1</c:v>
                </c:pt>
                <c:pt idx="1">
                  <c:v>7.1</c:v>
                </c:pt>
                <c:pt idx="2">
                  <c:v>8.1</c:v>
                </c:pt>
                <c:pt idx="3">
                  <c:v>8.15</c:v>
                </c:pt>
                <c:pt idx="4">
                  <c:v>9.1</c:v>
                </c:pt>
              </c:numCache>
            </c:numRef>
          </c:cat>
          <c:val>
            <c:numRef>
              <c:f>竞对数据!$B$11:$F$11</c:f>
              <c:numCache>
                <c:formatCode>General</c:formatCode>
                <c:ptCount val="5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6A-4FF9-8401-379F53EC3807}"/>
            </c:ext>
          </c:extLst>
        </c:ser>
        <c:ser>
          <c:idx val="3"/>
          <c:order val="3"/>
          <c:tx>
            <c:strRef>
              <c:f>竞对数据!$A$12</c:f>
              <c:strCache>
                <c:ptCount val="1"/>
                <c:pt idx="0">
                  <c:v>交易指数</c:v>
                </c:pt>
              </c:strCache>
            </c:strRef>
          </c:tx>
          <c:spPr>
            <a:ln w="19050" cap="rnd" cmpd="sng" algn="ctr">
              <a:solidFill>
                <a:srgbClr val="00B050"/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solidFill>
                  <a:srgbClr val="00B050"/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accent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竞对数据!$B$8:$H$8</c:f>
              <c:numCache>
                <c:formatCode>General</c:formatCode>
                <c:ptCount val="7"/>
                <c:pt idx="0">
                  <c:v>6.1</c:v>
                </c:pt>
                <c:pt idx="1">
                  <c:v>7.1</c:v>
                </c:pt>
                <c:pt idx="2">
                  <c:v>8.1</c:v>
                </c:pt>
                <c:pt idx="3">
                  <c:v>8.15</c:v>
                </c:pt>
                <c:pt idx="4">
                  <c:v>9.1</c:v>
                </c:pt>
              </c:numCache>
            </c:numRef>
          </c:cat>
          <c:val>
            <c:numRef>
              <c:f>竞对数据!$B$12:$F$12</c:f>
              <c:numCache>
                <c:formatCode>General</c:formatCode>
                <c:ptCount val="5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6A-4FF9-8401-379F53EC380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25105824"/>
        <c:axId val="725106152"/>
      </c:lineChart>
      <c:catAx>
        <c:axId val="72510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25106152"/>
        <c:crosses val="autoZero"/>
        <c:auto val="1"/>
        <c:lblAlgn val="ctr"/>
        <c:lblOffset val="100"/>
        <c:noMultiLvlLbl val="0"/>
      </c:catAx>
      <c:valAx>
        <c:axId val="7251061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510582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zh-CN"/>
              <a:t>成都市场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竞对数据!$A$15</c:f>
              <c:strCache>
                <c:ptCount val="1"/>
                <c:pt idx="0">
                  <c:v>曝光指数</c:v>
                </c:pt>
              </c:strCache>
            </c:strRef>
          </c:tx>
          <c:spPr>
            <a:ln w="19050" cap="rnd" cmpd="sng" algn="ctr">
              <a:solidFill>
                <a:schemeClr val="accent6">
                  <a:lumMod val="7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竞对数据!$B$14:$F$14</c:f>
              <c:numCache>
                <c:formatCode>General</c:formatCode>
                <c:ptCount val="5"/>
                <c:pt idx="0">
                  <c:v>6.1</c:v>
                </c:pt>
                <c:pt idx="1">
                  <c:v>7.1</c:v>
                </c:pt>
                <c:pt idx="2">
                  <c:v>8.1</c:v>
                </c:pt>
                <c:pt idx="3">
                  <c:v>8.15</c:v>
                </c:pt>
                <c:pt idx="4">
                  <c:v>9.1</c:v>
                </c:pt>
              </c:numCache>
            </c:numRef>
          </c:cat>
          <c:val>
            <c:numRef>
              <c:f>竞对数据!$B$15:$F$15</c:f>
              <c:numCache>
                <c:formatCode>General</c:formatCode>
                <c:ptCount val="5"/>
                <c:pt idx="0">
                  <c:v>32</c:v>
                </c:pt>
                <c:pt idx="1">
                  <c:v>35</c:v>
                </c:pt>
                <c:pt idx="2">
                  <c:v>35</c:v>
                </c:pt>
                <c:pt idx="3">
                  <c:v>38</c:v>
                </c:pt>
                <c:pt idx="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B3-45E7-AC6F-BFE829A7F443}"/>
            </c:ext>
          </c:extLst>
        </c:ser>
        <c:ser>
          <c:idx val="1"/>
          <c:order val="1"/>
          <c:tx>
            <c:strRef>
              <c:f>竞对数据!$A$16</c:f>
              <c:strCache>
                <c:ptCount val="1"/>
                <c:pt idx="0">
                  <c:v>人气指数</c:v>
                </c:pt>
              </c:strCache>
            </c:strRef>
          </c:tx>
          <c:spPr>
            <a:ln w="19050" cap="rnd" cmpd="sng" algn="ctr">
              <a:solidFill>
                <a:srgbClr val="C00000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竞对数据!$B$14:$F$14</c:f>
              <c:numCache>
                <c:formatCode>General</c:formatCode>
                <c:ptCount val="5"/>
                <c:pt idx="0">
                  <c:v>6.1</c:v>
                </c:pt>
                <c:pt idx="1">
                  <c:v>7.1</c:v>
                </c:pt>
                <c:pt idx="2">
                  <c:v>8.1</c:v>
                </c:pt>
                <c:pt idx="3">
                  <c:v>8.15</c:v>
                </c:pt>
                <c:pt idx="4">
                  <c:v>9.1</c:v>
                </c:pt>
              </c:numCache>
            </c:numRef>
          </c:cat>
          <c:val>
            <c:numRef>
              <c:f>竞对数据!$B$16:$F$16</c:f>
              <c:numCache>
                <c:formatCode>General</c:formatCode>
                <c:ptCount val="5"/>
                <c:pt idx="0">
                  <c:v>42</c:v>
                </c:pt>
                <c:pt idx="1">
                  <c:v>32</c:v>
                </c:pt>
                <c:pt idx="2">
                  <c:v>26</c:v>
                </c:pt>
                <c:pt idx="3">
                  <c:v>34</c:v>
                </c:pt>
                <c:pt idx="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B3-45E7-AC6F-BFE829A7F443}"/>
            </c:ext>
          </c:extLst>
        </c:ser>
        <c:ser>
          <c:idx val="2"/>
          <c:order val="2"/>
          <c:tx>
            <c:strRef>
              <c:f>竞对数据!$A$17</c:f>
              <c:strCache>
                <c:ptCount val="1"/>
                <c:pt idx="0">
                  <c:v>人均浏览页面</c:v>
                </c:pt>
              </c:strCache>
            </c:strRef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竞对数据!$B$17:$F$17</c:f>
              <c:numCache>
                <c:formatCode>General</c:formatCode>
                <c:ptCount val="5"/>
                <c:pt idx="0">
                  <c:v>17</c:v>
                </c:pt>
                <c:pt idx="1">
                  <c:v>2</c:v>
                </c:pt>
                <c:pt idx="2">
                  <c:v>8</c:v>
                </c:pt>
                <c:pt idx="3">
                  <c:v>36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B3-45E7-AC6F-BFE829A7F443}"/>
            </c:ext>
          </c:extLst>
        </c:ser>
        <c:ser>
          <c:idx val="3"/>
          <c:order val="3"/>
          <c:tx>
            <c:strRef>
              <c:f>竞对数据!$A$18</c:f>
              <c:strCache>
                <c:ptCount val="1"/>
                <c:pt idx="0">
                  <c:v>交易指数</c:v>
                </c:pt>
              </c:strCache>
            </c:strRef>
          </c:tx>
          <c:spPr>
            <a:ln w="19050" cap="rnd" cmpd="sng" algn="ctr">
              <a:solidFill>
                <a:srgbClr val="00B050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竞对数据!$B$18:$F$18</c:f>
              <c:numCache>
                <c:formatCode>General</c:formatCode>
                <c:ptCount val="5"/>
                <c:pt idx="0">
                  <c:v>38</c:v>
                </c:pt>
                <c:pt idx="1">
                  <c:v>23</c:v>
                </c:pt>
                <c:pt idx="2">
                  <c:v>16</c:v>
                </c:pt>
                <c:pt idx="3">
                  <c:v>26</c:v>
                </c:pt>
                <c:pt idx="4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B3-45E7-AC6F-BFE829A7F44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93054800"/>
        <c:axId val="593059720"/>
      </c:lineChart>
      <c:catAx>
        <c:axId val="593054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3059720"/>
        <c:crosses val="autoZero"/>
        <c:auto val="1"/>
        <c:lblAlgn val="ctr"/>
        <c:lblOffset val="100"/>
        <c:noMultiLvlLbl val="0"/>
      </c:catAx>
      <c:valAx>
        <c:axId val="593059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3054800"/>
        <c:crosses val="max"/>
        <c:crossBetween val="between"/>
        <c:majorUnit val="20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99060</xdr:colOff>
      <xdr:row>1</xdr:row>
      <xdr:rowOff>15240</xdr:rowOff>
    </xdr:from>
    <xdr:to>
      <xdr:col>23</xdr:col>
      <xdr:colOff>243840</xdr:colOff>
      <xdr:row>11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38100</xdr:rowOff>
    </xdr:from>
    <xdr:to>
      <xdr:col>9</xdr:col>
      <xdr:colOff>228600</xdr:colOff>
      <xdr:row>12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601980</xdr:colOff>
      <xdr:row>12</xdr:row>
      <xdr:rowOff>129540</xdr:rowOff>
    </xdr:from>
    <xdr:to>
      <xdr:col>9</xdr:col>
      <xdr:colOff>220980</xdr:colOff>
      <xdr:row>22</xdr:row>
      <xdr:rowOff>91440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DWCM" refreshedDate="43344.894746759259" createdVersion="6" refreshedVersion="6" minRefreshableVersion="3" recordCount="248">
  <cacheSource type="worksheet">
    <worksheetSource ref="A1:O1048576" sheet="CPC数据"/>
  </cacheSource>
  <cacheFields count="15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String="0" containsBlank="1" containsNumber="1" containsInteger="1" minValue="2" maxValue="8" count="6">
        <n v="8"/>
        <m/>
        <n v="2" u="1"/>
        <n v="7" u="1"/>
        <n v="3" u="1"/>
        <n v="4" u="1"/>
      </sharedItems>
    </cacheField>
    <cacheField name="日期" numFmtId="0">
      <sharedItems containsDate="1" containsBlank="1" containsMixedTypes="1" minDate="2018-02-02T00:00:00" maxDate="2018-07-22T00:00:00" count="102">
        <s v="2018/08/31"/>
        <s v="2018/08/30"/>
        <s v="2018/08/29"/>
        <s v="2018/08/28"/>
        <s v="2018/08/27"/>
        <s v="2018/08/26"/>
        <s v="2018/08/25"/>
        <s v="2018/08/24"/>
        <s v="2018/08/23"/>
        <s v="2018/08/22"/>
        <s v="2018/08/21"/>
        <s v="2018/08/20"/>
        <m/>
        <d v="2018-03-21T00:00:00" u="1"/>
        <s v="2018/04/17" u="1"/>
        <d v="2018-02-09T00:00:00" u="1"/>
        <d v="2018-03-14T00:00:00" u="1"/>
        <d v="2018-02-28T00:00:00" u="1"/>
        <d v="2018-02-02T00:00:00" u="1"/>
        <d v="2018-03-07T00:00:00" u="1"/>
        <s v="2018/04/18" u="1"/>
        <d v="2018-02-21T00:00:00" u="1"/>
        <d v="2018-04-12T00:00:00" u="1"/>
        <s v="2018/04/20" u="1"/>
        <d v="2018-03-26T00:00:00" u="1"/>
        <d v="2018-02-14T00:00:00" u="1"/>
        <d v="2018-04-05T00:00:00" u="1"/>
        <d v="2018-03-19T00:00:00" u="1"/>
        <s v="2018/04/19" u="1"/>
        <d v="2018-02-07T00:00:00" u="1"/>
        <s v="2018/04/21" u="1"/>
        <d v="2018-03-12T00:00:00" u="1"/>
        <d v="2018-02-26T00:00:00" u="1"/>
        <d v="2018-03-31T00:00:00" u="1"/>
        <d v="2018-03-05T00:00:00" u="1"/>
        <d v="2018-02-19T00:00:00" u="1"/>
        <d v="2018-04-10T00:00:00" u="1"/>
        <d v="2018-03-24T00:00:00" u="1"/>
        <s v="2018/04/22" u="1"/>
        <d v="2018-02-12T00:00:00" u="1"/>
        <d v="2018-04-03T00:00:00" u="1"/>
        <d v="2018-03-17T00:00:00" u="1"/>
        <d v="2018-02-05T00:00:00" u="1"/>
        <d v="2018-03-10T00:00:00" u="1"/>
        <s v="2018/04/23" u="1"/>
        <d v="2018-02-24T00:00:00" u="1"/>
        <d v="2018-04-15T00:00:00" u="1"/>
        <d v="2018-03-29T00:00:00" u="1"/>
        <d v="2018-03-03T00:00:00" u="1"/>
        <d v="2018-02-17T00:00:00" u="1"/>
        <d v="2018-04-08T00:00:00" u="1"/>
        <d v="2018-03-22T00:00:00" u="1"/>
        <s v="2018/04/24" u="1"/>
        <d v="2018-02-10T00:00:00" u="1"/>
        <d v="2018-04-01T00:00:00" u="1"/>
        <d v="2018-03-15T00:00:00" u="1"/>
        <d v="2018-02-03T00:00:00" u="1"/>
        <d v="2018-03-08T00:00:00" u="1"/>
        <d v="2018-02-22T00:00:00" u="1"/>
        <d v="2018-04-13T00:00:00" u="1"/>
        <s v="2018/04/25" u="1"/>
        <d v="2018-03-27T00:00:00" u="1"/>
        <d v="2018-03-01T00:00:00" u="1"/>
        <d v="2018-02-15T00:00:00" u="1"/>
        <d v="2018-04-06T00:00:00" u="1"/>
        <d v="2018-03-20T00:00:00" u="1"/>
        <d v="2018-02-08T00:00:00" u="1"/>
        <d v="2018-07-21T00:00:00" u="1"/>
        <s v="2018/04/26" u="1"/>
        <d v="2018-03-13T00:00:00" u="1"/>
        <d v="2018-02-27T00:00:00" u="1"/>
        <d v="2018-03-06T00:00:00" u="1"/>
        <d v="2018-02-20T00:00:00" u="1"/>
        <d v="2018-04-11T00:00:00" u="1"/>
        <d v="2018-03-25T00:00:00" u="1"/>
        <s v="2018/04/27" u="1"/>
        <d v="2018-02-13T00:00:00" u="1"/>
        <d v="2018-04-04T00:00:00" u="1"/>
        <d v="2018-03-18T00:00:00" u="1"/>
        <d v="2018-02-06T00:00:00" u="1"/>
        <d v="2018-03-11T00:00:00" u="1"/>
        <s v="2018/04/28" u="1"/>
        <d v="2018-02-25T00:00:00" u="1"/>
        <s v="2018/04/30" u="1"/>
        <d v="2018-03-30T00:00:00" u="1"/>
        <d v="2018-03-04T00:00:00" u="1"/>
        <d v="2018-02-18T00:00:00" u="1"/>
        <d v="2018-04-09T00:00:00" u="1"/>
        <d v="2018-03-23T00:00:00" u="1"/>
        <s v="2018/04/29" u="1"/>
        <d v="2018-02-11T00:00:00" u="1"/>
        <d v="2018-04-02T00:00:00" u="1"/>
        <d v="2018-03-16T00:00:00" u="1"/>
        <d v="2018-02-04T00:00:00" u="1"/>
        <s v="2018/04/16" u="1"/>
        <d v="2018-03-09T00:00:00" u="1"/>
        <d v="2018-02-23T00:00:00" u="1"/>
        <d v="2018-04-14T00:00:00" u="1"/>
        <d v="2018-03-28T00:00:00" u="1"/>
        <d v="2018-03-02T00:00:00" u="1"/>
        <d v="2018-02-16T00:00:00" u="1"/>
        <d v="2018-04-07T00:00:00" u="1"/>
      </sharedItems>
    </cacheField>
    <cacheField name="门店名称" numFmtId="0">
      <sharedItems containsBlank="1"/>
    </cacheField>
    <cacheField name="推广名称" numFmtId="0">
      <sharedItems containsBlank="1"/>
    </cacheField>
    <cacheField name="花费" numFmtId="0">
      <sharedItems containsString="0" containsBlank="1" containsNumber="1" minValue="37.6" maxValue="495"/>
    </cacheField>
    <cacheField name="曝光" numFmtId="0">
      <sharedItems containsString="0" containsBlank="1" containsNumber="1" containsInteger="1" minValue="76" maxValue="1996"/>
    </cacheField>
    <cacheField name="点击" numFmtId="0">
      <sharedItems containsString="0" containsBlank="1" containsNumber="1" containsInteger="1" minValue="4" maxValue="35"/>
    </cacheField>
    <cacheField name="点击均价" numFmtId="0">
      <sharedItems containsString="0" containsBlank="1" containsNumber="1" minValue="7.52" maxValue="16.04"/>
    </cacheField>
    <cacheField name="商户浏览量" numFmtId="0">
      <sharedItems containsString="0" containsBlank="1" containsNumber="1" containsInteger="1" minValue="8" maxValue="108"/>
    </cacheField>
    <cacheField name="逛店行为" numFmtId="0">
      <sharedItems containsString="0" containsBlank="1" containsNumber="1" containsInteger="1" minValue="0" maxValue="31"/>
    </cacheField>
    <cacheField name="图片点击" numFmtId="0">
      <sharedItems containsString="0" containsBlank="1" containsNumber="1" containsInteger="1" minValue="0" maxValue="16"/>
    </cacheField>
    <cacheField name="评论点击" numFmtId="0">
      <sharedItems containsString="0" containsBlank="1" containsNumber="1" containsInteger="1" minValue="0" maxValue="4"/>
    </cacheField>
    <cacheField name="技师医师点击" numFmtId="0">
      <sharedItems containsString="0" containsBlank="1" containsNumber="1" containsInteger="1" minValue="0" maxValue="0"/>
    </cacheField>
    <cacheField name="店铺信息点击" numFmtId="0">
      <sharedItems containsString="0" containsBlank="1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DWCM" refreshedDate="43344.894745833342" createdVersion="6" refreshedVersion="6" minRefreshableVersion="3" recordCount="20">
  <cacheSource type="worksheet">
    <worksheetSource ref="A1:L1048576" sheet="回复口碑"/>
  </cacheSource>
  <cacheFields count="12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String="0" containsBlank="1" containsNumber="1" containsInteger="1" minValue="1" maxValue="8" count="9">
        <n v="6"/>
        <n v="7"/>
        <n v="8"/>
        <m/>
        <n v="5" u="1"/>
        <n v="2" u="1"/>
        <n v="1" u="1"/>
        <n v="3" u="1"/>
        <n v="4" u="1"/>
      </sharedItems>
    </cacheField>
    <cacheField name="评价时间" numFmtId="0">
      <sharedItems containsNonDate="0" containsDate="1" containsString="0" containsBlank="1" minDate="2018-01-19T00:00:00" maxDate="2018-08-27T00:00:00" count="52">
        <d v="2018-06-18T00:00:00"/>
        <d v="2018-06-15T00:00:00"/>
        <d v="2018-06-12T00:00:00"/>
        <d v="2018-06-10T00:00:00"/>
        <d v="2018-06-05T00:00:00"/>
        <d v="2018-06-28T00:00:00"/>
        <d v="2018-07-25T00:00:00"/>
        <d v="2018-07-18T00:00:00"/>
        <d v="2018-07-01T00:00:00"/>
        <d v="2018-08-26T00:00:00"/>
        <d v="2018-08-25T00:00:00"/>
        <d v="2018-08-23T00:00:00"/>
        <d v="2018-08-22T00:00:00"/>
        <d v="2018-08-09T00:00:00"/>
        <d v="2018-08-07T00:00:00"/>
        <d v="2018-08-06T00:00:00"/>
        <m/>
        <d v="2018-01-30T00:00:00" u="1"/>
        <d v="2018-03-21T00:00:00" u="1"/>
        <d v="2018-04-26T00:00:00" u="1"/>
        <d v="2018-04-19T00:00:00" u="1"/>
        <d v="2018-02-02T00:00:00" u="1"/>
        <d v="2018-04-12T00:00:00" u="1"/>
        <d v="2018-03-26T00:00:00" u="1"/>
        <d v="2018-04-17T00:00:00" u="1"/>
        <d v="2018-03-17T00:00:00" u="1"/>
        <d v="2018-04-22T00:00:00" u="1"/>
        <d v="2018-01-19T00:00:00" u="1"/>
        <d v="2018-04-15T00:00:00" u="1"/>
        <d v="2018-01-31T00:00:00" u="1"/>
        <d v="2018-04-27T00:00:00" u="1"/>
        <d v="2018-03-15T00:00:00" u="1"/>
        <d v="2018-04-20T00:00:00" u="1"/>
        <d v="2018-02-03T00:00:00" u="1"/>
        <d v="2018-03-20T00:00:00" u="1"/>
        <d v="2018-04-25T00:00:00" u="1"/>
        <d v="2018-02-08T00:00:00" u="1"/>
        <d v="2018-07-21T00:00:00" u="1"/>
        <d v="2018-02-27T00:00:00" u="1"/>
        <d v="2018-04-18T00:00:00" u="1"/>
        <d v="2018-02-01T00:00:00" u="1"/>
        <d v="2018-04-11T00:00:00" u="1"/>
        <d v="2018-03-25T00:00:00" u="1"/>
        <d v="2018-04-04T00:00:00" u="1"/>
        <d v="2018-04-23T00:00:00" u="1"/>
        <d v="2018-04-16T00:00:00" u="1"/>
        <d v="2018-03-23T00:00:00" u="1"/>
        <d v="2018-03-16T00:00:00" u="1"/>
        <d v="2018-05-07T00:00:00" u="1"/>
        <d v="2018-04-21T00:00:00" u="1"/>
        <d v="2018-02-04T00:00:00" u="1"/>
        <d v="2018-04-14T00:00:00" u="1"/>
      </sharedItems>
    </cacheField>
    <cacheField name="TIME" numFmtId="0">
      <sharedItems containsNonDate="0" containsDate="1" containsString="0" containsBlank="1" minDate="1899-12-30T11:25:00" maxDate="1899-12-30T22:19:00"/>
    </cacheField>
    <cacheField name="城市" numFmtId="0">
      <sharedItems containsBlank="1"/>
    </cacheField>
    <cacheField name="评价门店" numFmtId="0">
      <sharedItems containsBlank="1"/>
    </cacheField>
    <cacheField name="用户昵称" numFmtId="0">
      <sharedItems containsBlank="1"/>
    </cacheField>
    <cacheField name="星级" numFmtId="0">
      <sharedItems containsBlank="1"/>
    </cacheField>
    <cacheField name="评分" numFmtId="0">
      <sharedItems containsBlank="1"/>
    </cacheField>
    <cacheField name="评价内容" numFmtId="0">
      <sharedItems containsBlank="1" longText="1"/>
    </cacheField>
    <cacheField name="是否消费评价" numFmtId="0">
      <sharedItems containsBlank="1"/>
    </cacheField>
    <cacheField name="消费时间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VDWCM" refreshedDate="43344.894749652784" createdVersion="6" refreshedVersion="6" minRefreshableVersion="3" recordCount="118">
  <cacheSource type="worksheet">
    <worksheetSource ref="A1:G1048576" sheet="咨询明细"/>
  </cacheSource>
  <cacheFields count="8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Blank="1" containsMixedTypes="1" containsNumber="1" containsInteger="1" minValue="6" maxValue="8" count="7">
        <s v="6月"/>
        <s v="7月"/>
        <s v="8月"/>
        <m/>
        <n v="6" u="1"/>
        <n v="7" u="1"/>
        <n v="8" u="1"/>
      </sharedItems>
    </cacheField>
    <cacheField name="姓名" numFmtId="0">
      <sharedItems containsBlank="1"/>
    </cacheField>
    <cacheField name="电话" numFmtId="0">
      <sharedItems containsBlank="1"/>
    </cacheField>
    <cacheField name="首次沟通时间" numFmtId="0">
      <sharedItems containsNonDate="0" containsDate="1" containsString="0" containsBlank="1" minDate="2018-06-03T17:56:54" maxDate="2018-08-31T17:09:37"/>
    </cacheField>
    <cacheField name="最后沟通时间" numFmtId="0">
      <sharedItems containsNonDate="0" containsDate="1" containsString="0" containsBlank="1" minDate="2018-06-03T18:00:05" maxDate="2018-08-31T21:20:04"/>
    </cacheField>
    <cacheField name="顾客标签" numFmtId="0">
      <sharedItems containsBlank="1" count="16">
        <s v="玻尿酸"/>
        <s v="眼部整形"/>
        <s v="脱毛"/>
        <s v="皮肤美白"/>
        <s v="皮肤修复"/>
        <s v="皮肤清洁"/>
        <s v="水光针"/>
        <s v="自体脂肪填充"/>
        <s v="肉毒素"/>
        <s v="祛痘"/>
        <s v="祛斑"/>
        <s v="黑眼圈"/>
        <s v="其他"/>
        <s v="埋线"/>
        <s v="祛眼袋"/>
        <m/>
      </sharedItems>
    </cacheField>
    <cacheField name="所属门店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VDWCM" refreshedDate="43344.89474340278" createdVersion="6" refreshedVersion="6" minRefreshableVersion="3" recordCount="36">
  <cacheSource type="worksheet">
    <worksheetSource ref="A1:O1048576" sheet="口碑数据"/>
  </cacheSource>
  <cacheFields count="15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String="0" containsBlank="1" containsNumber="1" containsInteger="1" minValue="6" maxValue="8" count="4">
        <n v="6"/>
        <n v="7"/>
        <n v="8"/>
        <m/>
      </sharedItems>
    </cacheField>
    <cacheField name="评价时间" numFmtId="0">
      <sharedItems containsNonDate="0" containsDate="1" containsString="0" containsBlank="1" minDate="2018-06-05T00:00:00" maxDate="2018-08-28T00:00:00"/>
    </cacheField>
    <cacheField name="TIME" numFmtId="0">
      <sharedItems containsNonDate="0" containsDate="1" containsString="0" containsBlank="1" minDate="1899-12-30T11:25:00" maxDate="1899-12-30T23:38:00"/>
    </cacheField>
    <cacheField name="城市" numFmtId="0">
      <sharedItems containsBlank="1"/>
    </cacheField>
    <cacheField name="评价门店" numFmtId="0">
      <sharedItems containsBlank="1"/>
    </cacheField>
    <cacheField name="用户昵称" numFmtId="0">
      <sharedItems containsBlank="1"/>
    </cacheField>
    <cacheField name="星级" numFmtId="0">
      <sharedItems containsBlank="1" count="3">
        <s v="5星"/>
        <s v="4星"/>
        <m/>
      </sharedItems>
    </cacheField>
    <cacheField name="评分" numFmtId="0">
      <sharedItems containsBlank="1"/>
    </cacheField>
    <cacheField name="效果" numFmtId="0">
      <sharedItems containsBlank="1"/>
    </cacheField>
    <cacheField name="环境" numFmtId="0">
      <sharedItems containsBlank="1"/>
    </cacheField>
    <cacheField name="服务" numFmtId="0">
      <sharedItems containsBlank="1"/>
    </cacheField>
    <cacheField name="评价内容" numFmtId="0">
      <sharedItems containsBlank="1" longText="1"/>
    </cacheField>
    <cacheField name="是否消费评价" numFmtId="0">
      <sharedItems containsBlank="1"/>
    </cacheField>
    <cacheField name="消费时间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VDWCM" refreshedDate="43344.894747685183" createdVersion="6" refreshedVersion="6" minRefreshableVersion="3" recordCount="138">
  <cacheSource type="worksheet">
    <worksheetSource ref="A1:G1048576" sheet="流量"/>
  </cacheSource>
  <cacheFields count="7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String="0" containsBlank="1" containsNumber="1" containsInteger="1" minValue="2" maxValue="8" count="8">
        <n v="4"/>
        <n v="5"/>
        <n v="6"/>
        <n v="7"/>
        <n v="8"/>
        <m/>
        <n v="2" u="1"/>
        <n v="3" u="1"/>
      </sharedItems>
    </cacheField>
    <cacheField name="日" numFmtId="14">
      <sharedItems containsNonDate="0" containsDate="1" containsString="0" containsBlank="1" minDate="2018-02-09T00:00:00" maxDate="2018-09-01T00:00:00" count="205"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m/>
        <d v="2018-03-21T00:00:00" u="1"/>
        <d v="2018-02-09T00:00:00" u="1"/>
        <d v="2018-03-14T00:00:00" u="1"/>
        <d v="2018-02-28T00:00:00" u="1"/>
        <d v="2018-03-07T00:00:00" u="1"/>
        <d v="2018-02-21T00:00:00" u="1"/>
        <d v="2018-04-12T00:00:00" u="1"/>
        <d v="2018-03-26T00:00:00" u="1"/>
        <d v="2018-02-14T00:00:00" u="1"/>
        <d v="2018-04-05T00:00:00" u="1"/>
        <d v="2018-03-19T00:00:00" u="1"/>
        <d v="2018-03-12T00:00:00" u="1"/>
        <d v="2018-02-26T00:00:00" u="1"/>
        <d v="2018-03-31T00:00:00" u="1"/>
        <d v="2018-03-05T00:00:00" u="1"/>
        <d v="2018-02-19T00:00:00" u="1"/>
        <d v="2018-04-10T00:00:00" u="1"/>
        <d v="2018-03-24T00:00:00" u="1"/>
        <d v="2018-02-12T00:00:00" u="1"/>
        <d v="2018-04-03T00:00:00" u="1"/>
        <d v="2018-03-17T00:00:00" u="1"/>
        <d v="2018-03-10T00:00:00" u="1"/>
        <d v="2018-02-24T00:00:00" u="1"/>
        <d v="2018-04-15T00:00:00" u="1"/>
        <d v="2018-03-29T00:00:00" u="1"/>
        <d v="2018-03-03T00:00:00" u="1"/>
        <d v="2018-02-17T00:00:00" u="1"/>
        <d v="2018-04-08T00:00:00" u="1"/>
        <d v="2018-03-22T00:00:00" u="1"/>
        <d v="2018-02-10T00:00:00" u="1"/>
        <d v="2018-04-01T00:00:00" u="1"/>
        <d v="2018-03-15T00:00:00" u="1"/>
        <d v="2018-03-08T00:00:00" u="1"/>
        <d v="2018-02-22T00:00:00" u="1"/>
        <d v="2018-04-13T00:00:00" u="1"/>
        <d v="2018-03-27T00:00:00" u="1"/>
        <d v="2018-03-01T00:00:00" u="1"/>
        <d v="2018-02-15T00:00:00" u="1"/>
        <d v="2018-04-06T00:00:00" u="1"/>
        <d v="2018-03-20T00:00:00" u="1"/>
        <d v="2018-03-13T00:00:00" u="1"/>
        <d v="2018-02-27T00:00:00" u="1"/>
        <d v="2018-03-06T00:00:00" u="1"/>
        <d v="2018-02-20T00:00:00" u="1"/>
        <d v="2018-04-11T00:00:00" u="1"/>
        <d v="2018-03-25T00:00:00" u="1"/>
        <d v="2018-02-13T00:00:00" u="1"/>
        <d v="2018-04-04T00:00:00" u="1"/>
        <d v="2018-03-18T00:00:00" u="1"/>
        <d v="2018-03-11T00:00:00" u="1"/>
        <d v="2018-02-25T00:00:00" u="1"/>
        <d v="2018-04-16T00:00:00" u="1"/>
        <d v="2018-03-30T00:00:00" u="1"/>
        <d v="2018-03-04T00:00:00" u="1"/>
        <d v="2018-02-18T00:00:00" u="1"/>
        <d v="2018-04-09T00:00:00" u="1"/>
        <d v="2018-03-23T00:00:00" u="1"/>
        <d v="2018-02-11T00:00:00" u="1"/>
        <d v="2018-04-02T00:00:00" u="1"/>
        <d v="2018-03-16T00:00:00" u="1"/>
        <d v="2018-03-09T00:00:00" u="1"/>
        <d v="2018-02-23T00:00:00" u="1"/>
        <d v="2018-04-14T00:00:00" u="1"/>
        <d v="2018-03-28T00:00:00" u="1"/>
        <d v="2018-03-02T00:00:00" u="1"/>
        <d v="2018-02-16T00:00:00" u="1"/>
        <d v="2018-04-07T00:00:00" u="1"/>
      </sharedItems>
    </cacheField>
    <cacheField name="浏览量/次" numFmtId="0">
      <sharedItems containsString="0" containsBlank="1" containsNumber="1" containsInteger="1" minValue="16" maxValue="310"/>
    </cacheField>
    <cacheField name="访客数/人" numFmtId="0">
      <sharedItems containsString="0" containsBlank="1" containsNumber="1" containsInteger="1" minValue="7" maxValue="104"/>
    </cacheField>
    <cacheField name="平均停留时长/秒" numFmtId="0">
      <sharedItems containsString="0" containsBlank="1" containsNumber="1" minValue="11.91" maxValue="294.18"/>
    </cacheField>
    <cacheField name="跳失率/%" numFmtId="0">
      <sharedItems containsString="0" containsBlank="1" containsNumber="1" minValue="7.02" maxValue="61.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VDWCM" refreshedDate="43344.894748611106" createdVersion="6" refreshedVersion="6" minRefreshableVersion="3" recordCount="85">
  <cacheSource type="worksheet">
    <worksheetSource ref="A1:I1048576" sheet="预约数据"/>
  </cacheSource>
  <cacheFields count="11">
    <cacheField name="年" numFmtId="0">
      <sharedItems containsString="0" containsBlank="1" containsNumber="1" containsInteger="1" minValue="2018" maxValue="2018" count="2">
        <n v="2018"/>
        <m/>
      </sharedItems>
    </cacheField>
    <cacheField name="月" numFmtId="0">
      <sharedItems containsString="0" containsBlank="1" containsNumber="1" containsInteger="1" minValue="1" maxValue="8" count="9">
        <n v="3"/>
        <n v="4"/>
        <n v="5"/>
        <n v="6"/>
        <n v="7"/>
        <n v="8"/>
        <m/>
        <n v="2" u="1"/>
        <n v="1" u="1"/>
      </sharedItems>
    </cacheField>
    <cacheField name="日" numFmtId="0">
      <sharedItems containsNonDate="0" containsDate="1" containsString="0" containsBlank="1" minDate="1899-12-30T09:44:00" maxDate="2018-09-01T00:00:00" count="169">
        <d v="2018-03-30T00:00:00"/>
        <d v="2018-03-31T00:00:00"/>
        <d v="2018-04-01T00:00:00"/>
        <d v="2018-04-10T00:00:00"/>
        <d v="2018-04-18T00:00:00"/>
        <d v="2018-05-02T00:00:00"/>
        <d v="2018-05-15T00:00:00"/>
        <d v="2018-05-25T00:00:00"/>
        <d v="2018-05-26T00:00:00"/>
        <d v="2018-06-03T00:00:00"/>
        <d v="2018-06-09T00:00:00"/>
        <d v="2018-06-13T00:00:00"/>
        <d v="2018-06-14T00:00:00"/>
        <d v="2018-06-20T00:00:00"/>
        <d v="2018-06-21T00:00:00"/>
        <d v="2018-06-23T00:00:00"/>
        <d v="2018-06-24T00:00:00"/>
        <d v="2018-06-26T00:00:00"/>
        <d v="2018-06-27T00:00:00"/>
        <d v="2018-06-29T00:00:00"/>
        <d v="2018-07-03T00:00:00"/>
        <d v="2018-07-09T00:00:00"/>
        <d v="2018-07-11T00:00:00"/>
        <d v="2018-07-14T00:00:00"/>
        <d v="2018-07-15T00:00:00"/>
        <d v="2018-07-16T00:00:00"/>
        <d v="2018-07-19T00:00:00"/>
        <d v="2018-07-20T00:00:00"/>
        <d v="2018-07-21T00:00:00"/>
        <d v="2018-07-24T00:00:00"/>
        <d v="2018-07-25T00:00:00"/>
        <d v="2018-07-26T00:00:00"/>
        <d v="2018-07-28T00:00:00"/>
        <d v="2018-07-29T00:00:00"/>
        <d v="2018-07-30T00:00:00"/>
        <d v="2018-08-03T00:00:00"/>
        <d v="2018-08-06T00:00:00"/>
        <d v="2018-08-07T00:00:00"/>
        <d v="2018-08-09T00:00:00"/>
        <d v="2018-08-10T00:00:00"/>
        <d v="2018-08-13T00:00:00"/>
        <d v="2018-08-14T00:00:00"/>
        <d v="2018-08-19T00:00:00"/>
        <d v="2018-08-20T00:00:00"/>
        <d v="2018-08-21T00:00:00"/>
        <d v="2018-08-23T00:00:00"/>
        <d v="2018-08-26T00:00:00"/>
        <d v="2018-08-25T00:00:00"/>
        <d v="2018-08-24T00:00:00"/>
        <d v="2018-08-30T00:00:00"/>
        <d v="2018-08-31T00:00:00"/>
        <d v="2018-08-28T00:00:00"/>
        <m/>
        <d v="2018-01-30T00:00:00" u="1"/>
        <d v="2018-03-21T00:00:00" u="1"/>
        <d v="2018-04-26T00:00:00" u="1"/>
        <d v="1899-12-30T17:25:00" u="1"/>
        <d v="2018-03-14T00:00:00" u="1"/>
        <d v="2018-02-28T00:00:00" u="1"/>
        <d v="2018-04-19T00:00:00" u="1"/>
        <d v="1899-12-30T15:35:00" u="1"/>
        <d v="2018-03-07T00:00:00" u="1"/>
        <d v="2018-04-12T00:00:00" u="1"/>
        <d v="1899-12-30T16:40:00" u="1"/>
        <d v="2018-03-26T00:00:00" u="1"/>
        <d v="1899-12-30T13:50:00" u="1"/>
        <d v="1899-12-30T14:50:00" u="1"/>
        <d v="2018-02-14T00:00:00" u="1"/>
        <d v="2018-04-05T00:00:00" u="1"/>
        <d v="2018-01-28T00:00:00" u="1"/>
        <d v="2018-03-19T00:00:00" u="1"/>
        <d v="1899-12-30T15:55:00" u="1"/>
        <d v="2018-02-07T00:00:00" u="1"/>
        <d v="1899-12-30T17:17:00" u="1"/>
        <d v="2018-01-21T00:00:00" u="1"/>
        <d v="2018-03-12T00:00:00" u="1"/>
        <d v="2018-05-03T00:00:00" u="1"/>
        <d v="2018-04-17T00:00:00" u="1"/>
        <d v="2018-03-05T00:00:00" u="1"/>
        <d v="2018-02-19T00:00:00" u="1"/>
        <d v="2018-03-24T00:00:00" u="1"/>
        <d v="1899-12-30T19:27:00" u="1"/>
        <d v="2018-04-29T00:00:00" u="1"/>
        <d v="2018-02-12T00:00:00" u="1"/>
        <d v="2018-04-03T00:00:00" u="1"/>
        <d v="1899-12-30T15:42:00" u="1"/>
        <d v="2018-01-26T00:00:00" u="1"/>
        <d v="2018-03-17T00:00:00" u="1"/>
        <d v="2018-04-22T00:00:00" u="1"/>
        <d v="2018-02-05T00:00:00" u="1"/>
        <d v="2018-03-10T00:00:00" u="1"/>
        <d v="2018-05-01T00:00:00" u="1"/>
        <d v="2018-04-15T00:00:00" u="1"/>
        <d v="2018-03-29T00:00:00" u="1"/>
        <d v="2018-01-12T00:00:00" u="1"/>
        <d v="2018-03-03T00:00:00" u="1"/>
        <d v="1899-12-30T10:01:00" u="1"/>
        <d v="1899-12-30T15:24:00" u="1"/>
        <d v="2018-02-17T00:00:00" u="1"/>
        <d v="2018-04-08T00:00:00" u="1"/>
        <d v="2018-03-22T00:00:00" u="1"/>
        <d v="1899-12-30T09:44:00" u="1"/>
        <d v="2018-04-27T00:00:00" u="1"/>
        <d v="2018-02-10T00:00:00" u="1"/>
        <d v="2018-01-24T00:00:00" u="1"/>
        <d v="2018-03-15T00:00:00" u="1"/>
        <d v="1899-12-30T15:01:00" u="1"/>
        <d v="2018-04-20T00:00:00" u="1"/>
        <d v="1899-12-30T11:49:00" u="1"/>
        <d v="1899-12-30T15:39:00" u="1"/>
        <d v="2018-02-03T00:00:00" u="1"/>
        <d v="1899-12-30T14:44:00" u="1"/>
        <d v="2018-03-08T00:00:00" u="1"/>
        <d v="2018-02-22T00:00:00" u="1"/>
        <d v="2018-04-13T00:00:00" u="1"/>
        <d v="1899-12-30T11:21:00" u="1"/>
        <d v="2018-03-27T00:00:00" u="1"/>
        <d v="2018-03-01T00:00:00" u="1"/>
        <d v="2018-04-06T00:00:00" u="1"/>
        <d v="1899-12-30T17:49:00" u="1"/>
        <d v="2018-03-20T00:00:00" u="1"/>
        <d v="1899-12-30T13:26:00" u="1"/>
        <d v="1899-12-30T16:54:00" u="1"/>
        <d v="2018-04-25T00:00:00" u="1"/>
        <d v="2018-02-08T00:00:00" u="1"/>
        <d v="2018-01-22T00:00:00" u="1"/>
        <d v="2018-03-13T00:00:00" u="1"/>
        <d v="2018-02-27T00:00:00" u="1"/>
        <d v="1899-12-30T15:31:00" u="1"/>
        <d v="2018-01-15T00:00:00" u="1"/>
        <d v="2018-03-06T00:00:00" u="1"/>
        <d v="2018-04-11T00:00:00" u="1"/>
        <d v="1899-12-30T14:41:00" u="1"/>
        <d v="2018-03-25T00:00:00" u="1"/>
        <d v="2018-05-16T00:00:00" u="1"/>
        <d v="2018-04-30T00:00:00" u="1"/>
        <d v="2018-02-13T00:00:00" u="1"/>
        <d v="2018-04-04T00:00:00" u="1"/>
        <d v="2018-01-27T00:00:00" u="1"/>
        <d v="2018-03-18T00:00:00" u="1"/>
        <d v="2018-04-23T00:00:00" u="1"/>
        <d v="2018-02-06T00:00:00" u="1"/>
        <d v="1899-12-30T16:51:00" u="1"/>
        <d v="2018-01-20T00:00:00" u="1"/>
        <d v="2018-03-11T00:00:00" u="1"/>
        <d v="2018-02-25T00:00:00" u="1"/>
        <d v="2018-04-16T00:00:00" u="1"/>
        <d v="2018-01-13T00:00:00" u="1"/>
        <d v="2018-03-04T00:00:00" u="1"/>
        <d v="2018-04-09T00:00:00" u="1"/>
        <d v="2018-03-23T00:00:00" u="1"/>
        <d v="2018-04-28T00:00:00" u="1"/>
        <d v="2018-02-11T00:00:00" u="1"/>
        <d v="2018-04-02T00:00:00" u="1"/>
        <d v="1899-12-30T15:38:00" u="1"/>
        <d v="2018-03-16T00:00:00" u="1"/>
        <d v="2018-04-21T00:00:00" u="1"/>
        <d v="2018-02-04T00:00:00" u="1"/>
        <d v="1899-12-30T16:43:00" u="1"/>
        <d v="2018-03-09T00:00:00" u="1"/>
        <d v="1899-12-30T17:43:00" u="1"/>
        <d v="2018-02-23T00:00:00" u="1"/>
        <d v="2018-04-14T00:00:00" u="1"/>
        <d v="1899-12-30T12:58:00" u="1"/>
        <d v="1899-12-30T19:05:00" u="1"/>
        <d v="2018-03-28T00:00:00" u="1"/>
        <d v="2018-03-02T00:00:00" u="1"/>
        <d v="1899-12-30T16:53:00" u="1"/>
        <d v="2018-04-07T00:00:00" u="1"/>
      </sharedItems>
    </cacheField>
    <cacheField name="时间" numFmtId="0">
      <sharedItems containsNonDate="0" containsDate="1" containsString="0" containsBlank="1" minDate="1899-12-30T09:13:00" maxDate="1899-12-30T23:38:00"/>
    </cacheField>
    <cacheField name="订单来源" numFmtId="0">
      <sharedItems containsBlank="1" count="7">
        <s v="400已接"/>
        <s v="400未接"/>
        <s v="门店预约"/>
        <s v="咨询"/>
        <m/>
        <s v="项目预约" u="1"/>
        <s v="技师预约" u="1"/>
      </sharedItems>
    </cacheField>
    <cacheField name="客户姓名" numFmtId="0">
      <sharedItems containsBlank="1"/>
    </cacheField>
    <cacheField name="联系方式" numFmtId="0">
      <sharedItems containsBlank="1" containsMixedTypes="1" containsNumber="1" containsInteger="1" minValue="1050864570" maxValue="18982686313"/>
    </cacheField>
    <cacheField name="顾客留言" numFmtId="0">
      <sharedItems containsBlank="1" containsMixedTypes="1" containsNumber="1" containsInteger="1" minValue="13688381219" maxValue="18681224959"/>
    </cacheField>
    <cacheField name="预约医师" numFmtId="0">
      <sharedItems containsNonDate="0" containsString="0" containsBlank="1"/>
    </cacheField>
    <cacheField name="订单状态" numFmtId="0">
      <sharedItems containsBlank="1"/>
    </cacheField>
    <cacheField name="备注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VDWCM" refreshedDate="43344.894744328703" createdVersion="6" refreshedVersion="6" minRefreshableVersion="3" recordCount="16">
  <cacheSource type="worksheet">
    <worksheetSource ref="A1:F1048576" sheet="线下"/>
  </cacheSource>
  <cacheFields count="6">
    <cacheField name="年" numFmtId="0">
      <sharedItems containsString="0" containsBlank="1" containsNumber="1" containsInteger="1" minValue="2018" maxValue="2018"/>
    </cacheField>
    <cacheField name="月" numFmtId="0">
      <sharedItems containsString="0" containsBlank="1" containsNumber="1" containsInteger="1" minValue="6" maxValue="8" count="4">
        <n v="6"/>
        <n v="7"/>
        <n v="8"/>
        <m/>
      </sharedItems>
    </cacheField>
    <cacheField name="日期" numFmtId="0">
      <sharedItems containsNonDate="0" containsDate="1" containsString="0" containsBlank="1" minDate="2018-06-09T00:00:00" maxDate="2018-08-07T00:00:00"/>
    </cacheField>
    <cacheField name="分类" numFmtId="0">
      <sharedItems containsBlank="1"/>
    </cacheField>
    <cacheField name="明细" numFmtId="0">
      <sharedItems containsBlank="1" count="10">
        <s v="瘦脸针"/>
        <s v="黑眼圈"/>
        <s v="脱毛"/>
        <s v="小气泡"/>
        <s v="去眼袋"/>
        <s v="眼综合"/>
        <s v="玻尿酸"/>
        <s v="祛痣"/>
        <s v="果酸换肤"/>
        <m/>
      </sharedItems>
    </cacheField>
    <cacheField name="金额" numFmtId="0">
      <sharedItems containsString="0" containsBlank="1" containsNumber="1" containsInteger="1" minValue="13" maxValue="15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VDWCM" refreshedDate="43344.894745254627" createdVersion="6" refreshedVersion="6" minRefreshableVersion="3" recordCount="397">
  <cacheSource type="worksheet">
    <worksheetSource ref="A1:M1048576" sheet="消费数据明细（线上）"/>
  </cacheSource>
  <cacheFields count="15">
    <cacheField name="年" numFmtId="0">
      <sharedItems containsString="0" containsBlank="1" containsNumber="1" containsInteger="1" minValue="2018" maxValue="2018"/>
    </cacheField>
    <cacheField name="月" numFmtId="0">
      <sharedItems containsString="0" containsBlank="1" containsNumber="1" containsInteger="1" minValue="1" maxValue="8" count="8">
        <n v="4"/>
        <n v="5"/>
        <n v="6"/>
        <n v="7"/>
        <n v="8"/>
        <m/>
        <n v="1" u="1"/>
        <n v="3" u="1"/>
      </sharedItems>
    </cacheField>
    <cacheField name="成交价" numFmtId="0">
      <sharedItems containsString="0" containsBlank="1" containsNumber="1" minValue="2" maxValue="1480"/>
    </cacheField>
    <cacheField name="序列号" numFmtId="0">
      <sharedItems containsString="0" containsBlank="1" containsNumber="1" containsInteger="1" minValue="6348394" maxValue="99558655001"/>
    </cacheField>
    <cacheField name="用户手机号" numFmtId="0">
      <sharedItems containsBlank="1"/>
    </cacheField>
    <cacheField name="消费时间" numFmtId="0">
      <sharedItems containsNonDate="0" containsDate="1" containsString="0" containsBlank="1" minDate="2018-04-02T00:00:00" maxDate="2018-09-01T00:00:00"/>
    </cacheField>
    <cacheField name="TIME" numFmtId="0">
      <sharedItems containsNonDate="0" containsDate="1" containsString="0" containsBlank="1" minDate="1899-12-30T08:52:21" maxDate="1899-12-30T20:03:02"/>
    </cacheField>
    <cacheField name="套餐信息" numFmtId="0">
      <sharedItems containsBlank="1" count="83">
        <s v="[2018.03.28]水氧活肤韩国小气泡 深层补水[18.00元][30249257]"/>
        <s v="[2018.03.27]超冰脱毛唇毛腋毛单次[99.00元][30238957]"/>
        <s v="[2018.03.28]白瓷娃娃黑脸娃娃 不可复购[188.00元][30264487]"/>
        <s v="[2018.03.28]水光婴儿面提亮肤色 收缩毛孔[199.00元][30251136]"/>
        <s v="[2018.03.27]祛雀斑全脸单次体验[188.00元][30265582]"/>
        <s v="[2018.03.28]果酸焕肤 让皮肤拥有新活力[99.00元][30238898]"/>
        <s v="[2018.03.28]镭射净肤 平细纹抗皱缩毛孔[188.00元][30264805]"/>
        <s v="[2018.03.27]超冰脱毛唇毛腋毛单次[29.00元][30238957]"/>
        <s v="[2018.03.28]小V脸必备瘦脸针 瘦咬肌[880.00元][30264693]"/>
        <s v="[2018.03.28]润百颜玻尿酸中分子一支[466.00元][30264337]"/>
        <s v="[2018.03.27]唇部腋下2选1  2年包干[98.00元][30238957]"/>
        <s v="[2018.03.28]白瓷娃娃黑脸娃娃首次优惠[188.00元][30264487]"/>
        <s v="[2018.04.16]小腿6次脱掉毛裤[298.00元][30716309]"/>
        <s v="[2018.03.28]韩国小气泡水氧活肤清洁卫士[18.00元][30251864]"/>
        <s v="[2018.03.28]衡力V脸尽在掌握[880.00元][30264693]"/>
        <s v="[2018.03.28]激光祛黑眼圈  圈走不送[398.00元][30265272]"/>
        <s v="[2018.05.21]无针水光提亮肤色 收缩毛孔[188.00元][31477479]"/>
        <s v="[2018.03.27]唇部腋下2选1  2年包干[0元][14196724]"/>
        <s v="[2018.03.28]白瓷娃娃黑脸娃娃首次优惠[0元][14197734]"/>
        <s v="[2018.04.16]脱净万千烦恼丝[0元][14206814]"/>
        <s v="[2018.06.14]肌肤水果宴痘痘净消除[0元][14046483]"/>
        <s v="[2018.05.25]小臂脱毛6次再见猩猩臂[298.00元][31564221]"/>
        <s v="[2018.03.28]激光祛黑眼圈  圈走不送[0元][14189188]"/>
        <s v="[2018.03.28]韩国小气泡水氧活肤清洁卫士[0元][14189467]"/>
        <s v="[2018.03.28]润百颜1ML首次体验价[0元][14196495]"/>
        <s v="[2018.03.28]逆龄是冻出来的[0元][14198370]"/>
        <s v="[2018.06.22]隐形粉底心机妆容[0元][14275424]"/>
        <s v="[2018.06.14]肌肤水果宴痘痘净消除[799.00元][14046483]"/>
        <s v="[2018.03.28]桃瓷肌童颜肤[188.00元][14197734]"/>
        <s v="[2018.03.27]甩掉汉毛还原女神[98.00元][14196724]"/>
        <s v="[2018.03.28]韩国小气泡水氧活肤清洁卫士[18.00元][14189467]"/>
        <s v="[2018.03.28]摘掉黑镜框还原双眼美[398.00元][14189188]"/>
        <s v="[2018.03.28]韩国小气泡水氧活肤清洁卫士[25.00元][14189467]"/>
        <s v="[2018.04.16]冰点脱毛小腿6次脱掉黑丝袜[298.00元][14206814]"/>
        <s v="[2018.03.28]润百颜1ML首次体验价[466.00元][14196495]"/>
        <s v="[2018.06.22]隐形粉底心机妆容[188.00元][14275424]"/>
        <s v="[2018.03.28]伊婉C玻尿酸1ml丰下巴拉长弧线[1080.00元][14190048]"/>
        <s v="[2018.05.25]脱去烦恼美丽心情[298.00元][14207184]"/>
        <s v="[2018.06.14]果酸祛痘焕肤平滑肌肤[799.00元][14046483]"/>
        <s v="[2018.03.28]白瓷娃娃黑脸娃娃 2选1 桃瓷净肌[188.00元][14197734]"/>
        <s v="[2018.03.27]冰点脱毛唇部腋下 2选1[98.00元][14196724]"/>
        <s v="[2018.03.28]逆龄是冻出来的[880.00元][14198370]"/>
        <s v="[2018.03.28]女人变女神只差一支玻尿酸[466.00元][14196495]"/>
        <s v="[2018.03.28]白瓷娃娃黑脸娃娃 2选1 桃瓷净肌[168.00元][14197734]"/>
        <s v="[2018.03.27]冰点脱毛唇部腋下2选1 一年包干[98.00元][14196724]"/>
        <s v="[2018.03.28]润百颜  1ml[466.00元][14196495]"/>
        <s v="[2018.03.28]小气泡水氧活肤  2选1[25.00元][14189467]"/>
        <s v="[2018.05.25]冰点脱毛小臂 6次 零痛嫩滑[298.00元][14207184]"/>
        <s v="[2018.06.22]无针水光  心机妆容[188.00元][14275424]"/>
        <s v="[2018.03.28]激光去黑眼圈  摘掉黑镜框[398.00元][14189188]"/>
        <s v="[2018.06.14]埋线全面部隐形抗衰[1480.00元][14051717]"/>
        <m/>
        <s v="[2018.05.03]脱毛3选1包干[398.00元][30989573]" u="1"/>
        <s v="[2018.01.12]冰点脱毛唇部腋下单次[28.00元][29293662]" u="1"/>
        <s v="[2018.01.12]冰点脱毛腋毛唇毛发际线三选一[88.00元][29293662]" u="1"/>
        <s v="[2018.04.28]补水保湿水循环三部曲[198.00元][30981008]" u="1"/>
        <s v="[2018.03.21]德玛莎水光[680.00元][30177387]" u="1"/>
        <s v="[2018.05.03]小脸针告别婴儿肥[1980.00元][30971019]" u="1"/>
        <s v="[2018.04.25]光子嫩肤激光祛斑嫩白提亮[198.00元][30921622]" u="1"/>
        <s v="[2018.04.26]伊婉C1ML原装进口[920.00元][30948249]" u="1"/>
        <s v="[2018.01.12]以色列进口Mjet水光无伤午间美容[699.00元][29293212]" u="1"/>
        <s v="[2018.01.12]以色列进口Mjet水光无创午间美容[819.00元][29293212]" u="1"/>
        <s v="[2018.04.25]韩式丝绒眉做素颜女神[280.00元][30917536]" u="1"/>
        <s v="[2018.04.25]韩式丝绒眉做素颜女神[980.00元][30917536]" u="1"/>
        <s v="[2018.04.27]活氧无针水光深层补水美白抗衰老[99.00元][30917162]" u="1"/>
        <s v="[2018.01.12]小皮秒瓷白激光祛斑祛黄嫩肤[1099.00元][29293569]" u="1"/>
        <s v="[2018.03.22]衡力瘦脸针不留痕迹[880.00元][30217299]" u="1"/>
        <s v="[2018.04.26]小气泡毛孔深层清洁[158.00元][30916643]" u="1"/>
        <s v="[2018.04.26]小气泡毛孔清洁3步曲[158.00元][30916643]" u="1"/>
        <s v="[2018.04.26]小气泡毛孔清洁3步曲[198.00元][30916643]" u="1"/>
        <s v="[2018.03.22]衡力肉毒素V脸针[899.00元][30217299]" u="1"/>
        <s v="[2018.01.12]无针水光彩色嫩肤大气泡[280.00元][29293212]" u="1"/>
        <s v="[2018.01.13]衡力肉毒素瘦脸瘦腿当场验货[780.00元][29293389]" u="1"/>
        <s v="[2018.01.15]韩国伊婉玻尿酸填充塑形轻松变美[980.00元][29293810]" u="1"/>
        <s v="[2018.04.27]做白瓷娃娃送玻尿酸补水[99.00元][30967660]" u="1"/>
        <s v="[2018.03.21]海薇玻尿酸立体塑形[780.00元][30166879]" u="1"/>
        <s v="[2018.04.25]韩式美睫线韩国进口纯植物色乳[299.00元][30916879]" u="1"/>
        <s v="[2018.01.12]韩国大气泡深层清洁毛孔吸尘器[299.00元][29293009]" u="1"/>
        <s v="[2018.04.26]小气泡毛孔吸尘器[158.00元][30916643]" u="1"/>
        <s v="[2018.04.28]瘦脸针保妥适不限量[1880.00元][30960912]" u="1"/>
        <s v="[2018.04.28]水分子深层补水[198.00元][30981008]" u="1"/>
        <s v="[2018.01.15]伊婉C韩国正品填出初恋脸[980.00元][29293810]" u="1"/>
        <s v="[2018.04.26]脱毛唇部腋下2选1[8.80元][30926004]" u="1"/>
      </sharedItems>
    </cacheField>
    <cacheField name="售价（元）" numFmtId="0">
      <sharedItems containsString="0" containsBlank="1" containsNumber="1" containsInteger="1" minValue="13" maxValue="1480"/>
    </cacheField>
    <cacheField name="商家优惠金额（元）" numFmtId="0">
      <sharedItems containsString="0" containsBlank="1" containsNumber="1" minValue="5" maxValue="454"/>
    </cacheField>
    <cacheField name="结算价（元）" numFmtId="0">
      <sharedItems containsBlank="1" containsMixedTypes="1" containsNumber="1" minValue="16.2" maxValue="792"/>
    </cacheField>
    <cacheField name="分店名" numFmtId="0">
      <sharedItems containsBlank="1"/>
    </cacheField>
    <cacheField name="验券帐号" numFmtId="0">
      <sharedItems containsBlank="1"/>
    </cacheField>
    <cacheField name="商户ID" numFmtId="0">
      <sharedItems containsBlank="1" containsMixedTypes="1" containsNumber="1" containsInteger="1" minValue="73082729" maxValue="73082729"/>
    </cacheField>
    <cacheField name="分店城市" numFmtId="0">
      <sharedItems containsBlank="1" containsMixedTypes="1" containsNumber="1" containsInteger="1" minValue="73082729" maxValue="730827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248">
  <r>
    <x v="0"/>
    <x v="0"/>
    <x v="0"/>
    <s v="成都健丽医疗美容"/>
    <s v="新门店推广14点-20点"/>
    <n v="342.87"/>
    <n v="1063"/>
    <n v="23"/>
    <n v="14.91"/>
    <n v="72"/>
    <n v="1"/>
    <n v="1"/>
    <n v="0"/>
    <n v="0"/>
    <n v="0"/>
  </r>
  <r>
    <x v="0"/>
    <x v="0"/>
    <x v="0"/>
    <s v="成都健丽医疗美容"/>
    <s v="新门店推广8点-24点"/>
    <n v="49.44"/>
    <n v="76"/>
    <n v="6"/>
    <n v="8.24"/>
    <n v="20"/>
    <n v="0"/>
    <n v="0"/>
    <n v="0"/>
    <n v="0"/>
    <n v="0"/>
  </r>
  <r>
    <x v="0"/>
    <x v="0"/>
    <x v="0"/>
    <s v="成都健丽医疗美容"/>
    <s v="新门店推广9点-14点"/>
    <n v="359.82"/>
    <n v="986"/>
    <n v="24"/>
    <n v="14.99"/>
    <n v="60"/>
    <n v="0"/>
    <n v="0"/>
    <n v="0"/>
    <n v="0"/>
    <n v="0"/>
  </r>
  <r>
    <x v="0"/>
    <x v="0"/>
    <x v="1"/>
    <s v="成都健丽医疗美容"/>
    <s v="新门店推广14点-20点"/>
    <n v="450"/>
    <n v="1566"/>
    <n v="30"/>
    <n v="15"/>
    <n v="67"/>
    <n v="2"/>
    <n v="1"/>
    <n v="1"/>
    <n v="0"/>
    <n v="0"/>
  </r>
  <r>
    <x v="0"/>
    <x v="0"/>
    <x v="1"/>
    <s v="成都健丽医疗美容"/>
    <s v="新门店推广8点-24点"/>
    <n v="126.91"/>
    <n v="411"/>
    <n v="15"/>
    <n v="8.460000000000001"/>
    <n v="35"/>
    <n v="12"/>
    <n v="4"/>
    <n v="0"/>
    <n v="0"/>
    <n v="0"/>
  </r>
  <r>
    <x v="0"/>
    <x v="0"/>
    <x v="1"/>
    <s v="成都健丽医疗美容"/>
    <s v="新门店推广9点-14点"/>
    <n v="350"/>
    <n v="885"/>
    <n v="24"/>
    <n v="14.58"/>
    <n v="82"/>
    <n v="1"/>
    <n v="0"/>
    <n v="1"/>
    <n v="0"/>
    <n v="0"/>
  </r>
  <r>
    <x v="0"/>
    <x v="0"/>
    <x v="2"/>
    <s v="成都健丽医疗美容"/>
    <s v="新门店推广14点-20点"/>
    <n v="450"/>
    <n v="1217"/>
    <n v="31"/>
    <n v="14.52"/>
    <n v="70"/>
    <n v="1"/>
    <n v="0"/>
    <n v="1"/>
    <n v="0"/>
    <n v="0"/>
  </r>
  <r>
    <x v="0"/>
    <x v="0"/>
    <x v="2"/>
    <s v="成都健丽医疗美容"/>
    <s v="新门店推广8点-24点"/>
    <n v="164.44"/>
    <n v="453"/>
    <n v="20"/>
    <n v="8.220000000000001"/>
    <n v="73"/>
    <n v="5"/>
    <n v="4"/>
    <n v="1"/>
    <n v="0"/>
    <n v="0"/>
  </r>
  <r>
    <x v="0"/>
    <x v="0"/>
    <x v="2"/>
    <s v="成都健丽医疗美容"/>
    <s v="新门店推广9点-14点"/>
    <n v="321.95"/>
    <n v="1222"/>
    <n v="22"/>
    <n v="14.63"/>
    <n v="51"/>
    <n v="20"/>
    <n v="16"/>
    <n v="4"/>
    <n v="0"/>
    <n v="0"/>
  </r>
  <r>
    <x v="0"/>
    <x v="0"/>
    <x v="3"/>
    <s v="成都健丽医疗美容"/>
    <s v="新门店推广14点-20点"/>
    <n v="437.18"/>
    <n v="1996"/>
    <n v="33"/>
    <n v="13.25"/>
    <n v="57"/>
    <n v="31"/>
    <n v="14"/>
    <n v="4"/>
    <n v="0"/>
    <n v="0"/>
  </r>
  <r>
    <x v="0"/>
    <x v="0"/>
    <x v="3"/>
    <s v="成都健丽医疗美容"/>
    <s v="新门店推广8点-24点"/>
    <n v="106.49"/>
    <n v="329"/>
    <n v="13"/>
    <n v="8.19"/>
    <n v="70"/>
    <n v="4"/>
    <n v="2"/>
    <n v="0"/>
    <n v="0"/>
    <n v="0"/>
  </r>
  <r>
    <x v="0"/>
    <x v="0"/>
    <x v="3"/>
    <s v="成都健丽医疗美容"/>
    <s v="新门店推广9点-14点"/>
    <n v="350"/>
    <n v="811"/>
    <n v="25"/>
    <n v="14"/>
    <n v="70"/>
    <n v="9"/>
    <n v="8"/>
    <n v="1"/>
    <n v="0"/>
    <n v="0"/>
  </r>
  <r>
    <x v="0"/>
    <x v="0"/>
    <x v="4"/>
    <s v="成都健丽医疗美容"/>
    <s v="新门店推广14点-20点"/>
    <n v="374.49"/>
    <n v="1579"/>
    <n v="30"/>
    <n v="12.48"/>
    <n v="71"/>
    <n v="6"/>
    <n v="1"/>
    <n v="3"/>
    <n v="0"/>
    <n v="1"/>
  </r>
  <r>
    <x v="0"/>
    <x v="0"/>
    <x v="4"/>
    <s v="成都健丽医疗美容"/>
    <s v="新门店推广8点-24点"/>
    <n v="109.84"/>
    <n v="427"/>
    <n v="13"/>
    <n v="8.449999999999999"/>
    <n v="46"/>
    <n v="10"/>
    <n v="7"/>
    <n v="3"/>
    <n v="0"/>
    <n v="0"/>
  </r>
  <r>
    <x v="0"/>
    <x v="0"/>
    <x v="4"/>
    <s v="成都健丽医疗美容"/>
    <s v="新门店推广9点-14点"/>
    <n v="350"/>
    <n v="820"/>
    <n v="27"/>
    <n v="12.96"/>
    <n v="64"/>
    <n v="7"/>
    <n v="2"/>
    <n v="2"/>
    <n v="0"/>
    <n v="2"/>
  </r>
  <r>
    <x v="0"/>
    <x v="0"/>
    <x v="5"/>
    <s v="成都健丽医疗美容"/>
    <s v="新门店推广14点-20点"/>
    <n v="366.71"/>
    <n v="1315"/>
    <n v="25"/>
    <n v="14.67"/>
    <n v="40"/>
    <n v="7"/>
    <n v="4"/>
    <n v="2"/>
    <n v="0"/>
    <n v="1"/>
  </r>
  <r>
    <x v="0"/>
    <x v="0"/>
    <x v="5"/>
    <s v="成都健丽医疗美容"/>
    <s v="新门店推广8点-24点"/>
    <n v="70.55"/>
    <n v="274"/>
    <n v="9"/>
    <n v="7.84"/>
    <n v="21"/>
    <n v="0"/>
    <n v="0"/>
    <n v="0"/>
    <n v="0"/>
    <n v="0"/>
  </r>
  <r>
    <x v="0"/>
    <x v="0"/>
    <x v="5"/>
    <s v="成都健丽医疗美容"/>
    <s v="新门店推广9点-14点"/>
    <n v="385"/>
    <n v="1212"/>
    <n v="26"/>
    <n v="14.81"/>
    <n v="80"/>
    <n v="10"/>
    <n v="7"/>
    <n v="0"/>
    <n v="0"/>
    <n v="0"/>
  </r>
  <r>
    <x v="0"/>
    <x v="0"/>
    <x v="6"/>
    <s v="成都健丽医疗美容"/>
    <s v="新门店推广14点-20点"/>
    <n v="495"/>
    <n v="1360"/>
    <n v="35"/>
    <n v="14.14"/>
    <n v="51"/>
    <n v="1"/>
    <n v="0"/>
    <n v="1"/>
    <n v="0"/>
    <n v="0"/>
  </r>
  <r>
    <x v="0"/>
    <x v="0"/>
    <x v="6"/>
    <s v="成都健丽医疗美容"/>
    <s v="新门店推广8点-24点"/>
    <n v="198.4"/>
    <n v="558"/>
    <n v="22"/>
    <n v="9.02"/>
    <n v="70"/>
    <n v="1"/>
    <n v="1"/>
    <n v="0"/>
    <n v="0"/>
    <n v="0"/>
  </r>
  <r>
    <x v="0"/>
    <x v="0"/>
    <x v="6"/>
    <s v="成都健丽医疗美容"/>
    <s v="新门店推广9点-14点"/>
    <n v="385"/>
    <n v="1110"/>
    <n v="24"/>
    <n v="16.04"/>
    <n v="54"/>
    <n v="7"/>
    <n v="4"/>
    <n v="3"/>
    <n v="0"/>
    <n v="0"/>
  </r>
  <r>
    <x v="0"/>
    <x v="0"/>
    <x v="7"/>
    <s v="成都健丽医疗美容"/>
    <s v="新门店推广14点-20点"/>
    <n v="439.66"/>
    <n v="1620"/>
    <n v="32"/>
    <n v="13.74"/>
    <n v="87"/>
    <n v="9"/>
    <n v="2"/>
    <n v="2"/>
    <n v="0"/>
    <n v="4"/>
  </r>
  <r>
    <x v="0"/>
    <x v="0"/>
    <x v="7"/>
    <s v="成都健丽医疗美容"/>
    <s v="新门店推广8点-24点"/>
    <n v="122.04"/>
    <n v="330"/>
    <n v="15"/>
    <n v="8.140000000000001"/>
    <n v="87"/>
    <n v="15"/>
    <n v="13"/>
    <n v="1"/>
    <n v="0"/>
    <n v="1"/>
  </r>
  <r>
    <x v="0"/>
    <x v="0"/>
    <x v="7"/>
    <s v="成都健丽医疗美容"/>
    <s v="新门店推广9点-14点"/>
    <n v="385"/>
    <n v="990"/>
    <n v="24"/>
    <n v="16.04"/>
    <n v="57"/>
    <n v="10"/>
    <n v="0"/>
    <n v="2"/>
    <n v="0"/>
    <n v="0"/>
  </r>
  <r>
    <x v="0"/>
    <x v="0"/>
    <x v="8"/>
    <s v="成都健丽医疗美容"/>
    <s v="新门店推广14点-20点"/>
    <n v="450"/>
    <n v="1490"/>
    <n v="32"/>
    <n v="14.06"/>
    <n v="100"/>
    <n v="1"/>
    <n v="1"/>
    <n v="0"/>
    <n v="0"/>
    <n v="0"/>
  </r>
  <r>
    <x v="0"/>
    <x v="0"/>
    <x v="8"/>
    <s v="成都健丽医疗美容"/>
    <s v="新门店推广8点-24点"/>
    <n v="200"/>
    <n v="620"/>
    <n v="26"/>
    <n v="7.69"/>
    <n v="92"/>
    <n v="12"/>
    <n v="2"/>
    <n v="3"/>
    <n v="0"/>
    <n v="1"/>
  </r>
  <r>
    <x v="0"/>
    <x v="0"/>
    <x v="8"/>
    <s v="成都健丽医疗美容"/>
    <s v="新门店推广9点-14点"/>
    <n v="350"/>
    <n v="1014"/>
    <n v="23"/>
    <n v="15.22"/>
    <n v="108"/>
    <n v="0"/>
    <n v="0"/>
    <n v="0"/>
    <n v="0"/>
    <n v="0"/>
  </r>
  <r>
    <x v="0"/>
    <x v="0"/>
    <x v="9"/>
    <s v="成都健丽医疗美容"/>
    <s v="新门店推广14点-20点"/>
    <n v="450"/>
    <n v="1545"/>
    <n v="33"/>
    <n v="13.64"/>
    <n v="75"/>
    <n v="7"/>
    <n v="1"/>
    <n v="1"/>
    <n v="0"/>
    <n v="2"/>
  </r>
  <r>
    <x v="0"/>
    <x v="0"/>
    <x v="9"/>
    <s v="成都健丽医疗美容"/>
    <s v="新门店推广8点-24点"/>
    <n v="141.26"/>
    <n v="422"/>
    <n v="17"/>
    <n v="8.31"/>
    <n v="33"/>
    <n v="1"/>
    <n v="0"/>
    <n v="1"/>
    <n v="0"/>
    <n v="0"/>
  </r>
  <r>
    <x v="0"/>
    <x v="0"/>
    <x v="9"/>
    <s v="成都健丽医疗美容"/>
    <s v="新门店推广9点-14点"/>
    <n v="350"/>
    <n v="1457"/>
    <n v="24"/>
    <n v="14.58"/>
    <n v="67"/>
    <n v="9"/>
    <n v="4"/>
    <n v="2"/>
    <n v="0"/>
    <n v="3"/>
  </r>
  <r>
    <x v="0"/>
    <x v="0"/>
    <x v="10"/>
    <s v="成都健丽医疗美容"/>
    <s v="新门店推广14点-20点"/>
    <n v="450"/>
    <n v="1868"/>
    <n v="30"/>
    <n v="15"/>
    <n v="56"/>
    <n v="13"/>
    <n v="0"/>
    <n v="0"/>
    <n v="0"/>
    <n v="0"/>
  </r>
  <r>
    <x v="0"/>
    <x v="0"/>
    <x v="10"/>
    <s v="成都健丽医疗美容"/>
    <s v="新门店推广8点-24点"/>
    <n v="37.6"/>
    <n v="207"/>
    <n v="5"/>
    <n v="7.52"/>
    <n v="8"/>
    <n v="2"/>
    <n v="0"/>
    <n v="0"/>
    <n v="0"/>
    <n v="0"/>
  </r>
  <r>
    <x v="0"/>
    <x v="0"/>
    <x v="10"/>
    <s v="成都健丽医疗美容"/>
    <s v="新门店推广9点-14点"/>
    <n v="350"/>
    <n v="1468"/>
    <n v="25"/>
    <n v="14"/>
    <n v="60"/>
    <n v="6"/>
    <n v="4"/>
    <n v="1"/>
    <n v="0"/>
    <n v="1"/>
  </r>
  <r>
    <x v="0"/>
    <x v="0"/>
    <x v="11"/>
    <s v="成都健丽医疗美容"/>
    <s v="新门店推广9点-14点"/>
    <n v="43.95"/>
    <n v="326"/>
    <n v="4"/>
    <n v="10.99"/>
    <n v="16"/>
    <n v="0"/>
    <n v="0"/>
    <n v="0"/>
    <n v="0"/>
    <n v="0"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count="248">
  <r>
    <x v="0"/>
    <x v="0"/>
    <x v="0"/>
    <s v="成都健丽医疗美容"/>
    <s v="新门店推广14点-20点"/>
    <n v="342.87"/>
    <n v="1063"/>
    <n v="23"/>
    <n v="14.91"/>
    <n v="72"/>
    <n v="1"/>
    <n v="1"/>
    <n v="0"/>
    <n v="0"/>
    <n v="0"/>
  </r>
  <r>
    <x v="0"/>
    <x v="0"/>
    <x v="0"/>
    <s v="成都健丽医疗美容"/>
    <s v="新门店推广8点-24点"/>
    <n v="49.44"/>
    <n v="76"/>
    <n v="6"/>
    <n v="8.24"/>
    <n v="20"/>
    <n v="0"/>
    <n v="0"/>
    <n v="0"/>
    <n v="0"/>
    <n v="0"/>
  </r>
  <r>
    <x v="0"/>
    <x v="0"/>
    <x v="0"/>
    <s v="成都健丽医疗美容"/>
    <s v="新门店推广9点-14点"/>
    <n v="359.82"/>
    <n v="986"/>
    <n v="24"/>
    <n v="14.99"/>
    <n v="60"/>
    <n v="0"/>
    <n v="0"/>
    <n v="0"/>
    <n v="0"/>
    <n v="0"/>
  </r>
  <r>
    <x v="0"/>
    <x v="0"/>
    <x v="1"/>
    <s v="成都健丽医疗美容"/>
    <s v="新门店推广14点-20点"/>
    <n v="450"/>
    <n v="1566"/>
    <n v="30"/>
    <n v="15"/>
    <n v="67"/>
    <n v="2"/>
    <n v="1"/>
    <n v="1"/>
    <n v="0"/>
    <n v="0"/>
  </r>
  <r>
    <x v="0"/>
    <x v="0"/>
    <x v="1"/>
    <s v="成都健丽医疗美容"/>
    <s v="新门店推广8点-24点"/>
    <n v="126.91"/>
    <n v="411"/>
    <n v="15"/>
    <n v="8.460000000000001"/>
    <n v="35"/>
    <n v="12"/>
    <n v="4"/>
    <n v="0"/>
    <n v="0"/>
    <n v="0"/>
  </r>
  <r>
    <x v="0"/>
    <x v="0"/>
    <x v="1"/>
    <s v="成都健丽医疗美容"/>
    <s v="新门店推广9点-14点"/>
    <n v="350"/>
    <n v="885"/>
    <n v="24"/>
    <n v="14.58"/>
    <n v="82"/>
    <n v="1"/>
    <n v="0"/>
    <n v="1"/>
    <n v="0"/>
    <n v="0"/>
  </r>
  <r>
    <x v="0"/>
    <x v="0"/>
    <x v="2"/>
    <s v="成都健丽医疗美容"/>
    <s v="新门店推广14点-20点"/>
    <n v="450"/>
    <n v="1217"/>
    <n v="31"/>
    <n v="14.52"/>
    <n v="70"/>
    <n v="1"/>
    <n v="0"/>
    <n v="1"/>
    <n v="0"/>
    <n v="0"/>
  </r>
  <r>
    <x v="0"/>
    <x v="0"/>
    <x v="2"/>
    <s v="成都健丽医疗美容"/>
    <s v="新门店推广8点-24点"/>
    <n v="164.44"/>
    <n v="453"/>
    <n v="20"/>
    <n v="8.220000000000001"/>
    <n v="73"/>
    <n v="5"/>
    <n v="4"/>
    <n v="1"/>
    <n v="0"/>
    <n v="0"/>
  </r>
  <r>
    <x v="0"/>
    <x v="0"/>
    <x v="2"/>
    <s v="成都健丽医疗美容"/>
    <s v="新门店推广9点-14点"/>
    <n v="321.95"/>
    <n v="1222"/>
    <n v="22"/>
    <n v="14.63"/>
    <n v="51"/>
    <n v="20"/>
    <n v="16"/>
    <n v="4"/>
    <n v="0"/>
    <n v="0"/>
  </r>
  <r>
    <x v="0"/>
    <x v="0"/>
    <x v="3"/>
    <s v="成都健丽医疗美容"/>
    <s v="新门店推广14点-20点"/>
    <n v="437.18"/>
    <n v="1996"/>
    <n v="33"/>
    <n v="13.25"/>
    <n v="57"/>
    <n v="31"/>
    <n v="14"/>
    <n v="4"/>
    <n v="0"/>
    <n v="0"/>
  </r>
  <r>
    <x v="0"/>
    <x v="0"/>
    <x v="3"/>
    <s v="成都健丽医疗美容"/>
    <s v="新门店推广8点-24点"/>
    <n v="106.49"/>
    <n v="329"/>
    <n v="13"/>
    <n v="8.19"/>
    <n v="70"/>
    <n v="4"/>
    <n v="2"/>
    <n v="0"/>
    <n v="0"/>
    <n v="0"/>
  </r>
  <r>
    <x v="0"/>
    <x v="0"/>
    <x v="3"/>
    <s v="成都健丽医疗美容"/>
    <s v="新门店推广9点-14点"/>
    <n v="350"/>
    <n v="811"/>
    <n v="25"/>
    <n v="14"/>
    <n v="70"/>
    <n v="9"/>
    <n v="8"/>
    <n v="1"/>
    <n v="0"/>
    <n v="0"/>
  </r>
  <r>
    <x v="0"/>
    <x v="0"/>
    <x v="4"/>
    <s v="成都健丽医疗美容"/>
    <s v="新门店推广14点-20点"/>
    <n v="374.49"/>
    <n v="1579"/>
    <n v="30"/>
    <n v="12.48"/>
    <n v="71"/>
    <n v="6"/>
    <n v="1"/>
    <n v="3"/>
    <n v="0"/>
    <n v="1"/>
  </r>
  <r>
    <x v="0"/>
    <x v="0"/>
    <x v="4"/>
    <s v="成都健丽医疗美容"/>
    <s v="新门店推广8点-24点"/>
    <n v="109.84"/>
    <n v="427"/>
    <n v="13"/>
    <n v="8.449999999999999"/>
    <n v="46"/>
    <n v="10"/>
    <n v="7"/>
    <n v="3"/>
    <n v="0"/>
    <n v="0"/>
  </r>
  <r>
    <x v="0"/>
    <x v="0"/>
    <x v="4"/>
    <s v="成都健丽医疗美容"/>
    <s v="新门店推广9点-14点"/>
    <n v="350"/>
    <n v="820"/>
    <n v="27"/>
    <n v="12.96"/>
    <n v="64"/>
    <n v="7"/>
    <n v="2"/>
    <n v="2"/>
    <n v="0"/>
    <n v="2"/>
  </r>
  <r>
    <x v="0"/>
    <x v="0"/>
    <x v="5"/>
    <s v="成都健丽医疗美容"/>
    <s v="新门店推广14点-20点"/>
    <n v="366.71"/>
    <n v="1315"/>
    <n v="25"/>
    <n v="14.67"/>
    <n v="40"/>
    <n v="7"/>
    <n v="4"/>
    <n v="2"/>
    <n v="0"/>
    <n v="1"/>
  </r>
  <r>
    <x v="0"/>
    <x v="0"/>
    <x v="5"/>
    <s v="成都健丽医疗美容"/>
    <s v="新门店推广8点-24点"/>
    <n v="70.55"/>
    <n v="274"/>
    <n v="9"/>
    <n v="7.84"/>
    <n v="21"/>
    <n v="0"/>
    <n v="0"/>
    <n v="0"/>
    <n v="0"/>
    <n v="0"/>
  </r>
  <r>
    <x v="0"/>
    <x v="0"/>
    <x v="5"/>
    <s v="成都健丽医疗美容"/>
    <s v="新门店推广9点-14点"/>
    <n v="385"/>
    <n v="1212"/>
    <n v="26"/>
    <n v="14.81"/>
    <n v="80"/>
    <n v="10"/>
    <n v="7"/>
    <n v="0"/>
    <n v="0"/>
    <n v="0"/>
  </r>
  <r>
    <x v="0"/>
    <x v="0"/>
    <x v="6"/>
    <s v="成都健丽医疗美容"/>
    <s v="新门店推广14点-20点"/>
    <n v="495"/>
    <n v="1360"/>
    <n v="35"/>
    <n v="14.14"/>
    <n v="51"/>
    <n v="1"/>
    <n v="0"/>
    <n v="1"/>
    <n v="0"/>
    <n v="0"/>
  </r>
  <r>
    <x v="0"/>
    <x v="0"/>
    <x v="6"/>
    <s v="成都健丽医疗美容"/>
    <s v="新门店推广8点-24点"/>
    <n v="198.4"/>
    <n v="558"/>
    <n v="22"/>
    <n v="9.02"/>
    <n v="70"/>
    <n v="1"/>
    <n v="1"/>
    <n v="0"/>
    <n v="0"/>
    <n v="0"/>
  </r>
  <r>
    <x v="0"/>
    <x v="0"/>
    <x v="6"/>
    <s v="成都健丽医疗美容"/>
    <s v="新门店推广9点-14点"/>
    <n v="385"/>
    <n v="1110"/>
    <n v="24"/>
    <n v="16.04"/>
    <n v="54"/>
    <n v="7"/>
    <n v="4"/>
    <n v="3"/>
    <n v="0"/>
    <n v="0"/>
  </r>
  <r>
    <x v="0"/>
    <x v="0"/>
    <x v="7"/>
    <s v="成都健丽医疗美容"/>
    <s v="新门店推广14点-20点"/>
    <n v="439.66"/>
    <n v="1620"/>
    <n v="32"/>
    <n v="13.74"/>
    <n v="87"/>
    <n v="9"/>
    <n v="2"/>
    <n v="2"/>
    <n v="0"/>
    <n v="4"/>
  </r>
  <r>
    <x v="0"/>
    <x v="0"/>
    <x v="7"/>
    <s v="成都健丽医疗美容"/>
    <s v="新门店推广8点-24点"/>
    <n v="122.04"/>
    <n v="330"/>
    <n v="15"/>
    <n v="8.140000000000001"/>
    <n v="87"/>
    <n v="15"/>
    <n v="13"/>
    <n v="1"/>
    <n v="0"/>
    <n v="1"/>
  </r>
  <r>
    <x v="0"/>
    <x v="0"/>
    <x v="7"/>
    <s v="成都健丽医疗美容"/>
    <s v="新门店推广9点-14点"/>
    <n v="385"/>
    <n v="990"/>
    <n v="24"/>
    <n v="16.04"/>
    <n v="57"/>
    <n v="10"/>
    <n v="0"/>
    <n v="2"/>
    <n v="0"/>
    <n v="0"/>
  </r>
  <r>
    <x v="0"/>
    <x v="0"/>
    <x v="8"/>
    <s v="成都健丽医疗美容"/>
    <s v="新门店推广14点-20点"/>
    <n v="450"/>
    <n v="1490"/>
    <n v="32"/>
    <n v="14.06"/>
    <n v="100"/>
    <n v="1"/>
    <n v="1"/>
    <n v="0"/>
    <n v="0"/>
    <n v="0"/>
  </r>
  <r>
    <x v="0"/>
    <x v="0"/>
    <x v="8"/>
    <s v="成都健丽医疗美容"/>
    <s v="新门店推广8点-24点"/>
    <n v="200"/>
    <n v="620"/>
    <n v="26"/>
    <n v="7.69"/>
    <n v="92"/>
    <n v="12"/>
    <n v="2"/>
    <n v="3"/>
    <n v="0"/>
    <n v="1"/>
  </r>
  <r>
    <x v="0"/>
    <x v="0"/>
    <x v="8"/>
    <s v="成都健丽医疗美容"/>
    <s v="新门店推广9点-14点"/>
    <n v="350"/>
    <n v="1014"/>
    <n v="23"/>
    <n v="15.22"/>
    <n v="108"/>
    <n v="0"/>
    <n v="0"/>
    <n v="0"/>
    <n v="0"/>
    <n v="0"/>
  </r>
  <r>
    <x v="0"/>
    <x v="0"/>
    <x v="9"/>
    <s v="成都健丽医疗美容"/>
    <s v="新门店推广14点-20点"/>
    <n v="450"/>
    <n v="1545"/>
    <n v="33"/>
    <n v="13.64"/>
    <n v="75"/>
    <n v="7"/>
    <n v="1"/>
    <n v="1"/>
    <n v="0"/>
    <n v="2"/>
  </r>
  <r>
    <x v="0"/>
    <x v="0"/>
    <x v="9"/>
    <s v="成都健丽医疗美容"/>
    <s v="新门店推广8点-24点"/>
    <n v="141.26"/>
    <n v="422"/>
    <n v="17"/>
    <n v="8.31"/>
    <n v="33"/>
    <n v="1"/>
    <n v="0"/>
    <n v="1"/>
    <n v="0"/>
    <n v="0"/>
  </r>
  <r>
    <x v="0"/>
    <x v="0"/>
    <x v="9"/>
    <s v="成都健丽医疗美容"/>
    <s v="新门店推广9点-14点"/>
    <n v="350"/>
    <n v="1457"/>
    <n v="24"/>
    <n v="14.58"/>
    <n v="67"/>
    <n v="9"/>
    <n v="4"/>
    <n v="2"/>
    <n v="0"/>
    <n v="3"/>
  </r>
  <r>
    <x v="0"/>
    <x v="0"/>
    <x v="10"/>
    <s v="成都健丽医疗美容"/>
    <s v="新门店推广14点-20点"/>
    <n v="450"/>
    <n v="1868"/>
    <n v="30"/>
    <n v="15"/>
    <n v="56"/>
    <n v="13"/>
    <n v="0"/>
    <n v="0"/>
    <n v="0"/>
    <n v="0"/>
  </r>
  <r>
    <x v="0"/>
    <x v="0"/>
    <x v="10"/>
    <s v="成都健丽医疗美容"/>
    <s v="新门店推广8点-24点"/>
    <n v="37.6"/>
    <n v="207"/>
    <n v="5"/>
    <n v="7.52"/>
    <n v="8"/>
    <n v="2"/>
    <n v="0"/>
    <n v="0"/>
    <n v="0"/>
    <n v="0"/>
  </r>
  <r>
    <x v="0"/>
    <x v="0"/>
    <x v="10"/>
    <s v="成都健丽医疗美容"/>
    <s v="新门店推广9点-14点"/>
    <n v="350"/>
    <n v="1468"/>
    <n v="25"/>
    <n v="14"/>
    <n v="60"/>
    <n v="6"/>
    <n v="4"/>
    <n v="1"/>
    <n v="0"/>
    <n v="1"/>
  </r>
  <r>
    <x v="0"/>
    <x v="0"/>
    <x v="11"/>
    <s v="成都健丽医疗美容"/>
    <s v="新门店推广9点-14点"/>
    <n v="43.95"/>
    <n v="326"/>
    <n v="4"/>
    <n v="10.99"/>
    <n v="16"/>
    <n v="0"/>
    <n v="0"/>
    <n v="0"/>
    <n v="0"/>
    <n v="0"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count="248">
  <r>
    <x v="0"/>
    <x v="0"/>
    <x v="0"/>
    <s v="成都健丽医疗美容"/>
    <s v="新门店推广14点-20点"/>
    <n v="342.87"/>
    <n v="1063"/>
    <n v="23"/>
    <n v="14.91"/>
    <n v="72"/>
    <n v="1"/>
    <n v="1"/>
    <n v="0"/>
    <n v="0"/>
    <n v="0"/>
  </r>
  <r>
    <x v="0"/>
    <x v="0"/>
    <x v="0"/>
    <s v="成都健丽医疗美容"/>
    <s v="新门店推广8点-24点"/>
    <n v="49.44"/>
    <n v="76"/>
    <n v="6"/>
    <n v="8.24"/>
    <n v="20"/>
    <n v="0"/>
    <n v="0"/>
    <n v="0"/>
    <n v="0"/>
    <n v="0"/>
  </r>
  <r>
    <x v="0"/>
    <x v="0"/>
    <x v="0"/>
    <s v="成都健丽医疗美容"/>
    <s v="新门店推广9点-14点"/>
    <n v="359.82"/>
    <n v="986"/>
    <n v="24"/>
    <n v="14.99"/>
    <n v="60"/>
    <n v="0"/>
    <n v="0"/>
    <n v="0"/>
    <n v="0"/>
    <n v="0"/>
  </r>
  <r>
    <x v="0"/>
    <x v="0"/>
    <x v="1"/>
    <s v="成都健丽医疗美容"/>
    <s v="新门店推广14点-20点"/>
    <n v="450"/>
    <n v="1566"/>
    <n v="30"/>
    <n v="15"/>
    <n v="67"/>
    <n v="2"/>
    <n v="1"/>
    <n v="1"/>
    <n v="0"/>
    <n v="0"/>
  </r>
  <r>
    <x v="0"/>
    <x v="0"/>
    <x v="1"/>
    <s v="成都健丽医疗美容"/>
    <s v="新门店推广8点-24点"/>
    <n v="126.91"/>
    <n v="411"/>
    <n v="15"/>
    <n v="8.460000000000001"/>
    <n v="35"/>
    <n v="12"/>
    <n v="4"/>
    <n v="0"/>
    <n v="0"/>
    <n v="0"/>
  </r>
  <r>
    <x v="0"/>
    <x v="0"/>
    <x v="1"/>
    <s v="成都健丽医疗美容"/>
    <s v="新门店推广9点-14点"/>
    <n v="350"/>
    <n v="885"/>
    <n v="24"/>
    <n v="14.58"/>
    <n v="82"/>
    <n v="1"/>
    <n v="0"/>
    <n v="1"/>
    <n v="0"/>
    <n v="0"/>
  </r>
  <r>
    <x v="0"/>
    <x v="0"/>
    <x v="2"/>
    <s v="成都健丽医疗美容"/>
    <s v="新门店推广14点-20点"/>
    <n v="450"/>
    <n v="1217"/>
    <n v="31"/>
    <n v="14.52"/>
    <n v="70"/>
    <n v="1"/>
    <n v="0"/>
    <n v="1"/>
    <n v="0"/>
    <n v="0"/>
  </r>
  <r>
    <x v="0"/>
    <x v="0"/>
    <x v="2"/>
    <s v="成都健丽医疗美容"/>
    <s v="新门店推广8点-24点"/>
    <n v="164.44"/>
    <n v="453"/>
    <n v="20"/>
    <n v="8.220000000000001"/>
    <n v="73"/>
    <n v="5"/>
    <n v="4"/>
    <n v="1"/>
    <n v="0"/>
    <n v="0"/>
  </r>
  <r>
    <x v="0"/>
    <x v="0"/>
    <x v="2"/>
    <s v="成都健丽医疗美容"/>
    <s v="新门店推广9点-14点"/>
    <n v="321.95"/>
    <n v="1222"/>
    <n v="22"/>
    <n v="14.63"/>
    <n v="51"/>
    <n v="20"/>
    <n v="16"/>
    <n v="4"/>
    <n v="0"/>
    <n v="0"/>
  </r>
  <r>
    <x v="0"/>
    <x v="0"/>
    <x v="3"/>
    <s v="成都健丽医疗美容"/>
    <s v="新门店推广14点-20点"/>
    <n v="437.18"/>
    <n v="1996"/>
    <n v="33"/>
    <n v="13.25"/>
    <n v="57"/>
    <n v="31"/>
    <n v="14"/>
    <n v="4"/>
    <n v="0"/>
    <n v="0"/>
  </r>
  <r>
    <x v="0"/>
    <x v="0"/>
    <x v="3"/>
    <s v="成都健丽医疗美容"/>
    <s v="新门店推广8点-24点"/>
    <n v="106.49"/>
    <n v="329"/>
    <n v="13"/>
    <n v="8.19"/>
    <n v="70"/>
    <n v="4"/>
    <n v="2"/>
    <n v="0"/>
    <n v="0"/>
    <n v="0"/>
  </r>
  <r>
    <x v="0"/>
    <x v="0"/>
    <x v="3"/>
    <s v="成都健丽医疗美容"/>
    <s v="新门店推广9点-14点"/>
    <n v="350"/>
    <n v="811"/>
    <n v="25"/>
    <n v="14"/>
    <n v="70"/>
    <n v="9"/>
    <n v="8"/>
    <n v="1"/>
    <n v="0"/>
    <n v="0"/>
  </r>
  <r>
    <x v="0"/>
    <x v="0"/>
    <x v="4"/>
    <s v="成都健丽医疗美容"/>
    <s v="新门店推广14点-20点"/>
    <n v="374.49"/>
    <n v="1579"/>
    <n v="30"/>
    <n v="12.48"/>
    <n v="71"/>
    <n v="6"/>
    <n v="1"/>
    <n v="3"/>
    <n v="0"/>
    <n v="1"/>
  </r>
  <r>
    <x v="0"/>
    <x v="0"/>
    <x v="4"/>
    <s v="成都健丽医疗美容"/>
    <s v="新门店推广8点-24点"/>
    <n v="109.84"/>
    <n v="427"/>
    <n v="13"/>
    <n v="8.449999999999999"/>
    <n v="46"/>
    <n v="10"/>
    <n v="7"/>
    <n v="3"/>
    <n v="0"/>
    <n v="0"/>
  </r>
  <r>
    <x v="0"/>
    <x v="0"/>
    <x v="4"/>
    <s v="成都健丽医疗美容"/>
    <s v="新门店推广9点-14点"/>
    <n v="350"/>
    <n v="820"/>
    <n v="27"/>
    <n v="12.96"/>
    <n v="64"/>
    <n v="7"/>
    <n v="2"/>
    <n v="2"/>
    <n v="0"/>
    <n v="2"/>
  </r>
  <r>
    <x v="0"/>
    <x v="0"/>
    <x v="5"/>
    <s v="成都健丽医疗美容"/>
    <s v="新门店推广14点-20点"/>
    <n v="366.71"/>
    <n v="1315"/>
    <n v="25"/>
    <n v="14.67"/>
    <n v="40"/>
    <n v="7"/>
    <n v="4"/>
    <n v="2"/>
    <n v="0"/>
    <n v="1"/>
  </r>
  <r>
    <x v="0"/>
    <x v="0"/>
    <x v="5"/>
    <s v="成都健丽医疗美容"/>
    <s v="新门店推广8点-24点"/>
    <n v="70.55"/>
    <n v="274"/>
    <n v="9"/>
    <n v="7.84"/>
    <n v="21"/>
    <n v="0"/>
    <n v="0"/>
    <n v="0"/>
    <n v="0"/>
    <n v="0"/>
  </r>
  <r>
    <x v="0"/>
    <x v="0"/>
    <x v="5"/>
    <s v="成都健丽医疗美容"/>
    <s v="新门店推广9点-14点"/>
    <n v="385"/>
    <n v="1212"/>
    <n v="26"/>
    <n v="14.81"/>
    <n v="80"/>
    <n v="10"/>
    <n v="7"/>
    <n v="0"/>
    <n v="0"/>
    <n v="0"/>
  </r>
  <r>
    <x v="0"/>
    <x v="0"/>
    <x v="6"/>
    <s v="成都健丽医疗美容"/>
    <s v="新门店推广14点-20点"/>
    <n v="495"/>
    <n v="1360"/>
    <n v="35"/>
    <n v="14.14"/>
    <n v="51"/>
    <n v="1"/>
    <n v="0"/>
    <n v="1"/>
    <n v="0"/>
    <n v="0"/>
  </r>
  <r>
    <x v="0"/>
    <x v="0"/>
    <x v="6"/>
    <s v="成都健丽医疗美容"/>
    <s v="新门店推广8点-24点"/>
    <n v="198.4"/>
    <n v="558"/>
    <n v="22"/>
    <n v="9.02"/>
    <n v="70"/>
    <n v="1"/>
    <n v="1"/>
    <n v="0"/>
    <n v="0"/>
    <n v="0"/>
  </r>
  <r>
    <x v="0"/>
    <x v="0"/>
    <x v="6"/>
    <s v="成都健丽医疗美容"/>
    <s v="新门店推广9点-14点"/>
    <n v="385"/>
    <n v="1110"/>
    <n v="24"/>
    <n v="16.04"/>
    <n v="54"/>
    <n v="7"/>
    <n v="4"/>
    <n v="3"/>
    <n v="0"/>
    <n v="0"/>
  </r>
  <r>
    <x v="0"/>
    <x v="0"/>
    <x v="7"/>
    <s v="成都健丽医疗美容"/>
    <s v="新门店推广14点-20点"/>
    <n v="439.66"/>
    <n v="1620"/>
    <n v="32"/>
    <n v="13.74"/>
    <n v="87"/>
    <n v="9"/>
    <n v="2"/>
    <n v="2"/>
    <n v="0"/>
    <n v="4"/>
  </r>
  <r>
    <x v="0"/>
    <x v="0"/>
    <x v="7"/>
    <s v="成都健丽医疗美容"/>
    <s v="新门店推广8点-24点"/>
    <n v="122.04"/>
    <n v="330"/>
    <n v="15"/>
    <n v="8.140000000000001"/>
    <n v="87"/>
    <n v="15"/>
    <n v="13"/>
    <n v="1"/>
    <n v="0"/>
    <n v="1"/>
  </r>
  <r>
    <x v="0"/>
    <x v="0"/>
    <x v="7"/>
    <s v="成都健丽医疗美容"/>
    <s v="新门店推广9点-14点"/>
    <n v="385"/>
    <n v="990"/>
    <n v="24"/>
    <n v="16.04"/>
    <n v="57"/>
    <n v="10"/>
    <n v="0"/>
    <n v="2"/>
    <n v="0"/>
    <n v="0"/>
  </r>
  <r>
    <x v="0"/>
    <x v="0"/>
    <x v="8"/>
    <s v="成都健丽医疗美容"/>
    <s v="新门店推广14点-20点"/>
    <n v="450"/>
    <n v="1490"/>
    <n v="32"/>
    <n v="14.06"/>
    <n v="100"/>
    <n v="1"/>
    <n v="1"/>
    <n v="0"/>
    <n v="0"/>
    <n v="0"/>
  </r>
  <r>
    <x v="0"/>
    <x v="0"/>
    <x v="8"/>
    <s v="成都健丽医疗美容"/>
    <s v="新门店推广8点-24点"/>
    <n v="200"/>
    <n v="620"/>
    <n v="26"/>
    <n v="7.69"/>
    <n v="92"/>
    <n v="12"/>
    <n v="2"/>
    <n v="3"/>
    <n v="0"/>
    <n v="1"/>
  </r>
  <r>
    <x v="0"/>
    <x v="0"/>
    <x v="8"/>
    <s v="成都健丽医疗美容"/>
    <s v="新门店推广9点-14点"/>
    <n v="350"/>
    <n v="1014"/>
    <n v="23"/>
    <n v="15.22"/>
    <n v="108"/>
    <n v="0"/>
    <n v="0"/>
    <n v="0"/>
    <n v="0"/>
    <n v="0"/>
  </r>
  <r>
    <x v="0"/>
    <x v="0"/>
    <x v="9"/>
    <s v="成都健丽医疗美容"/>
    <s v="新门店推广14点-20点"/>
    <n v="450"/>
    <n v="1545"/>
    <n v="33"/>
    <n v="13.64"/>
    <n v="75"/>
    <n v="7"/>
    <n v="1"/>
    <n v="1"/>
    <n v="0"/>
    <n v="2"/>
  </r>
  <r>
    <x v="0"/>
    <x v="0"/>
    <x v="9"/>
    <s v="成都健丽医疗美容"/>
    <s v="新门店推广8点-24点"/>
    <n v="141.26"/>
    <n v="422"/>
    <n v="17"/>
    <n v="8.31"/>
    <n v="33"/>
    <n v="1"/>
    <n v="0"/>
    <n v="1"/>
    <n v="0"/>
    <n v="0"/>
  </r>
  <r>
    <x v="0"/>
    <x v="0"/>
    <x v="9"/>
    <s v="成都健丽医疗美容"/>
    <s v="新门店推广9点-14点"/>
    <n v="350"/>
    <n v="1457"/>
    <n v="24"/>
    <n v="14.58"/>
    <n v="67"/>
    <n v="9"/>
    <n v="4"/>
    <n v="2"/>
    <n v="0"/>
    <n v="3"/>
  </r>
  <r>
    <x v="0"/>
    <x v="0"/>
    <x v="10"/>
    <s v="成都健丽医疗美容"/>
    <s v="新门店推广14点-20点"/>
    <n v="450"/>
    <n v="1868"/>
    <n v="30"/>
    <n v="15"/>
    <n v="56"/>
    <n v="13"/>
    <n v="0"/>
    <n v="0"/>
    <n v="0"/>
    <n v="0"/>
  </r>
  <r>
    <x v="0"/>
    <x v="0"/>
    <x v="10"/>
    <s v="成都健丽医疗美容"/>
    <s v="新门店推广8点-24点"/>
    <n v="37.6"/>
    <n v="207"/>
    <n v="5"/>
    <n v="7.52"/>
    <n v="8"/>
    <n v="2"/>
    <n v="0"/>
    <n v="0"/>
    <n v="0"/>
    <n v="0"/>
  </r>
  <r>
    <x v="0"/>
    <x v="0"/>
    <x v="10"/>
    <s v="成都健丽医疗美容"/>
    <s v="新门店推广9点-14点"/>
    <n v="350"/>
    <n v="1468"/>
    <n v="25"/>
    <n v="14"/>
    <n v="60"/>
    <n v="6"/>
    <n v="4"/>
    <n v="1"/>
    <n v="0"/>
    <n v="1"/>
  </r>
  <r>
    <x v="0"/>
    <x v="0"/>
    <x v="11"/>
    <s v="成都健丽医疗美容"/>
    <s v="新门店推广9点-14点"/>
    <n v="43.95"/>
    <n v="326"/>
    <n v="4"/>
    <n v="10.99"/>
    <n v="16"/>
    <n v="0"/>
    <n v="0"/>
    <n v="0"/>
    <n v="0"/>
    <n v="0"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count="248">
  <r>
    <x v="0"/>
    <x v="0"/>
    <x v="0"/>
    <s v="成都健丽医疗美容"/>
    <s v="新门店推广14点-20点"/>
    <n v="342.87"/>
    <n v="1063"/>
    <n v="23"/>
    <n v="14.91"/>
    <n v="72"/>
    <n v="1"/>
    <n v="1"/>
    <n v="0"/>
    <n v="0"/>
    <n v="0"/>
  </r>
  <r>
    <x v="0"/>
    <x v="0"/>
    <x v="0"/>
    <s v="成都健丽医疗美容"/>
    <s v="新门店推广8点-24点"/>
    <n v="49.44"/>
    <n v="76"/>
    <n v="6"/>
    <n v="8.24"/>
    <n v="20"/>
    <n v="0"/>
    <n v="0"/>
    <n v="0"/>
    <n v="0"/>
    <n v="0"/>
  </r>
  <r>
    <x v="0"/>
    <x v="0"/>
    <x v="0"/>
    <s v="成都健丽医疗美容"/>
    <s v="新门店推广9点-14点"/>
    <n v="359.82"/>
    <n v="986"/>
    <n v="24"/>
    <n v="14.99"/>
    <n v="60"/>
    <n v="0"/>
    <n v="0"/>
    <n v="0"/>
    <n v="0"/>
    <n v="0"/>
  </r>
  <r>
    <x v="0"/>
    <x v="0"/>
    <x v="1"/>
    <s v="成都健丽医疗美容"/>
    <s v="新门店推广14点-20点"/>
    <n v="450"/>
    <n v="1566"/>
    <n v="30"/>
    <n v="15"/>
    <n v="67"/>
    <n v="2"/>
    <n v="1"/>
    <n v="1"/>
    <n v="0"/>
    <n v="0"/>
  </r>
  <r>
    <x v="0"/>
    <x v="0"/>
    <x v="1"/>
    <s v="成都健丽医疗美容"/>
    <s v="新门店推广8点-24点"/>
    <n v="126.91"/>
    <n v="411"/>
    <n v="15"/>
    <n v="8.460000000000001"/>
    <n v="35"/>
    <n v="12"/>
    <n v="4"/>
    <n v="0"/>
    <n v="0"/>
    <n v="0"/>
  </r>
  <r>
    <x v="0"/>
    <x v="0"/>
    <x v="1"/>
    <s v="成都健丽医疗美容"/>
    <s v="新门店推广9点-14点"/>
    <n v="350"/>
    <n v="885"/>
    <n v="24"/>
    <n v="14.58"/>
    <n v="82"/>
    <n v="1"/>
    <n v="0"/>
    <n v="1"/>
    <n v="0"/>
    <n v="0"/>
  </r>
  <r>
    <x v="0"/>
    <x v="0"/>
    <x v="2"/>
    <s v="成都健丽医疗美容"/>
    <s v="新门店推广14点-20点"/>
    <n v="450"/>
    <n v="1217"/>
    <n v="31"/>
    <n v="14.52"/>
    <n v="70"/>
    <n v="1"/>
    <n v="0"/>
    <n v="1"/>
    <n v="0"/>
    <n v="0"/>
  </r>
  <r>
    <x v="0"/>
    <x v="0"/>
    <x v="2"/>
    <s v="成都健丽医疗美容"/>
    <s v="新门店推广8点-24点"/>
    <n v="164.44"/>
    <n v="453"/>
    <n v="20"/>
    <n v="8.220000000000001"/>
    <n v="73"/>
    <n v="5"/>
    <n v="4"/>
    <n v="1"/>
    <n v="0"/>
    <n v="0"/>
  </r>
  <r>
    <x v="0"/>
    <x v="0"/>
    <x v="2"/>
    <s v="成都健丽医疗美容"/>
    <s v="新门店推广9点-14点"/>
    <n v="321.95"/>
    <n v="1222"/>
    <n v="22"/>
    <n v="14.63"/>
    <n v="51"/>
    <n v="20"/>
    <n v="16"/>
    <n v="4"/>
    <n v="0"/>
    <n v="0"/>
  </r>
  <r>
    <x v="0"/>
    <x v="0"/>
    <x v="3"/>
    <s v="成都健丽医疗美容"/>
    <s v="新门店推广14点-20点"/>
    <n v="437.18"/>
    <n v="1996"/>
    <n v="33"/>
    <n v="13.25"/>
    <n v="57"/>
    <n v="31"/>
    <n v="14"/>
    <n v="4"/>
    <n v="0"/>
    <n v="0"/>
  </r>
  <r>
    <x v="0"/>
    <x v="0"/>
    <x v="3"/>
    <s v="成都健丽医疗美容"/>
    <s v="新门店推广8点-24点"/>
    <n v="106.49"/>
    <n v="329"/>
    <n v="13"/>
    <n v="8.19"/>
    <n v="70"/>
    <n v="4"/>
    <n v="2"/>
    <n v="0"/>
    <n v="0"/>
    <n v="0"/>
  </r>
  <r>
    <x v="0"/>
    <x v="0"/>
    <x v="3"/>
    <s v="成都健丽医疗美容"/>
    <s v="新门店推广9点-14点"/>
    <n v="350"/>
    <n v="811"/>
    <n v="25"/>
    <n v="14"/>
    <n v="70"/>
    <n v="9"/>
    <n v="8"/>
    <n v="1"/>
    <n v="0"/>
    <n v="0"/>
  </r>
  <r>
    <x v="0"/>
    <x v="0"/>
    <x v="4"/>
    <s v="成都健丽医疗美容"/>
    <s v="新门店推广14点-20点"/>
    <n v="374.49"/>
    <n v="1579"/>
    <n v="30"/>
    <n v="12.48"/>
    <n v="71"/>
    <n v="6"/>
    <n v="1"/>
    <n v="3"/>
    <n v="0"/>
    <n v="1"/>
  </r>
  <r>
    <x v="0"/>
    <x v="0"/>
    <x v="4"/>
    <s v="成都健丽医疗美容"/>
    <s v="新门店推广8点-24点"/>
    <n v="109.84"/>
    <n v="427"/>
    <n v="13"/>
    <n v="8.449999999999999"/>
    <n v="46"/>
    <n v="10"/>
    <n v="7"/>
    <n v="3"/>
    <n v="0"/>
    <n v="0"/>
  </r>
  <r>
    <x v="0"/>
    <x v="0"/>
    <x v="4"/>
    <s v="成都健丽医疗美容"/>
    <s v="新门店推广9点-14点"/>
    <n v="350"/>
    <n v="820"/>
    <n v="27"/>
    <n v="12.96"/>
    <n v="64"/>
    <n v="7"/>
    <n v="2"/>
    <n v="2"/>
    <n v="0"/>
    <n v="2"/>
  </r>
  <r>
    <x v="0"/>
    <x v="0"/>
    <x v="5"/>
    <s v="成都健丽医疗美容"/>
    <s v="新门店推广14点-20点"/>
    <n v="366.71"/>
    <n v="1315"/>
    <n v="25"/>
    <n v="14.67"/>
    <n v="40"/>
    <n v="7"/>
    <n v="4"/>
    <n v="2"/>
    <n v="0"/>
    <n v="1"/>
  </r>
  <r>
    <x v="0"/>
    <x v="0"/>
    <x v="5"/>
    <s v="成都健丽医疗美容"/>
    <s v="新门店推广8点-24点"/>
    <n v="70.55"/>
    <n v="274"/>
    <n v="9"/>
    <n v="7.84"/>
    <n v="21"/>
    <n v="0"/>
    <n v="0"/>
    <n v="0"/>
    <n v="0"/>
    <n v="0"/>
  </r>
  <r>
    <x v="0"/>
    <x v="0"/>
    <x v="5"/>
    <s v="成都健丽医疗美容"/>
    <s v="新门店推广9点-14点"/>
    <n v="385"/>
    <n v="1212"/>
    <n v="26"/>
    <n v="14.81"/>
    <n v="80"/>
    <n v="10"/>
    <n v="7"/>
    <n v="0"/>
    <n v="0"/>
    <n v="0"/>
  </r>
  <r>
    <x v="0"/>
    <x v="0"/>
    <x v="6"/>
    <s v="成都健丽医疗美容"/>
    <s v="新门店推广14点-20点"/>
    <n v="495"/>
    <n v="1360"/>
    <n v="35"/>
    <n v="14.14"/>
    <n v="51"/>
    <n v="1"/>
    <n v="0"/>
    <n v="1"/>
    <n v="0"/>
    <n v="0"/>
  </r>
  <r>
    <x v="0"/>
    <x v="0"/>
    <x v="6"/>
    <s v="成都健丽医疗美容"/>
    <s v="新门店推广8点-24点"/>
    <n v="198.4"/>
    <n v="558"/>
    <n v="22"/>
    <n v="9.02"/>
    <n v="70"/>
    <n v="1"/>
    <n v="1"/>
    <n v="0"/>
    <n v="0"/>
    <n v="0"/>
  </r>
  <r>
    <x v="0"/>
    <x v="0"/>
    <x v="6"/>
    <s v="成都健丽医疗美容"/>
    <s v="新门店推广9点-14点"/>
    <n v="385"/>
    <n v="1110"/>
    <n v="24"/>
    <n v="16.04"/>
    <n v="54"/>
    <n v="7"/>
    <n v="4"/>
    <n v="3"/>
    <n v="0"/>
    <n v="0"/>
  </r>
  <r>
    <x v="0"/>
    <x v="0"/>
    <x v="7"/>
    <s v="成都健丽医疗美容"/>
    <s v="新门店推广14点-20点"/>
    <n v="439.66"/>
    <n v="1620"/>
    <n v="32"/>
    <n v="13.74"/>
    <n v="87"/>
    <n v="9"/>
    <n v="2"/>
    <n v="2"/>
    <n v="0"/>
    <n v="4"/>
  </r>
  <r>
    <x v="0"/>
    <x v="0"/>
    <x v="7"/>
    <s v="成都健丽医疗美容"/>
    <s v="新门店推广8点-24点"/>
    <n v="122.04"/>
    <n v="330"/>
    <n v="15"/>
    <n v="8.140000000000001"/>
    <n v="87"/>
    <n v="15"/>
    <n v="13"/>
    <n v="1"/>
    <n v="0"/>
    <n v="1"/>
  </r>
  <r>
    <x v="0"/>
    <x v="0"/>
    <x v="7"/>
    <s v="成都健丽医疗美容"/>
    <s v="新门店推广9点-14点"/>
    <n v="385"/>
    <n v="990"/>
    <n v="24"/>
    <n v="16.04"/>
    <n v="57"/>
    <n v="10"/>
    <n v="0"/>
    <n v="2"/>
    <n v="0"/>
    <n v="0"/>
  </r>
  <r>
    <x v="0"/>
    <x v="0"/>
    <x v="8"/>
    <s v="成都健丽医疗美容"/>
    <s v="新门店推广14点-20点"/>
    <n v="450"/>
    <n v="1490"/>
    <n v="32"/>
    <n v="14.06"/>
    <n v="100"/>
    <n v="1"/>
    <n v="1"/>
    <n v="0"/>
    <n v="0"/>
    <n v="0"/>
  </r>
  <r>
    <x v="0"/>
    <x v="0"/>
    <x v="8"/>
    <s v="成都健丽医疗美容"/>
    <s v="新门店推广8点-24点"/>
    <n v="200"/>
    <n v="620"/>
    <n v="26"/>
    <n v="7.69"/>
    <n v="92"/>
    <n v="12"/>
    <n v="2"/>
    <n v="3"/>
    <n v="0"/>
    <n v="1"/>
  </r>
  <r>
    <x v="0"/>
    <x v="0"/>
    <x v="8"/>
    <s v="成都健丽医疗美容"/>
    <s v="新门店推广9点-14点"/>
    <n v="350"/>
    <n v="1014"/>
    <n v="23"/>
    <n v="15.22"/>
    <n v="108"/>
    <n v="0"/>
    <n v="0"/>
    <n v="0"/>
    <n v="0"/>
    <n v="0"/>
  </r>
  <r>
    <x v="0"/>
    <x v="0"/>
    <x v="9"/>
    <s v="成都健丽医疗美容"/>
    <s v="新门店推广14点-20点"/>
    <n v="450"/>
    <n v="1545"/>
    <n v="33"/>
    <n v="13.64"/>
    <n v="75"/>
    <n v="7"/>
    <n v="1"/>
    <n v="1"/>
    <n v="0"/>
    <n v="2"/>
  </r>
  <r>
    <x v="0"/>
    <x v="0"/>
    <x v="9"/>
    <s v="成都健丽医疗美容"/>
    <s v="新门店推广8点-24点"/>
    <n v="141.26"/>
    <n v="422"/>
    <n v="17"/>
    <n v="8.31"/>
    <n v="33"/>
    <n v="1"/>
    <n v="0"/>
    <n v="1"/>
    <n v="0"/>
    <n v="0"/>
  </r>
  <r>
    <x v="0"/>
    <x v="0"/>
    <x v="9"/>
    <s v="成都健丽医疗美容"/>
    <s v="新门店推广9点-14点"/>
    <n v="350"/>
    <n v="1457"/>
    <n v="24"/>
    <n v="14.58"/>
    <n v="67"/>
    <n v="9"/>
    <n v="4"/>
    <n v="2"/>
    <n v="0"/>
    <n v="3"/>
  </r>
  <r>
    <x v="0"/>
    <x v="0"/>
    <x v="10"/>
    <s v="成都健丽医疗美容"/>
    <s v="新门店推广14点-20点"/>
    <n v="450"/>
    <n v="1868"/>
    <n v="30"/>
    <n v="15"/>
    <n v="56"/>
    <n v="13"/>
    <n v="0"/>
    <n v="0"/>
    <n v="0"/>
    <n v="0"/>
  </r>
  <r>
    <x v="0"/>
    <x v="0"/>
    <x v="10"/>
    <s v="成都健丽医疗美容"/>
    <s v="新门店推广8点-24点"/>
    <n v="37.6"/>
    <n v="207"/>
    <n v="5"/>
    <n v="7.52"/>
    <n v="8"/>
    <n v="2"/>
    <n v="0"/>
    <n v="0"/>
    <n v="0"/>
    <n v="0"/>
  </r>
  <r>
    <x v="0"/>
    <x v="0"/>
    <x v="10"/>
    <s v="成都健丽医疗美容"/>
    <s v="新门店推广9点-14点"/>
    <n v="350"/>
    <n v="1468"/>
    <n v="25"/>
    <n v="14"/>
    <n v="60"/>
    <n v="6"/>
    <n v="4"/>
    <n v="1"/>
    <n v="0"/>
    <n v="1"/>
  </r>
  <r>
    <x v="0"/>
    <x v="0"/>
    <x v="11"/>
    <s v="成都健丽医疗美容"/>
    <s v="新门店推广9点-14点"/>
    <n v="43.95"/>
    <n v="326"/>
    <n v="4"/>
    <n v="10.99"/>
    <n v="16"/>
    <n v="0"/>
    <n v="0"/>
    <n v="0"/>
    <n v="0"/>
    <n v="0"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count="248">
  <r>
    <x v="0"/>
    <x v="0"/>
    <x v="0"/>
    <s v="成都健丽医疗美容"/>
    <s v="新门店推广14点-20点"/>
    <n v="342.87"/>
    <n v="1063"/>
    <n v="23"/>
    <n v="14.91"/>
    <n v="72"/>
    <n v="1"/>
    <n v="1"/>
    <n v="0"/>
    <n v="0"/>
    <n v="0"/>
  </r>
  <r>
    <x v="0"/>
    <x v="0"/>
    <x v="0"/>
    <s v="成都健丽医疗美容"/>
    <s v="新门店推广8点-24点"/>
    <n v="49.44"/>
    <n v="76"/>
    <n v="6"/>
    <n v="8.24"/>
    <n v="20"/>
    <n v="0"/>
    <n v="0"/>
    <n v="0"/>
    <n v="0"/>
    <n v="0"/>
  </r>
  <r>
    <x v="0"/>
    <x v="0"/>
    <x v="0"/>
    <s v="成都健丽医疗美容"/>
    <s v="新门店推广9点-14点"/>
    <n v="359.82"/>
    <n v="986"/>
    <n v="24"/>
    <n v="14.99"/>
    <n v="60"/>
    <n v="0"/>
    <n v="0"/>
    <n v="0"/>
    <n v="0"/>
    <n v="0"/>
  </r>
  <r>
    <x v="0"/>
    <x v="0"/>
    <x v="1"/>
    <s v="成都健丽医疗美容"/>
    <s v="新门店推广14点-20点"/>
    <n v="450"/>
    <n v="1566"/>
    <n v="30"/>
    <n v="15"/>
    <n v="67"/>
    <n v="2"/>
    <n v="1"/>
    <n v="1"/>
    <n v="0"/>
    <n v="0"/>
  </r>
  <r>
    <x v="0"/>
    <x v="0"/>
    <x v="1"/>
    <s v="成都健丽医疗美容"/>
    <s v="新门店推广8点-24点"/>
    <n v="126.91"/>
    <n v="411"/>
    <n v="15"/>
    <n v="8.460000000000001"/>
    <n v="35"/>
    <n v="12"/>
    <n v="4"/>
    <n v="0"/>
    <n v="0"/>
    <n v="0"/>
  </r>
  <r>
    <x v="0"/>
    <x v="0"/>
    <x v="1"/>
    <s v="成都健丽医疗美容"/>
    <s v="新门店推广9点-14点"/>
    <n v="350"/>
    <n v="885"/>
    <n v="24"/>
    <n v="14.58"/>
    <n v="82"/>
    <n v="1"/>
    <n v="0"/>
    <n v="1"/>
    <n v="0"/>
    <n v="0"/>
  </r>
  <r>
    <x v="0"/>
    <x v="0"/>
    <x v="2"/>
    <s v="成都健丽医疗美容"/>
    <s v="新门店推广14点-20点"/>
    <n v="450"/>
    <n v="1217"/>
    <n v="31"/>
    <n v="14.52"/>
    <n v="70"/>
    <n v="1"/>
    <n v="0"/>
    <n v="1"/>
    <n v="0"/>
    <n v="0"/>
  </r>
  <r>
    <x v="0"/>
    <x v="0"/>
    <x v="2"/>
    <s v="成都健丽医疗美容"/>
    <s v="新门店推广8点-24点"/>
    <n v="164.44"/>
    <n v="453"/>
    <n v="20"/>
    <n v="8.220000000000001"/>
    <n v="73"/>
    <n v="5"/>
    <n v="4"/>
    <n v="1"/>
    <n v="0"/>
    <n v="0"/>
  </r>
  <r>
    <x v="0"/>
    <x v="0"/>
    <x v="2"/>
    <s v="成都健丽医疗美容"/>
    <s v="新门店推广9点-14点"/>
    <n v="321.95"/>
    <n v="1222"/>
    <n v="22"/>
    <n v="14.63"/>
    <n v="51"/>
    <n v="20"/>
    <n v="16"/>
    <n v="4"/>
    <n v="0"/>
    <n v="0"/>
  </r>
  <r>
    <x v="0"/>
    <x v="0"/>
    <x v="3"/>
    <s v="成都健丽医疗美容"/>
    <s v="新门店推广14点-20点"/>
    <n v="437.18"/>
    <n v="1996"/>
    <n v="33"/>
    <n v="13.25"/>
    <n v="57"/>
    <n v="31"/>
    <n v="14"/>
    <n v="4"/>
    <n v="0"/>
    <n v="0"/>
  </r>
  <r>
    <x v="0"/>
    <x v="0"/>
    <x v="3"/>
    <s v="成都健丽医疗美容"/>
    <s v="新门店推广8点-24点"/>
    <n v="106.49"/>
    <n v="329"/>
    <n v="13"/>
    <n v="8.19"/>
    <n v="70"/>
    <n v="4"/>
    <n v="2"/>
    <n v="0"/>
    <n v="0"/>
    <n v="0"/>
  </r>
  <r>
    <x v="0"/>
    <x v="0"/>
    <x v="3"/>
    <s v="成都健丽医疗美容"/>
    <s v="新门店推广9点-14点"/>
    <n v="350"/>
    <n v="811"/>
    <n v="25"/>
    <n v="14"/>
    <n v="70"/>
    <n v="9"/>
    <n v="8"/>
    <n v="1"/>
    <n v="0"/>
    <n v="0"/>
  </r>
  <r>
    <x v="0"/>
    <x v="0"/>
    <x v="4"/>
    <s v="成都健丽医疗美容"/>
    <s v="新门店推广14点-20点"/>
    <n v="374.49"/>
    <n v="1579"/>
    <n v="30"/>
    <n v="12.48"/>
    <n v="71"/>
    <n v="6"/>
    <n v="1"/>
    <n v="3"/>
    <n v="0"/>
    <n v="1"/>
  </r>
  <r>
    <x v="0"/>
    <x v="0"/>
    <x v="4"/>
    <s v="成都健丽医疗美容"/>
    <s v="新门店推广8点-24点"/>
    <n v="109.84"/>
    <n v="427"/>
    <n v="13"/>
    <n v="8.449999999999999"/>
    <n v="46"/>
    <n v="10"/>
    <n v="7"/>
    <n v="3"/>
    <n v="0"/>
    <n v="0"/>
  </r>
  <r>
    <x v="0"/>
    <x v="0"/>
    <x v="4"/>
    <s v="成都健丽医疗美容"/>
    <s v="新门店推广9点-14点"/>
    <n v="350"/>
    <n v="820"/>
    <n v="27"/>
    <n v="12.96"/>
    <n v="64"/>
    <n v="7"/>
    <n v="2"/>
    <n v="2"/>
    <n v="0"/>
    <n v="2"/>
  </r>
  <r>
    <x v="0"/>
    <x v="0"/>
    <x v="5"/>
    <s v="成都健丽医疗美容"/>
    <s v="新门店推广14点-20点"/>
    <n v="366.71"/>
    <n v="1315"/>
    <n v="25"/>
    <n v="14.67"/>
    <n v="40"/>
    <n v="7"/>
    <n v="4"/>
    <n v="2"/>
    <n v="0"/>
    <n v="1"/>
  </r>
  <r>
    <x v="0"/>
    <x v="0"/>
    <x v="5"/>
    <s v="成都健丽医疗美容"/>
    <s v="新门店推广8点-24点"/>
    <n v="70.55"/>
    <n v="274"/>
    <n v="9"/>
    <n v="7.84"/>
    <n v="21"/>
    <n v="0"/>
    <n v="0"/>
    <n v="0"/>
    <n v="0"/>
    <n v="0"/>
  </r>
  <r>
    <x v="0"/>
    <x v="0"/>
    <x v="5"/>
    <s v="成都健丽医疗美容"/>
    <s v="新门店推广9点-14点"/>
    <n v="385"/>
    <n v="1212"/>
    <n v="26"/>
    <n v="14.81"/>
    <n v="80"/>
    <n v="10"/>
    <n v="7"/>
    <n v="0"/>
    <n v="0"/>
    <n v="0"/>
  </r>
  <r>
    <x v="0"/>
    <x v="0"/>
    <x v="6"/>
    <s v="成都健丽医疗美容"/>
    <s v="新门店推广14点-20点"/>
    <n v="495"/>
    <n v="1360"/>
    <n v="35"/>
    <n v="14.14"/>
    <n v="51"/>
    <n v="1"/>
    <n v="0"/>
    <n v="1"/>
    <n v="0"/>
    <n v="0"/>
  </r>
  <r>
    <x v="0"/>
    <x v="0"/>
    <x v="6"/>
    <s v="成都健丽医疗美容"/>
    <s v="新门店推广8点-24点"/>
    <n v="198.4"/>
    <n v="558"/>
    <n v="22"/>
    <n v="9.02"/>
    <n v="70"/>
    <n v="1"/>
    <n v="1"/>
    <n v="0"/>
    <n v="0"/>
    <n v="0"/>
  </r>
  <r>
    <x v="0"/>
    <x v="0"/>
    <x v="6"/>
    <s v="成都健丽医疗美容"/>
    <s v="新门店推广9点-14点"/>
    <n v="385"/>
    <n v="1110"/>
    <n v="24"/>
    <n v="16.04"/>
    <n v="54"/>
    <n v="7"/>
    <n v="4"/>
    <n v="3"/>
    <n v="0"/>
    <n v="0"/>
  </r>
  <r>
    <x v="0"/>
    <x v="0"/>
    <x v="7"/>
    <s v="成都健丽医疗美容"/>
    <s v="新门店推广14点-20点"/>
    <n v="439.66"/>
    <n v="1620"/>
    <n v="32"/>
    <n v="13.74"/>
    <n v="87"/>
    <n v="9"/>
    <n v="2"/>
    <n v="2"/>
    <n v="0"/>
    <n v="4"/>
  </r>
  <r>
    <x v="0"/>
    <x v="0"/>
    <x v="7"/>
    <s v="成都健丽医疗美容"/>
    <s v="新门店推广8点-24点"/>
    <n v="122.04"/>
    <n v="330"/>
    <n v="15"/>
    <n v="8.140000000000001"/>
    <n v="87"/>
    <n v="15"/>
    <n v="13"/>
    <n v="1"/>
    <n v="0"/>
    <n v="1"/>
  </r>
  <r>
    <x v="0"/>
    <x v="0"/>
    <x v="7"/>
    <s v="成都健丽医疗美容"/>
    <s v="新门店推广9点-14点"/>
    <n v="385"/>
    <n v="990"/>
    <n v="24"/>
    <n v="16.04"/>
    <n v="57"/>
    <n v="10"/>
    <n v="0"/>
    <n v="2"/>
    <n v="0"/>
    <n v="0"/>
  </r>
  <r>
    <x v="0"/>
    <x v="0"/>
    <x v="8"/>
    <s v="成都健丽医疗美容"/>
    <s v="新门店推广14点-20点"/>
    <n v="450"/>
    <n v="1490"/>
    <n v="32"/>
    <n v="14.06"/>
    <n v="100"/>
    <n v="1"/>
    <n v="1"/>
    <n v="0"/>
    <n v="0"/>
    <n v="0"/>
  </r>
  <r>
    <x v="0"/>
    <x v="0"/>
    <x v="8"/>
    <s v="成都健丽医疗美容"/>
    <s v="新门店推广8点-24点"/>
    <n v="200"/>
    <n v="620"/>
    <n v="26"/>
    <n v="7.69"/>
    <n v="92"/>
    <n v="12"/>
    <n v="2"/>
    <n v="3"/>
    <n v="0"/>
    <n v="1"/>
  </r>
  <r>
    <x v="0"/>
    <x v="0"/>
    <x v="8"/>
    <s v="成都健丽医疗美容"/>
    <s v="新门店推广9点-14点"/>
    <n v="350"/>
    <n v="1014"/>
    <n v="23"/>
    <n v="15.22"/>
    <n v="108"/>
    <n v="0"/>
    <n v="0"/>
    <n v="0"/>
    <n v="0"/>
    <n v="0"/>
  </r>
  <r>
    <x v="0"/>
    <x v="0"/>
    <x v="9"/>
    <s v="成都健丽医疗美容"/>
    <s v="新门店推广14点-20点"/>
    <n v="450"/>
    <n v="1545"/>
    <n v="33"/>
    <n v="13.64"/>
    <n v="75"/>
    <n v="7"/>
    <n v="1"/>
    <n v="1"/>
    <n v="0"/>
    <n v="2"/>
  </r>
  <r>
    <x v="0"/>
    <x v="0"/>
    <x v="9"/>
    <s v="成都健丽医疗美容"/>
    <s v="新门店推广8点-24点"/>
    <n v="141.26"/>
    <n v="422"/>
    <n v="17"/>
    <n v="8.31"/>
    <n v="33"/>
    <n v="1"/>
    <n v="0"/>
    <n v="1"/>
    <n v="0"/>
    <n v="0"/>
  </r>
  <r>
    <x v="0"/>
    <x v="0"/>
    <x v="9"/>
    <s v="成都健丽医疗美容"/>
    <s v="新门店推广9点-14点"/>
    <n v="350"/>
    <n v="1457"/>
    <n v="24"/>
    <n v="14.58"/>
    <n v="67"/>
    <n v="9"/>
    <n v="4"/>
    <n v="2"/>
    <n v="0"/>
    <n v="3"/>
  </r>
  <r>
    <x v="0"/>
    <x v="0"/>
    <x v="10"/>
    <s v="成都健丽医疗美容"/>
    <s v="新门店推广14点-20点"/>
    <n v="450"/>
    <n v="1868"/>
    <n v="30"/>
    <n v="15"/>
    <n v="56"/>
    <n v="13"/>
    <n v="0"/>
    <n v="0"/>
    <n v="0"/>
    <n v="0"/>
  </r>
  <r>
    <x v="0"/>
    <x v="0"/>
    <x v="10"/>
    <s v="成都健丽医疗美容"/>
    <s v="新门店推广8点-24点"/>
    <n v="37.6"/>
    <n v="207"/>
    <n v="5"/>
    <n v="7.52"/>
    <n v="8"/>
    <n v="2"/>
    <n v="0"/>
    <n v="0"/>
    <n v="0"/>
    <n v="0"/>
  </r>
  <r>
    <x v="0"/>
    <x v="0"/>
    <x v="10"/>
    <s v="成都健丽医疗美容"/>
    <s v="新门店推广9点-14点"/>
    <n v="350"/>
    <n v="1468"/>
    <n v="25"/>
    <n v="14"/>
    <n v="60"/>
    <n v="6"/>
    <n v="4"/>
    <n v="1"/>
    <n v="0"/>
    <n v="1"/>
  </r>
  <r>
    <x v="0"/>
    <x v="0"/>
    <x v="11"/>
    <s v="成都健丽医疗美容"/>
    <s v="新门店推广9点-14点"/>
    <n v="43.95"/>
    <n v="326"/>
    <n v="4"/>
    <n v="10.99"/>
    <n v="16"/>
    <n v="0"/>
    <n v="0"/>
    <n v="0"/>
    <n v="0"/>
    <n v="0"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count="248">
  <r>
    <x v="0"/>
    <x v="0"/>
    <x v="0"/>
    <s v="成都健丽医疗美容"/>
    <s v="新门店推广14点-20点"/>
    <n v="342.87"/>
    <n v="1063"/>
    <n v="23"/>
    <n v="14.91"/>
    <n v="72"/>
    <n v="1"/>
    <n v="1"/>
    <n v="0"/>
    <n v="0"/>
    <n v="0"/>
  </r>
  <r>
    <x v="0"/>
    <x v="0"/>
    <x v="0"/>
    <s v="成都健丽医疗美容"/>
    <s v="新门店推广8点-24点"/>
    <n v="49.44"/>
    <n v="76"/>
    <n v="6"/>
    <n v="8.24"/>
    <n v="20"/>
    <n v="0"/>
    <n v="0"/>
    <n v="0"/>
    <n v="0"/>
    <n v="0"/>
  </r>
  <r>
    <x v="0"/>
    <x v="0"/>
    <x v="0"/>
    <s v="成都健丽医疗美容"/>
    <s v="新门店推广9点-14点"/>
    <n v="359.82"/>
    <n v="986"/>
    <n v="24"/>
    <n v="14.99"/>
    <n v="60"/>
    <n v="0"/>
    <n v="0"/>
    <n v="0"/>
    <n v="0"/>
    <n v="0"/>
  </r>
  <r>
    <x v="0"/>
    <x v="0"/>
    <x v="1"/>
    <s v="成都健丽医疗美容"/>
    <s v="新门店推广14点-20点"/>
    <n v="450"/>
    <n v="1566"/>
    <n v="30"/>
    <n v="15"/>
    <n v="67"/>
    <n v="2"/>
    <n v="1"/>
    <n v="1"/>
    <n v="0"/>
    <n v="0"/>
  </r>
  <r>
    <x v="0"/>
    <x v="0"/>
    <x v="1"/>
    <s v="成都健丽医疗美容"/>
    <s v="新门店推广8点-24点"/>
    <n v="126.91"/>
    <n v="411"/>
    <n v="15"/>
    <n v="8.460000000000001"/>
    <n v="35"/>
    <n v="12"/>
    <n v="4"/>
    <n v="0"/>
    <n v="0"/>
    <n v="0"/>
  </r>
  <r>
    <x v="0"/>
    <x v="0"/>
    <x v="1"/>
    <s v="成都健丽医疗美容"/>
    <s v="新门店推广9点-14点"/>
    <n v="350"/>
    <n v="885"/>
    <n v="24"/>
    <n v="14.58"/>
    <n v="82"/>
    <n v="1"/>
    <n v="0"/>
    <n v="1"/>
    <n v="0"/>
    <n v="0"/>
  </r>
  <r>
    <x v="0"/>
    <x v="0"/>
    <x v="2"/>
    <s v="成都健丽医疗美容"/>
    <s v="新门店推广14点-20点"/>
    <n v="450"/>
    <n v="1217"/>
    <n v="31"/>
    <n v="14.52"/>
    <n v="70"/>
    <n v="1"/>
    <n v="0"/>
    <n v="1"/>
    <n v="0"/>
    <n v="0"/>
  </r>
  <r>
    <x v="0"/>
    <x v="0"/>
    <x v="2"/>
    <s v="成都健丽医疗美容"/>
    <s v="新门店推广8点-24点"/>
    <n v="164.44"/>
    <n v="453"/>
    <n v="20"/>
    <n v="8.220000000000001"/>
    <n v="73"/>
    <n v="5"/>
    <n v="4"/>
    <n v="1"/>
    <n v="0"/>
    <n v="0"/>
  </r>
  <r>
    <x v="0"/>
    <x v="0"/>
    <x v="2"/>
    <s v="成都健丽医疗美容"/>
    <s v="新门店推广9点-14点"/>
    <n v="321.95"/>
    <n v="1222"/>
    <n v="22"/>
    <n v="14.63"/>
    <n v="51"/>
    <n v="20"/>
    <n v="16"/>
    <n v="4"/>
    <n v="0"/>
    <n v="0"/>
  </r>
  <r>
    <x v="0"/>
    <x v="0"/>
    <x v="3"/>
    <s v="成都健丽医疗美容"/>
    <s v="新门店推广14点-20点"/>
    <n v="437.18"/>
    <n v="1996"/>
    <n v="33"/>
    <n v="13.25"/>
    <n v="57"/>
    <n v="31"/>
    <n v="14"/>
    <n v="4"/>
    <n v="0"/>
    <n v="0"/>
  </r>
  <r>
    <x v="0"/>
    <x v="0"/>
    <x v="3"/>
    <s v="成都健丽医疗美容"/>
    <s v="新门店推广8点-24点"/>
    <n v="106.49"/>
    <n v="329"/>
    <n v="13"/>
    <n v="8.19"/>
    <n v="70"/>
    <n v="4"/>
    <n v="2"/>
    <n v="0"/>
    <n v="0"/>
    <n v="0"/>
  </r>
  <r>
    <x v="0"/>
    <x v="0"/>
    <x v="3"/>
    <s v="成都健丽医疗美容"/>
    <s v="新门店推广9点-14点"/>
    <n v="350"/>
    <n v="811"/>
    <n v="25"/>
    <n v="14"/>
    <n v="70"/>
    <n v="9"/>
    <n v="8"/>
    <n v="1"/>
    <n v="0"/>
    <n v="0"/>
  </r>
  <r>
    <x v="0"/>
    <x v="0"/>
    <x v="4"/>
    <s v="成都健丽医疗美容"/>
    <s v="新门店推广14点-20点"/>
    <n v="374.49"/>
    <n v="1579"/>
    <n v="30"/>
    <n v="12.48"/>
    <n v="71"/>
    <n v="6"/>
    <n v="1"/>
    <n v="3"/>
    <n v="0"/>
    <n v="1"/>
  </r>
  <r>
    <x v="0"/>
    <x v="0"/>
    <x v="4"/>
    <s v="成都健丽医疗美容"/>
    <s v="新门店推广8点-24点"/>
    <n v="109.84"/>
    <n v="427"/>
    <n v="13"/>
    <n v="8.449999999999999"/>
    <n v="46"/>
    <n v="10"/>
    <n v="7"/>
    <n v="3"/>
    <n v="0"/>
    <n v="0"/>
  </r>
  <r>
    <x v="0"/>
    <x v="0"/>
    <x v="4"/>
    <s v="成都健丽医疗美容"/>
    <s v="新门店推广9点-14点"/>
    <n v="350"/>
    <n v="820"/>
    <n v="27"/>
    <n v="12.96"/>
    <n v="64"/>
    <n v="7"/>
    <n v="2"/>
    <n v="2"/>
    <n v="0"/>
    <n v="2"/>
  </r>
  <r>
    <x v="0"/>
    <x v="0"/>
    <x v="5"/>
    <s v="成都健丽医疗美容"/>
    <s v="新门店推广14点-20点"/>
    <n v="366.71"/>
    <n v="1315"/>
    <n v="25"/>
    <n v="14.67"/>
    <n v="40"/>
    <n v="7"/>
    <n v="4"/>
    <n v="2"/>
    <n v="0"/>
    <n v="1"/>
  </r>
  <r>
    <x v="0"/>
    <x v="0"/>
    <x v="5"/>
    <s v="成都健丽医疗美容"/>
    <s v="新门店推广8点-24点"/>
    <n v="70.55"/>
    <n v="274"/>
    <n v="9"/>
    <n v="7.84"/>
    <n v="21"/>
    <n v="0"/>
    <n v="0"/>
    <n v="0"/>
    <n v="0"/>
    <n v="0"/>
  </r>
  <r>
    <x v="0"/>
    <x v="0"/>
    <x v="5"/>
    <s v="成都健丽医疗美容"/>
    <s v="新门店推广9点-14点"/>
    <n v="385"/>
    <n v="1212"/>
    <n v="26"/>
    <n v="14.81"/>
    <n v="80"/>
    <n v="10"/>
    <n v="7"/>
    <n v="0"/>
    <n v="0"/>
    <n v="0"/>
  </r>
  <r>
    <x v="0"/>
    <x v="0"/>
    <x v="6"/>
    <s v="成都健丽医疗美容"/>
    <s v="新门店推广14点-20点"/>
    <n v="495"/>
    <n v="1360"/>
    <n v="35"/>
    <n v="14.14"/>
    <n v="51"/>
    <n v="1"/>
    <n v="0"/>
    <n v="1"/>
    <n v="0"/>
    <n v="0"/>
  </r>
  <r>
    <x v="0"/>
    <x v="0"/>
    <x v="6"/>
    <s v="成都健丽医疗美容"/>
    <s v="新门店推广8点-24点"/>
    <n v="198.4"/>
    <n v="558"/>
    <n v="22"/>
    <n v="9.02"/>
    <n v="70"/>
    <n v="1"/>
    <n v="1"/>
    <n v="0"/>
    <n v="0"/>
    <n v="0"/>
  </r>
  <r>
    <x v="0"/>
    <x v="0"/>
    <x v="6"/>
    <s v="成都健丽医疗美容"/>
    <s v="新门店推广9点-14点"/>
    <n v="385"/>
    <n v="1110"/>
    <n v="24"/>
    <n v="16.04"/>
    <n v="54"/>
    <n v="7"/>
    <n v="4"/>
    <n v="3"/>
    <n v="0"/>
    <n v="0"/>
  </r>
  <r>
    <x v="0"/>
    <x v="0"/>
    <x v="7"/>
    <s v="成都健丽医疗美容"/>
    <s v="新门店推广14点-20点"/>
    <n v="439.66"/>
    <n v="1620"/>
    <n v="32"/>
    <n v="13.74"/>
    <n v="87"/>
    <n v="9"/>
    <n v="2"/>
    <n v="2"/>
    <n v="0"/>
    <n v="4"/>
  </r>
  <r>
    <x v="0"/>
    <x v="0"/>
    <x v="7"/>
    <s v="成都健丽医疗美容"/>
    <s v="新门店推广8点-24点"/>
    <n v="122.04"/>
    <n v="330"/>
    <n v="15"/>
    <n v="8.140000000000001"/>
    <n v="87"/>
    <n v="15"/>
    <n v="13"/>
    <n v="1"/>
    <n v="0"/>
    <n v="1"/>
  </r>
  <r>
    <x v="0"/>
    <x v="0"/>
    <x v="7"/>
    <s v="成都健丽医疗美容"/>
    <s v="新门店推广9点-14点"/>
    <n v="385"/>
    <n v="990"/>
    <n v="24"/>
    <n v="16.04"/>
    <n v="57"/>
    <n v="10"/>
    <n v="0"/>
    <n v="2"/>
    <n v="0"/>
    <n v="0"/>
  </r>
  <r>
    <x v="0"/>
    <x v="0"/>
    <x v="8"/>
    <s v="成都健丽医疗美容"/>
    <s v="新门店推广14点-20点"/>
    <n v="450"/>
    <n v="1490"/>
    <n v="32"/>
    <n v="14.06"/>
    <n v="100"/>
    <n v="1"/>
    <n v="1"/>
    <n v="0"/>
    <n v="0"/>
    <n v="0"/>
  </r>
  <r>
    <x v="0"/>
    <x v="0"/>
    <x v="8"/>
    <s v="成都健丽医疗美容"/>
    <s v="新门店推广8点-24点"/>
    <n v="200"/>
    <n v="620"/>
    <n v="26"/>
    <n v="7.69"/>
    <n v="92"/>
    <n v="12"/>
    <n v="2"/>
    <n v="3"/>
    <n v="0"/>
    <n v="1"/>
  </r>
  <r>
    <x v="0"/>
    <x v="0"/>
    <x v="8"/>
    <s v="成都健丽医疗美容"/>
    <s v="新门店推广9点-14点"/>
    <n v="350"/>
    <n v="1014"/>
    <n v="23"/>
    <n v="15.22"/>
    <n v="108"/>
    <n v="0"/>
    <n v="0"/>
    <n v="0"/>
    <n v="0"/>
    <n v="0"/>
  </r>
  <r>
    <x v="0"/>
    <x v="0"/>
    <x v="9"/>
    <s v="成都健丽医疗美容"/>
    <s v="新门店推广14点-20点"/>
    <n v="450"/>
    <n v="1545"/>
    <n v="33"/>
    <n v="13.64"/>
    <n v="75"/>
    <n v="7"/>
    <n v="1"/>
    <n v="1"/>
    <n v="0"/>
    <n v="2"/>
  </r>
  <r>
    <x v="0"/>
    <x v="0"/>
    <x v="9"/>
    <s v="成都健丽医疗美容"/>
    <s v="新门店推广8点-24点"/>
    <n v="141.26"/>
    <n v="422"/>
    <n v="17"/>
    <n v="8.31"/>
    <n v="33"/>
    <n v="1"/>
    <n v="0"/>
    <n v="1"/>
    <n v="0"/>
    <n v="0"/>
  </r>
  <r>
    <x v="0"/>
    <x v="0"/>
    <x v="9"/>
    <s v="成都健丽医疗美容"/>
    <s v="新门店推广9点-14点"/>
    <n v="350"/>
    <n v="1457"/>
    <n v="24"/>
    <n v="14.58"/>
    <n v="67"/>
    <n v="9"/>
    <n v="4"/>
    <n v="2"/>
    <n v="0"/>
    <n v="3"/>
  </r>
  <r>
    <x v="0"/>
    <x v="0"/>
    <x v="10"/>
    <s v="成都健丽医疗美容"/>
    <s v="新门店推广14点-20点"/>
    <n v="450"/>
    <n v="1868"/>
    <n v="30"/>
    <n v="15"/>
    <n v="56"/>
    <n v="13"/>
    <n v="0"/>
    <n v="0"/>
    <n v="0"/>
    <n v="0"/>
  </r>
  <r>
    <x v="0"/>
    <x v="0"/>
    <x v="10"/>
    <s v="成都健丽医疗美容"/>
    <s v="新门店推广8点-24点"/>
    <n v="37.6"/>
    <n v="207"/>
    <n v="5"/>
    <n v="7.52"/>
    <n v="8"/>
    <n v="2"/>
    <n v="0"/>
    <n v="0"/>
    <n v="0"/>
    <n v="0"/>
  </r>
  <r>
    <x v="0"/>
    <x v="0"/>
    <x v="10"/>
    <s v="成都健丽医疗美容"/>
    <s v="新门店推广9点-14点"/>
    <n v="350"/>
    <n v="1468"/>
    <n v="25"/>
    <n v="14"/>
    <n v="60"/>
    <n v="6"/>
    <n v="4"/>
    <n v="1"/>
    <n v="0"/>
    <n v="1"/>
  </r>
  <r>
    <x v="0"/>
    <x v="0"/>
    <x v="11"/>
    <s v="成都健丽医疗美容"/>
    <s v="新门店推广9点-14点"/>
    <n v="43.95"/>
    <n v="326"/>
    <n v="4"/>
    <n v="10.99"/>
    <n v="16"/>
    <n v="0"/>
    <n v="0"/>
    <n v="0"/>
    <n v="0"/>
    <n v="0"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count="248">
  <r>
    <x v="0"/>
    <x v="0"/>
    <x v="0"/>
    <s v="成都健丽医疗美容"/>
    <s v="新门店推广14点-20点"/>
    <n v="342.87"/>
    <n v="1063"/>
    <n v="23"/>
    <n v="14.91"/>
    <n v="72"/>
    <n v="1"/>
    <n v="1"/>
    <n v="0"/>
    <n v="0"/>
    <n v="0"/>
  </r>
  <r>
    <x v="0"/>
    <x v="0"/>
    <x v="0"/>
    <s v="成都健丽医疗美容"/>
    <s v="新门店推广8点-24点"/>
    <n v="49.44"/>
    <n v="76"/>
    <n v="6"/>
    <n v="8.24"/>
    <n v="20"/>
    <n v="0"/>
    <n v="0"/>
    <n v="0"/>
    <n v="0"/>
    <n v="0"/>
  </r>
  <r>
    <x v="0"/>
    <x v="0"/>
    <x v="0"/>
    <s v="成都健丽医疗美容"/>
    <s v="新门店推广9点-14点"/>
    <n v="359.82"/>
    <n v="986"/>
    <n v="24"/>
    <n v="14.99"/>
    <n v="60"/>
    <n v="0"/>
    <n v="0"/>
    <n v="0"/>
    <n v="0"/>
    <n v="0"/>
  </r>
  <r>
    <x v="0"/>
    <x v="0"/>
    <x v="1"/>
    <s v="成都健丽医疗美容"/>
    <s v="新门店推广14点-20点"/>
    <n v="450"/>
    <n v="1566"/>
    <n v="30"/>
    <n v="15"/>
    <n v="67"/>
    <n v="2"/>
    <n v="1"/>
    <n v="1"/>
    <n v="0"/>
    <n v="0"/>
  </r>
  <r>
    <x v="0"/>
    <x v="0"/>
    <x v="1"/>
    <s v="成都健丽医疗美容"/>
    <s v="新门店推广8点-24点"/>
    <n v="126.91"/>
    <n v="411"/>
    <n v="15"/>
    <n v="8.460000000000001"/>
    <n v="35"/>
    <n v="12"/>
    <n v="4"/>
    <n v="0"/>
    <n v="0"/>
    <n v="0"/>
  </r>
  <r>
    <x v="0"/>
    <x v="0"/>
    <x v="1"/>
    <s v="成都健丽医疗美容"/>
    <s v="新门店推广9点-14点"/>
    <n v="350"/>
    <n v="885"/>
    <n v="24"/>
    <n v="14.58"/>
    <n v="82"/>
    <n v="1"/>
    <n v="0"/>
    <n v="1"/>
    <n v="0"/>
    <n v="0"/>
  </r>
  <r>
    <x v="0"/>
    <x v="0"/>
    <x v="2"/>
    <s v="成都健丽医疗美容"/>
    <s v="新门店推广14点-20点"/>
    <n v="450"/>
    <n v="1217"/>
    <n v="31"/>
    <n v="14.52"/>
    <n v="70"/>
    <n v="1"/>
    <n v="0"/>
    <n v="1"/>
    <n v="0"/>
    <n v="0"/>
  </r>
  <r>
    <x v="0"/>
    <x v="0"/>
    <x v="2"/>
    <s v="成都健丽医疗美容"/>
    <s v="新门店推广8点-24点"/>
    <n v="164.44"/>
    <n v="453"/>
    <n v="20"/>
    <n v="8.220000000000001"/>
    <n v="73"/>
    <n v="5"/>
    <n v="4"/>
    <n v="1"/>
    <n v="0"/>
    <n v="0"/>
  </r>
  <r>
    <x v="0"/>
    <x v="0"/>
    <x v="2"/>
    <s v="成都健丽医疗美容"/>
    <s v="新门店推广9点-14点"/>
    <n v="321.95"/>
    <n v="1222"/>
    <n v="22"/>
    <n v="14.63"/>
    <n v="51"/>
    <n v="20"/>
    <n v="16"/>
    <n v="4"/>
    <n v="0"/>
    <n v="0"/>
  </r>
  <r>
    <x v="0"/>
    <x v="0"/>
    <x v="3"/>
    <s v="成都健丽医疗美容"/>
    <s v="新门店推广14点-20点"/>
    <n v="437.18"/>
    <n v="1996"/>
    <n v="33"/>
    <n v="13.25"/>
    <n v="57"/>
    <n v="31"/>
    <n v="14"/>
    <n v="4"/>
    <n v="0"/>
    <n v="0"/>
  </r>
  <r>
    <x v="0"/>
    <x v="0"/>
    <x v="3"/>
    <s v="成都健丽医疗美容"/>
    <s v="新门店推广8点-24点"/>
    <n v="106.49"/>
    <n v="329"/>
    <n v="13"/>
    <n v="8.19"/>
    <n v="70"/>
    <n v="4"/>
    <n v="2"/>
    <n v="0"/>
    <n v="0"/>
    <n v="0"/>
  </r>
  <r>
    <x v="0"/>
    <x v="0"/>
    <x v="3"/>
    <s v="成都健丽医疗美容"/>
    <s v="新门店推广9点-14点"/>
    <n v="350"/>
    <n v="811"/>
    <n v="25"/>
    <n v="14"/>
    <n v="70"/>
    <n v="9"/>
    <n v="8"/>
    <n v="1"/>
    <n v="0"/>
    <n v="0"/>
  </r>
  <r>
    <x v="0"/>
    <x v="0"/>
    <x v="4"/>
    <s v="成都健丽医疗美容"/>
    <s v="新门店推广14点-20点"/>
    <n v="374.49"/>
    <n v="1579"/>
    <n v="30"/>
    <n v="12.48"/>
    <n v="71"/>
    <n v="6"/>
    <n v="1"/>
    <n v="3"/>
    <n v="0"/>
    <n v="1"/>
  </r>
  <r>
    <x v="0"/>
    <x v="0"/>
    <x v="4"/>
    <s v="成都健丽医疗美容"/>
    <s v="新门店推广8点-24点"/>
    <n v="109.84"/>
    <n v="427"/>
    <n v="13"/>
    <n v="8.449999999999999"/>
    <n v="46"/>
    <n v="10"/>
    <n v="7"/>
    <n v="3"/>
    <n v="0"/>
    <n v="0"/>
  </r>
  <r>
    <x v="0"/>
    <x v="0"/>
    <x v="4"/>
    <s v="成都健丽医疗美容"/>
    <s v="新门店推广9点-14点"/>
    <n v="350"/>
    <n v="820"/>
    <n v="27"/>
    <n v="12.96"/>
    <n v="64"/>
    <n v="7"/>
    <n v="2"/>
    <n v="2"/>
    <n v="0"/>
    <n v="2"/>
  </r>
  <r>
    <x v="0"/>
    <x v="0"/>
    <x v="5"/>
    <s v="成都健丽医疗美容"/>
    <s v="新门店推广14点-20点"/>
    <n v="366.71"/>
    <n v="1315"/>
    <n v="25"/>
    <n v="14.67"/>
    <n v="40"/>
    <n v="7"/>
    <n v="4"/>
    <n v="2"/>
    <n v="0"/>
    <n v="1"/>
  </r>
  <r>
    <x v="0"/>
    <x v="0"/>
    <x v="5"/>
    <s v="成都健丽医疗美容"/>
    <s v="新门店推广8点-24点"/>
    <n v="70.55"/>
    <n v="274"/>
    <n v="9"/>
    <n v="7.84"/>
    <n v="21"/>
    <n v="0"/>
    <n v="0"/>
    <n v="0"/>
    <n v="0"/>
    <n v="0"/>
  </r>
  <r>
    <x v="0"/>
    <x v="0"/>
    <x v="5"/>
    <s v="成都健丽医疗美容"/>
    <s v="新门店推广9点-14点"/>
    <n v="385"/>
    <n v="1212"/>
    <n v="26"/>
    <n v="14.81"/>
    <n v="80"/>
    <n v="10"/>
    <n v="7"/>
    <n v="0"/>
    <n v="0"/>
    <n v="0"/>
  </r>
  <r>
    <x v="0"/>
    <x v="0"/>
    <x v="6"/>
    <s v="成都健丽医疗美容"/>
    <s v="新门店推广14点-20点"/>
    <n v="495"/>
    <n v="1360"/>
    <n v="35"/>
    <n v="14.14"/>
    <n v="51"/>
    <n v="1"/>
    <n v="0"/>
    <n v="1"/>
    <n v="0"/>
    <n v="0"/>
  </r>
  <r>
    <x v="0"/>
    <x v="0"/>
    <x v="6"/>
    <s v="成都健丽医疗美容"/>
    <s v="新门店推广8点-24点"/>
    <n v="198.4"/>
    <n v="558"/>
    <n v="22"/>
    <n v="9.02"/>
    <n v="70"/>
    <n v="1"/>
    <n v="1"/>
    <n v="0"/>
    <n v="0"/>
    <n v="0"/>
  </r>
  <r>
    <x v="0"/>
    <x v="0"/>
    <x v="6"/>
    <s v="成都健丽医疗美容"/>
    <s v="新门店推广9点-14点"/>
    <n v="385"/>
    <n v="1110"/>
    <n v="24"/>
    <n v="16.04"/>
    <n v="54"/>
    <n v="7"/>
    <n v="4"/>
    <n v="3"/>
    <n v="0"/>
    <n v="0"/>
  </r>
  <r>
    <x v="0"/>
    <x v="0"/>
    <x v="7"/>
    <s v="成都健丽医疗美容"/>
    <s v="新门店推广14点-20点"/>
    <n v="439.66"/>
    <n v="1620"/>
    <n v="32"/>
    <n v="13.74"/>
    <n v="87"/>
    <n v="9"/>
    <n v="2"/>
    <n v="2"/>
    <n v="0"/>
    <n v="4"/>
  </r>
  <r>
    <x v="0"/>
    <x v="0"/>
    <x v="7"/>
    <s v="成都健丽医疗美容"/>
    <s v="新门店推广8点-24点"/>
    <n v="122.04"/>
    <n v="330"/>
    <n v="15"/>
    <n v="8.140000000000001"/>
    <n v="87"/>
    <n v="15"/>
    <n v="13"/>
    <n v="1"/>
    <n v="0"/>
    <n v="1"/>
  </r>
  <r>
    <x v="0"/>
    <x v="0"/>
    <x v="7"/>
    <s v="成都健丽医疗美容"/>
    <s v="新门店推广9点-14点"/>
    <n v="385"/>
    <n v="990"/>
    <n v="24"/>
    <n v="16.04"/>
    <n v="57"/>
    <n v="10"/>
    <n v="0"/>
    <n v="2"/>
    <n v="0"/>
    <n v="0"/>
  </r>
  <r>
    <x v="0"/>
    <x v="0"/>
    <x v="8"/>
    <s v="成都健丽医疗美容"/>
    <s v="新门店推广14点-20点"/>
    <n v="450"/>
    <n v="1490"/>
    <n v="32"/>
    <n v="14.06"/>
    <n v="100"/>
    <n v="1"/>
    <n v="1"/>
    <n v="0"/>
    <n v="0"/>
    <n v="0"/>
  </r>
  <r>
    <x v="0"/>
    <x v="0"/>
    <x v="8"/>
    <s v="成都健丽医疗美容"/>
    <s v="新门店推广8点-24点"/>
    <n v="200"/>
    <n v="620"/>
    <n v="26"/>
    <n v="7.69"/>
    <n v="92"/>
    <n v="12"/>
    <n v="2"/>
    <n v="3"/>
    <n v="0"/>
    <n v="1"/>
  </r>
  <r>
    <x v="0"/>
    <x v="0"/>
    <x v="8"/>
    <s v="成都健丽医疗美容"/>
    <s v="新门店推广9点-14点"/>
    <n v="350"/>
    <n v="1014"/>
    <n v="23"/>
    <n v="15.22"/>
    <n v="108"/>
    <n v="0"/>
    <n v="0"/>
    <n v="0"/>
    <n v="0"/>
    <n v="0"/>
  </r>
  <r>
    <x v="0"/>
    <x v="0"/>
    <x v="9"/>
    <s v="成都健丽医疗美容"/>
    <s v="新门店推广14点-20点"/>
    <n v="450"/>
    <n v="1545"/>
    <n v="33"/>
    <n v="13.64"/>
    <n v="75"/>
    <n v="7"/>
    <n v="1"/>
    <n v="1"/>
    <n v="0"/>
    <n v="2"/>
  </r>
  <r>
    <x v="0"/>
    <x v="0"/>
    <x v="9"/>
    <s v="成都健丽医疗美容"/>
    <s v="新门店推广8点-24点"/>
    <n v="141.26"/>
    <n v="422"/>
    <n v="17"/>
    <n v="8.31"/>
    <n v="33"/>
    <n v="1"/>
    <n v="0"/>
    <n v="1"/>
    <n v="0"/>
    <n v="0"/>
  </r>
  <r>
    <x v="0"/>
    <x v="0"/>
    <x v="9"/>
    <s v="成都健丽医疗美容"/>
    <s v="新门店推广9点-14点"/>
    <n v="350"/>
    <n v="1457"/>
    <n v="24"/>
    <n v="14.58"/>
    <n v="67"/>
    <n v="9"/>
    <n v="4"/>
    <n v="2"/>
    <n v="0"/>
    <n v="3"/>
  </r>
  <r>
    <x v="0"/>
    <x v="0"/>
    <x v="10"/>
    <s v="成都健丽医疗美容"/>
    <s v="新门店推广14点-20点"/>
    <n v="450"/>
    <n v="1868"/>
    <n v="30"/>
    <n v="15"/>
    <n v="56"/>
    <n v="13"/>
    <n v="0"/>
    <n v="0"/>
    <n v="0"/>
    <n v="0"/>
  </r>
  <r>
    <x v="0"/>
    <x v="0"/>
    <x v="10"/>
    <s v="成都健丽医疗美容"/>
    <s v="新门店推广8点-24点"/>
    <n v="37.6"/>
    <n v="207"/>
    <n v="5"/>
    <n v="7.52"/>
    <n v="8"/>
    <n v="2"/>
    <n v="0"/>
    <n v="0"/>
    <n v="0"/>
    <n v="0"/>
  </r>
  <r>
    <x v="0"/>
    <x v="0"/>
    <x v="10"/>
    <s v="成都健丽医疗美容"/>
    <s v="新门店推广9点-14点"/>
    <n v="350"/>
    <n v="1468"/>
    <n v="25"/>
    <n v="14"/>
    <n v="60"/>
    <n v="6"/>
    <n v="4"/>
    <n v="1"/>
    <n v="0"/>
    <n v="1"/>
  </r>
  <r>
    <x v="0"/>
    <x v="0"/>
    <x v="11"/>
    <s v="成都健丽医疗美容"/>
    <s v="新门店推广9点-14点"/>
    <n v="43.95"/>
    <n v="326"/>
    <n v="4"/>
    <n v="10.99"/>
    <n v="16"/>
    <n v="0"/>
    <n v="0"/>
    <n v="0"/>
    <n v="0"/>
    <n v="0"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count="248">
  <r>
    <x v="0"/>
    <x v="0"/>
    <x v="0"/>
    <s v="成都健丽医疗美容"/>
    <s v="新门店推广14点-20点"/>
    <n v="342.87"/>
    <n v="1063"/>
    <n v="23"/>
    <n v="14.91"/>
    <n v="72"/>
    <n v="1"/>
    <n v="1"/>
    <n v="0"/>
    <n v="0"/>
    <n v="0"/>
  </r>
  <r>
    <x v="0"/>
    <x v="0"/>
    <x v="0"/>
    <s v="成都健丽医疗美容"/>
    <s v="新门店推广8点-24点"/>
    <n v="49.44"/>
    <n v="76"/>
    <n v="6"/>
    <n v="8.24"/>
    <n v="20"/>
    <n v="0"/>
    <n v="0"/>
    <n v="0"/>
    <n v="0"/>
    <n v="0"/>
  </r>
  <r>
    <x v="0"/>
    <x v="0"/>
    <x v="0"/>
    <s v="成都健丽医疗美容"/>
    <s v="新门店推广9点-14点"/>
    <n v="359.82"/>
    <n v="986"/>
    <n v="24"/>
    <n v="14.99"/>
    <n v="60"/>
    <n v="0"/>
    <n v="0"/>
    <n v="0"/>
    <n v="0"/>
    <n v="0"/>
  </r>
  <r>
    <x v="0"/>
    <x v="0"/>
    <x v="1"/>
    <s v="成都健丽医疗美容"/>
    <s v="新门店推广14点-20点"/>
    <n v="450"/>
    <n v="1566"/>
    <n v="30"/>
    <n v="15"/>
    <n v="67"/>
    <n v="2"/>
    <n v="1"/>
    <n v="1"/>
    <n v="0"/>
    <n v="0"/>
  </r>
  <r>
    <x v="0"/>
    <x v="0"/>
    <x v="1"/>
    <s v="成都健丽医疗美容"/>
    <s v="新门店推广8点-24点"/>
    <n v="126.91"/>
    <n v="411"/>
    <n v="15"/>
    <n v="8.460000000000001"/>
    <n v="35"/>
    <n v="12"/>
    <n v="4"/>
    <n v="0"/>
    <n v="0"/>
    <n v="0"/>
  </r>
  <r>
    <x v="0"/>
    <x v="0"/>
    <x v="1"/>
    <s v="成都健丽医疗美容"/>
    <s v="新门店推广9点-14点"/>
    <n v="350"/>
    <n v="885"/>
    <n v="24"/>
    <n v="14.58"/>
    <n v="82"/>
    <n v="1"/>
    <n v="0"/>
    <n v="1"/>
    <n v="0"/>
    <n v="0"/>
  </r>
  <r>
    <x v="0"/>
    <x v="0"/>
    <x v="2"/>
    <s v="成都健丽医疗美容"/>
    <s v="新门店推广14点-20点"/>
    <n v="450"/>
    <n v="1217"/>
    <n v="31"/>
    <n v="14.52"/>
    <n v="70"/>
    <n v="1"/>
    <n v="0"/>
    <n v="1"/>
    <n v="0"/>
    <n v="0"/>
  </r>
  <r>
    <x v="0"/>
    <x v="0"/>
    <x v="2"/>
    <s v="成都健丽医疗美容"/>
    <s v="新门店推广8点-24点"/>
    <n v="164.44"/>
    <n v="453"/>
    <n v="20"/>
    <n v="8.220000000000001"/>
    <n v="73"/>
    <n v="5"/>
    <n v="4"/>
    <n v="1"/>
    <n v="0"/>
    <n v="0"/>
  </r>
  <r>
    <x v="0"/>
    <x v="0"/>
    <x v="2"/>
    <s v="成都健丽医疗美容"/>
    <s v="新门店推广9点-14点"/>
    <n v="321.95"/>
    <n v="1222"/>
    <n v="22"/>
    <n v="14.63"/>
    <n v="51"/>
    <n v="20"/>
    <n v="16"/>
    <n v="4"/>
    <n v="0"/>
    <n v="0"/>
  </r>
  <r>
    <x v="0"/>
    <x v="0"/>
    <x v="3"/>
    <s v="成都健丽医疗美容"/>
    <s v="新门店推广14点-20点"/>
    <n v="437.18"/>
    <n v="1996"/>
    <n v="33"/>
    <n v="13.25"/>
    <n v="57"/>
    <n v="31"/>
    <n v="14"/>
    <n v="4"/>
    <n v="0"/>
    <n v="0"/>
  </r>
  <r>
    <x v="0"/>
    <x v="0"/>
    <x v="3"/>
    <s v="成都健丽医疗美容"/>
    <s v="新门店推广8点-24点"/>
    <n v="106.49"/>
    <n v="329"/>
    <n v="13"/>
    <n v="8.19"/>
    <n v="70"/>
    <n v="4"/>
    <n v="2"/>
    <n v="0"/>
    <n v="0"/>
    <n v="0"/>
  </r>
  <r>
    <x v="0"/>
    <x v="0"/>
    <x v="3"/>
    <s v="成都健丽医疗美容"/>
    <s v="新门店推广9点-14点"/>
    <n v="350"/>
    <n v="811"/>
    <n v="25"/>
    <n v="14"/>
    <n v="70"/>
    <n v="9"/>
    <n v="8"/>
    <n v="1"/>
    <n v="0"/>
    <n v="0"/>
  </r>
  <r>
    <x v="0"/>
    <x v="0"/>
    <x v="4"/>
    <s v="成都健丽医疗美容"/>
    <s v="新门店推广14点-20点"/>
    <n v="374.49"/>
    <n v="1579"/>
    <n v="30"/>
    <n v="12.48"/>
    <n v="71"/>
    <n v="6"/>
    <n v="1"/>
    <n v="3"/>
    <n v="0"/>
    <n v="1"/>
  </r>
  <r>
    <x v="0"/>
    <x v="0"/>
    <x v="4"/>
    <s v="成都健丽医疗美容"/>
    <s v="新门店推广8点-24点"/>
    <n v="109.84"/>
    <n v="427"/>
    <n v="13"/>
    <n v="8.449999999999999"/>
    <n v="46"/>
    <n v="10"/>
    <n v="7"/>
    <n v="3"/>
    <n v="0"/>
    <n v="0"/>
  </r>
  <r>
    <x v="0"/>
    <x v="0"/>
    <x v="4"/>
    <s v="成都健丽医疗美容"/>
    <s v="新门店推广9点-14点"/>
    <n v="350"/>
    <n v="820"/>
    <n v="27"/>
    <n v="12.96"/>
    <n v="64"/>
    <n v="7"/>
    <n v="2"/>
    <n v="2"/>
    <n v="0"/>
    <n v="2"/>
  </r>
  <r>
    <x v="0"/>
    <x v="0"/>
    <x v="5"/>
    <s v="成都健丽医疗美容"/>
    <s v="新门店推广14点-20点"/>
    <n v="366.71"/>
    <n v="1315"/>
    <n v="25"/>
    <n v="14.67"/>
    <n v="40"/>
    <n v="7"/>
    <n v="4"/>
    <n v="2"/>
    <n v="0"/>
    <n v="1"/>
  </r>
  <r>
    <x v="0"/>
    <x v="0"/>
    <x v="5"/>
    <s v="成都健丽医疗美容"/>
    <s v="新门店推广8点-24点"/>
    <n v="70.55"/>
    <n v="274"/>
    <n v="9"/>
    <n v="7.84"/>
    <n v="21"/>
    <n v="0"/>
    <n v="0"/>
    <n v="0"/>
    <n v="0"/>
    <n v="0"/>
  </r>
  <r>
    <x v="0"/>
    <x v="0"/>
    <x v="5"/>
    <s v="成都健丽医疗美容"/>
    <s v="新门店推广9点-14点"/>
    <n v="385"/>
    <n v="1212"/>
    <n v="26"/>
    <n v="14.81"/>
    <n v="80"/>
    <n v="10"/>
    <n v="7"/>
    <n v="0"/>
    <n v="0"/>
    <n v="0"/>
  </r>
  <r>
    <x v="0"/>
    <x v="0"/>
    <x v="6"/>
    <s v="成都健丽医疗美容"/>
    <s v="新门店推广14点-20点"/>
    <n v="495"/>
    <n v="1360"/>
    <n v="35"/>
    <n v="14.14"/>
    <n v="51"/>
    <n v="1"/>
    <n v="0"/>
    <n v="1"/>
    <n v="0"/>
    <n v="0"/>
  </r>
  <r>
    <x v="0"/>
    <x v="0"/>
    <x v="6"/>
    <s v="成都健丽医疗美容"/>
    <s v="新门店推广8点-24点"/>
    <n v="198.4"/>
    <n v="558"/>
    <n v="22"/>
    <n v="9.02"/>
    <n v="70"/>
    <n v="1"/>
    <n v="1"/>
    <n v="0"/>
    <n v="0"/>
    <n v="0"/>
  </r>
  <r>
    <x v="0"/>
    <x v="0"/>
    <x v="6"/>
    <s v="成都健丽医疗美容"/>
    <s v="新门店推广9点-14点"/>
    <n v="385"/>
    <n v="1110"/>
    <n v="24"/>
    <n v="16.04"/>
    <n v="54"/>
    <n v="7"/>
    <n v="4"/>
    <n v="3"/>
    <n v="0"/>
    <n v="0"/>
  </r>
  <r>
    <x v="0"/>
    <x v="0"/>
    <x v="7"/>
    <s v="成都健丽医疗美容"/>
    <s v="新门店推广14点-20点"/>
    <n v="439.66"/>
    <n v="1620"/>
    <n v="32"/>
    <n v="13.74"/>
    <n v="87"/>
    <n v="9"/>
    <n v="2"/>
    <n v="2"/>
    <n v="0"/>
    <n v="4"/>
  </r>
  <r>
    <x v="0"/>
    <x v="0"/>
    <x v="7"/>
    <s v="成都健丽医疗美容"/>
    <s v="新门店推广8点-24点"/>
    <n v="122.04"/>
    <n v="330"/>
    <n v="15"/>
    <n v="8.140000000000001"/>
    <n v="87"/>
    <n v="15"/>
    <n v="13"/>
    <n v="1"/>
    <n v="0"/>
    <n v="1"/>
  </r>
  <r>
    <x v="0"/>
    <x v="0"/>
    <x v="7"/>
    <s v="成都健丽医疗美容"/>
    <s v="新门店推广9点-14点"/>
    <n v="385"/>
    <n v="990"/>
    <n v="24"/>
    <n v="16.04"/>
    <n v="57"/>
    <n v="10"/>
    <n v="0"/>
    <n v="2"/>
    <n v="0"/>
    <n v="0"/>
  </r>
  <r>
    <x v="0"/>
    <x v="0"/>
    <x v="8"/>
    <s v="成都健丽医疗美容"/>
    <s v="新门店推广14点-20点"/>
    <n v="450"/>
    <n v="1490"/>
    <n v="32"/>
    <n v="14.06"/>
    <n v="100"/>
    <n v="1"/>
    <n v="1"/>
    <n v="0"/>
    <n v="0"/>
    <n v="0"/>
  </r>
  <r>
    <x v="0"/>
    <x v="0"/>
    <x v="8"/>
    <s v="成都健丽医疗美容"/>
    <s v="新门店推广8点-24点"/>
    <n v="200"/>
    <n v="620"/>
    <n v="26"/>
    <n v="7.69"/>
    <n v="92"/>
    <n v="12"/>
    <n v="2"/>
    <n v="3"/>
    <n v="0"/>
    <n v="1"/>
  </r>
  <r>
    <x v="0"/>
    <x v="0"/>
    <x v="8"/>
    <s v="成都健丽医疗美容"/>
    <s v="新门店推广9点-14点"/>
    <n v="350"/>
    <n v="1014"/>
    <n v="23"/>
    <n v="15.22"/>
    <n v="108"/>
    <n v="0"/>
    <n v="0"/>
    <n v="0"/>
    <n v="0"/>
    <n v="0"/>
  </r>
  <r>
    <x v="0"/>
    <x v="0"/>
    <x v="9"/>
    <s v="成都健丽医疗美容"/>
    <s v="新门店推广14点-20点"/>
    <n v="450"/>
    <n v="1545"/>
    <n v="33"/>
    <n v="13.64"/>
    <n v="75"/>
    <n v="7"/>
    <n v="1"/>
    <n v="1"/>
    <n v="0"/>
    <n v="2"/>
  </r>
  <r>
    <x v="0"/>
    <x v="0"/>
    <x v="9"/>
    <s v="成都健丽医疗美容"/>
    <s v="新门店推广8点-24点"/>
    <n v="141.26"/>
    <n v="422"/>
    <n v="17"/>
    <n v="8.31"/>
    <n v="33"/>
    <n v="1"/>
    <n v="0"/>
    <n v="1"/>
    <n v="0"/>
    <n v="0"/>
  </r>
  <r>
    <x v="0"/>
    <x v="0"/>
    <x v="9"/>
    <s v="成都健丽医疗美容"/>
    <s v="新门店推广9点-14点"/>
    <n v="350"/>
    <n v="1457"/>
    <n v="24"/>
    <n v="14.58"/>
    <n v="67"/>
    <n v="9"/>
    <n v="4"/>
    <n v="2"/>
    <n v="0"/>
    <n v="3"/>
  </r>
  <r>
    <x v="0"/>
    <x v="0"/>
    <x v="10"/>
    <s v="成都健丽医疗美容"/>
    <s v="新门店推广14点-20点"/>
    <n v="450"/>
    <n v="1868"/>
    <n v="30"/>
    <n v="15"/>
    <n v="56"/>
    <n v="13"/>
    <n v="0"/>
    <n v="0"/>
    <n v="0"/>
    <n v="0"/>
  </r>
  <r>
    <x v="0"/>
    <x v="0"/>
    <x v="10"/>
    <s v="成都健丽医疗美容"/>
    <s v="新门店推广8点-24点"/>
    <n v="37.6"/>
    <n v="207"/>
    <n v="5"/>
    <n v="7.52"/>
    <n v="8"/>
    <n v="2"/>
    <n v="0"/>
    <n v="0"/>
    <n v="0"/>
    <n v="0"/>
  </r>
  <r>
    <x v="0"/>
    <x v="0"/>
    <x v="10"/>
    <s v="成都健丽医疗美容"/>
    <s v="新门店推广9点-14点"/>
    <n v="350"/>
    <n v="1468"/>
    <n v="25"/>
    <n v="14"/>
    <n v="60"/>
    <n v="6"/>
    <n v="4"/>
    <n v="1"/>
    <n v="0"/>
    <n v="1"/>
  </r>
  <r>
    <x v="0"/>
    <x v="0"/>
    <x v="11"/>
    <s v="成都健丽医疗美容"/>
    <s v="新门店推广9点-14点"/>
    <n v="43.95"/>
    <n v="326"/>
    <n v="4"/>
    <n v="10.99"/>
    <n v="16"/>
    <n v="0"/>
    <n v="0"/>
    <n v="0"/>
    <n v="0"/>
    <n v="0"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  <r>
    <x v="1"/>
    <x v="1"/>
    <x v="12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数据透视表11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R5:S8" firstHeaderRow="1" firstDataRow="1" firstDataCol="1" rowPageCount="2" colPageCount="1"/>
  <pivotFields count="15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3">
    <i/>
    <i>
      <x v="1"/>
    </i>
    <i t="grand"/>
  </rowItems>
  <colItems count="1">
    <i/>
  </colItems>
  <pageFields count="2">
    <pageField fld="0" hier="-1"/>
    <pageField fld="1" hier="-1"/>
  </pageFields>
  <dataFields count="1">
    <dataField name="计数项:星级" fld="7" subtotal="count" baseField="0" baseItem="0"/>
  </dataFields>
  <formats count="12"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7" type="button" dataOnly="0" labelOnly="1" outline="0" axis="axisRow" fieldPosition="0"/>
    </format>
    <format dxfId="35">
      <pivotArea dataOnly="0" labelOnly="1" fieldPosition="0">
        <references count="1">
          <reference field="7" count="1">
            <x v="1"/>
          </reference>
        </references>
      </pivotArea>
    </format>
    <format dxfId="34">
      <pivotArea dataOnly="0" labelOnly="1" grandRow="1" outline="0" fieldPosition="0"/>
    </format>
    <format dxfId="33">
      <pivotArea dataOnly="0" labelOnly="1" outline="0" axis="axisValues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7" type="button" dataOnly="0" labelOnly="1" outline="0" axis="axisRow" fieldPosition="0"/>
    </format>
    <format dxfId="29">
      <pivotArea dataOnly="0" labelOnly="1" fieldPosition="0">
        <references count="1">
          <reference field="7" count="1">
            <x v="1"/>
          </reference>
        </references>
      </pivotArea>
    </format>
    <format dxfId="28">
      <pivotArea dataOnly="0" labelOnly="1" grandRow="1" outline="0" fieldPosition="0"/>
    </format>
    <format dxfId="27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16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X15:AB16" firstHeaderRow="0" firstDataRow="1" firstDataCol="0" rowPageCount="3" colPageCount="1"/>
  <pivotFields count="15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7">
        <item m="1" x="2"/>
        <item h="1" x="1"/>
        <item m="1" x="4"/>
        <item h="1" m="1" x="5"/>
        <item h="1" x="0"/>
        <item m="1" x="3"/>
        <item t="default"/>
      </items>
    </pivotField>
    <pivotField axis="axisPage" showAll="0">
      <items count="103">
        <item m="1" x="18"/>
        <item m="1" x="56"/>
        <item m="1" x="93"/>
        <item m="1" x="42"/>
        <item m="1" x="79"/>
        <item m="1" x="29"/>
        <item m="1" x="66"/>
        <item m="1" x="15"/>
        <item m="1" x="53"/>
        <item m="1" x="90"/>
        <item m="1" x="39"/>
        <item m="1" x="76"/>
        <item m="1" x="25"/>
        <item m="1" x="63"/>
        <item m="1" x="100"/>
        <item m="1" x="49"/>
        <item m="1" x="86"/>
        <item m="1" x="35"/>
        <item m="1" x="72"/>
        <item m="1" x="21"/>
        <item m="1" x="58"/>
        <item m="1" x="96"/>
        <item m="1" x="45"/>
        <item m="1" x="82"/>
        <item m="1" x="32"/>
        <item m="1" x="70"/>
        <item m="1" x="17"/>
        <item x="12"/>
        <item m="1" x="62"/>
        <item m="1" x="99"/>
        <item m="1" x="48"/>
        <item m="1" x="85"/>
        <item m="1" x="34"/>
        <item m="1" x="71"/>
        <item m="1" x="19"/>
        <item m="1" x="57"/>
        <item m="1" x="95"/>
        <item m="1" x="43"/>
        <item m="1" x="80"/>
        <item m="1" x="31"/>
        <item m="1" x="69"/>
        <item m="1" x="16"/>
        <item m="1" x="55"/>
        <item m="1" x="54"/>
        <item m="1" x="91"/>
        <item m="1" x="40"/>
        <item m="1" x="77"/>
        <item m="1" x="26"/>
        <item m="1" x="64"/>
        <item m="1" x="101"/>
        <item m="1" x="50"/>
        <item m="1" x="87"/>
        <item m="1" x="36"/>
        <item m="1" x="73"/>
        <item m="1" x="22"/>
        <item m="1" x="59"/>
        <item m="1" x="97"/>
        <item m="1" x="46"/>
        <item m="1" x="92"/>
        <item m="1" x="41"/>
        <item m="1" x="78"/>
        <item m="1" x="27"/>
        <item m="1" x="65"/>
        <item m="1" x="13"/>
        <item m="1" x="51"/>
        <item m="1" x="88"/>
        <item m="1" x="37"/>
        <item m="1" x="74"/>
        <item m="1" x="24"/>
        <item m="1" x="61"/>
        <item m="1" x="98"/>
        <item m="1" x="47"/>
        <item m="1" x="84"/>
        <item m="1" x="33"/>
        <item m="1" x="94"/>
        <item m="1" x="14"/>
        <item m="1" x="20"/>
        <item m="1" x="28"/>
        <item m="1" x="23"/>
        <item m="1" x="30"/>
        <item m="1" x="38"/>
        <item m="1" x="44"/>
        <item m="1" x="52"/>
        <item m="1" x="60"/>
        <item m="1" x="83"/>
        <item m="1" x="89"/>
        <item m="1" x="81"/>
        <item m="1" x="75"/>
        <item m="1" x="68"/>
        <item x="8"/>
        <item x="9"/>
        <item x="10"/>
        <item x="11"/>
        <item m="1" x="67"/>
        <item x="5"/>
        <item x="6"/>
        <item x="7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5">
    <i/>
    <i i="1">
      <x v="1"/>
    </i>
    <i i="2">
      <x v="2"/>
    </i>
    <i i="3">
      <x v="3"/>
    </i>
    <i i="4">
      <x v="4"/>
    </i>
  </colItems>
  <pageFields count="3">
    <pageField fld="0" hier="-1"/>
    <pageField fld="1" hier="-1"/>
    <pageField fld="2" hier="-1"/>
  </pageFields>
  <dataFields count="5">
    <dataField name="求和项:花费" fld="5" baseField="0" baseItem="0"/>
    <dataField name="求和项:点击" fld="7" baseField="0" baseItem="0"/>
    <dataField name="平均值项:点击均价" fld="8" subtotal="average" baseField="0" baseItem="1"/>
    <dataField name="求和项:曝光" fld="6" baseField="0" baseItem="0"/>
    <dataField name="求和项:商户浏览量" fld="9" baseField="0" baseItem="0"/>
  </dataFields>
  <formats count="6">
    <format dxfId="44">
      <pivotArea type="all" dataOnly="0" outline="0" fieldPosition="0"/>
    </format>
    <format dxfId="43">
      <pivotArea outline="0" collapsedLevelsAreSubtotals="1" fieldPosition="0"/>
    </format>
    <format dxfId="4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数据透视表13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U6:U7" firstHeaderRow="1" firstDataRow="1" firstDataCol="0" rowPageCount="3" colPageCount="1"/>
  <pivotFields count="12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10">
        <item h="1" m="1" x="6"/>
        <item h="1" m="1" x="5"/>
        <item h="1" x="3"/>
        <item h="1" m="1" x="7"/>
        <item h="1" m="1" x="8"/>
        <item m="1" x="4"/>
        <item h="1" x="0"/>
        <item h="1" x="1"/>
        <item x="2"/>
        <item t="default"/>
      </items>
    </pivotField>
    <pivotField axis="axisPage" showAll="0">
      <items count="53">
        <item m="1" x="27"/>
        <item m="1" x="17"/>
        <item m="1" x="29"/>
        <item m="1" x="40"/>
        <item m="1" x="21"/>
        <item m="1" x="33"/>
        <item m="1" x="50"/>
        <item m="1" x="36"/>
        <item m="1" x="38"/>
        <item x="16"/>
        <item m="1" x="25"/>
        <item m="1" x="47"/>
        <item m="1" x="31"/>
        <item m="1" x="22"/>
        <item m="1" x="41"/>
        <item m="1" x="43"/>
        <item m="1" x="44"/>
        <item m="1" x="26"/>
        <item m="1" x="49"/>
        <item m="1" x="32"/>
        <item m="1" x="20"/>
        <item m="1" x="39"/>
        <item m="1" x="24"/>
        <item m="1" x="45"/>
        <item m="1" x="30"/>
        <item m="1" x="19"/>
        <item m="1" x="35"/>
        <item m="1" x="28"/>
        <item m="1" x="51"/>
        <item m="1" x="34"/>
        <item m="1" x="18"/>
        <item m="1" x="46"/>
        <item m="1" x="42"/>
        <item m="1" x="23"/>
        <item m="1" x="48"/>
        <item x="4"/>
        <item x="3"/>
        <item x="2"/>
        <item x="0"/>
        <item x="1"/>
        <item x="5"/>
        <item x="8"/>
        <item x="6"/>
        <item m="1" x="37"/>
        <item x="7"/>
        <item x="13"/>
        <item x="14"/>
        <item x="15"/>
        <item x="9"/>
        <item x="10"/>
        <item x="11"/>
        <item x="1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3">
    <pageField fld="0" hier="-1"/>
    <pageField fld="1" hier="-1"/>
    <pageField fld="2" hier="-1"/>
  </pageFields>
  <dataFields count="1">
    <dataField name="计数项:用户昵称" fld="6" subtotal="count" baseField="0" baseItem="0"/>
  </dataFields>
  <formats count="6">
    <format dxfId="50">
      <pivotArea type="all" dataOnly="0" outline="0" fieldPosition="0"/>
    </format>
    <format dxfId="49">
      <pivotArea outline="0" collapsedLevelsAreSubtotals="1" fieldPosition="0"/>
    </format>
    <format dxfId="48">
      <pivotArea dataOnly="0" labelOnly="1" outline="0" axis="axisValues" fieldPosition="0"/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数据透视表2" cacheId="7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compact="0" compactData="0" multipleFieldFilters="0">
  <location ref="AI1:AM31" firstHeaderRow="1" firstDataRow="3" firstDataCol="1"/>
  <pivotFields count="15">
    <pivotField compact="0" outline="0" showAll="0" defaultSubtotal="0"/>
    <pivotField axis="axisCol" compact="0" outline="0" showAll="0" defaultSubtotal="0">
      <items count="8">
        <item h="1" m="1" x="7"/>
        <item h="1" x="0"/>
        <item h="1" x="5"/>
        <item h="1" x="1"/>
        <item h="1" m="1" x="6"/>
        <item h="1" x="2"/>
        <item x="3"/>
        <item x="4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dataField="1" compact="0" outline="0" showAll="0" sortType="descending" defaultSubtotal="0">
      <items count="83">
        <item m="1" x="53"/>
        <item m="1" x="54"/>
        <item m="1" x="77"/>
        <item m="1" x="71"/>
        <item m="1" x="65"/>
        <item m="1" x="61"/>
        <item m="1" x="60"/>
        <item m="1" x="72"/>
        <item m="1" x="73"/>
        <item m="1" x="81"/>
        <item m="1" x="56"/>
        <item m="1" x="75"/>
        <item m="1" x="70"/>
        <item m="1" x="66"/>
        <item m="1" x="58"/>
        <item x="51"/>
        <item m="1" x="76"/>
        <item m="1" x="82"/>
        <item m="1" x="67"/>
        <item m="1" x="64"/>
        <item m="1" x="63"/>
        <item m="1" x="59"/>
        <item m="1" x="74"/>
        <item m="1" x="80"/>
        <item m="1" x="78"/>
        <item m="1" x="79"/>
        <item m="1" x="62"/>
        <item m="1" x="69"/>
        <item m="1" x="55"/>
        <item m="1" x="57"/>
        <item m="1" x="52"/>
        <item m="1" x="68"/>
        <item x="2"/>
        <item x="3"/>
        <item x="5"/>
        <item x="1"/>
        <item x="0"/>
        <item x="4"/>
        <item x="8"/>
        <item x="7"/>
        <item x="6"/>
        <item x="9"/>
        <item x="12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8"/>
        <item x="27"/>
        <item x="30"/>
        <item x="29"/>
        <item x="32"/>
        <item x="31"/>
        <item x="34"/>
        <item x="33"/>
        <item x="35"/>
        <item x="36"/>
        <item x="37"/>
        <item x="38"/>
        <item x="39"/>
        <item x="40"/>
        <item x="42"/>
        <item x="41"/>
        <item x="43"/>
        <item x="44"/>
        <item x="45"/>
        <item x="46"/>
        <item x="47"/>
        <item x="48"/>
        <item x="49"/>
        <item x="5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7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7"/>
  </rowFields>
  <rowItems count="28">
    <i>
      <x v="78"/>
    </i>
    <i>
      <x v="63"/>
    </i>
    <i>
      <x v="71"/>
    </i>
    <i>
      <x v="66"/>
    </i>
    <i>
      <x v="72"/>
    </i>
    <i>
      <x v="76"/>
    </i>
    <i>
      <x v="77"/>
    </i>
    <i>
      <x v="64"/>
    </i>
    <i>
      <x v="75"/>
    </i>
    <i>
      <x v="45"/>
    </i>
    <i>
      <x v="73"/>
    </i>
    <i>
      <x v="74"/>
    </i>
    <i>
      <x v="79"/>
    </i>
    <i>
      <x v="48"/>
    </i>
    <i>
      <x v="67"/>
    </i>
    <i>
      <x v="80"/>
    </i>
    <i>
      <x v="44"/>
    </i>
    <i>
      <x v="81"/>
    </i>
    <i>
      <x v="70"/>
    </i>
    <i>
      <x v="82"/>
    </i>
    <i>
      <x v="43"/>
    </i>
    <i>
      <x v="62"/>
    </i>
    <i>
      <x v="65"/>
    </i>
    <i>
      <x v="59"/>
    </i>
    <i>
      <x v="61"/>
    </i>
    <i>
      <x v="68"/>
    </i>
    <i>
      <x v="69"/>
    </i>
    <i t="grand"/>
  </rowItems>
  <colFields count="2">
    <field x="1"/>
    <field x="-2"/>
  </colFields>
  <colItems count="4">
    <i/>
    <i r="1" i="1">
      <x v="1"/>
    </i>
    <i/>
    <i r="1" i="1">
      <x v="1"/>
    </i>
  </colItems>
  <dataFields count="2">
    <dataField name="计数项:套餐信息" fld="7" subtotal="count" baseField="0" baseItem="0"/>
    <dataField name="求和项:成交价" fld="2" baseField="0" baseItem="0"/>
  </dataFields>
  <formats count="24">
    <format dxfId="74">
      <pivotArea type="all" dataOnly="0" outline="0" fieldPosition="0"/>
    </format>
    <format dxfId="73">
      <pivotArea outline="0" collapsedLevelsAreSubtotals="1" fieldPosition="0"/>
    </format>
    <format dxfId="72">
      <pivotArea type="origin" dataOnly="0" labelOnly="1" outline="0" fieldPosition="0"/>
    </format>
    <format dxfId="71">
      <pivotArea field="1" type="button" dataOnly="0" labelOnly="1" outline="0" axis="axisCol" fieldPosition="0"/>
    </format>
    <format dxfId="70">
      <pivotArea field="-2" type="button" dataOnly="0" labelOnly="1" outline="0" axis="axisCol" fieldPosition="1"/>
    </format>
    <format dxfId="69">
      <pivotArea type="topRight" dataOnly="0" labelOnly="1" outline="0" fieldPosition="0"/>
    </format>
    <format dxfId="68">
      <pivotArea field="7" type="button" dataOnly="0" labelOnly="1" outline="0" axis="axisRow" fieldPosition="0"/>
    </format>
    <format dxfId="67">
      <pivotArea dataOnly="0" labelOnly="1" outline="0" fieldPosition="0">
        <references count="1">
          <reference field="7" count="1">
            <x v="82"/>
          </reference>
        </references>
      </pivotArea>
    </format>
    <format dxfId="66">
      <pivotArea dataOnly="0" labelOnly="1" grandRow="1" outline="0" fieldPosition="0"/>
    </format>
    <format dxfId="65">
      <pivotArea dataOnly="0" labelOnly="1" outline="0" fieldPosition="0">
        <references count="1">
          <reference field="1" count="0"/>
        </references>
      </pivotArea>
    </format>
    <format dxfId="64">
      <pivotArea dataOnly="0" labelOnly="1" outline="0" fieldPosition="0">
        <references count="2">
          <reference field="4294967294" count="1">
            <x v="1"/>
          </reference>
          <reference field="1" count="1" selected="0">
            <x v="6"/>
          </reference>
        </references>
      </pivotArea>
    </format>
    <format dxfId="63">
      <pivotArea dataOnly="0" labelOnly="1" outline="0" fieldPosition="0">
        <references count="2">
          <reference field="4294967294" count="1">
            <x v="1"/>
          </reference>
          <reference field="1" count="1" selected="0">
            <x v="7"/>
          </reference>
        </references>
      </pivotArea>
    </format>
    <format dxfId="62">
      <pivotArea type="all" dataOnly="0" outline="0" fieldPosition="0"/>
    </format>
    <format dxfId="61">
      <pivotArea outline="0" collapsedLevelsAreSubtotals="1" fieldPosition="0"/>
    </format>
    <format dxfId="60">
      <pivotArea type="origin" dataOnly="0" labelOnly="1" outline="0" fieldPosition="0"/>
    </format>
    <format dxfId="59">
      <pivotArea field="1" type="button" dataOnly="0" labelOnly="1" outline="0" axis="axisCol" fieldPosition="0"/>
    </format>
    <format dxfId="58">
      <pivotArea field="-2" type="button" dataOnly="0" labelOnly="1" outline="0" axis="axisCol" fieldPosition="1"/>
    </format>
    <format dxfId="57">
      <pivotArea type="topRight" dataOnly="0" labelOnly="1" outline="0" fieldPosition="0"/>
    </format>
    <format dxfId="56">
      <pivotArea field="7" type="button" dataOnly="0" labelOnly="1" outline="0" axis="axisRow" fieldPosition="0"/>
    </format>
    <format dxfId="55">
      <pivotArea dataOnly="0" labelOnly="1" outline="0" fieldPosition="0">
        <references count="1">
          <reference field="7" count="1">
            <x v="82"/>
          </reference>
        </references>
      </pivotArea>
    </format>
    <format dxfId="54">
      <pivotArea dataOnly="0" labelOnly="1" grandRow="1" outline="0" fieldPosition="0"/>
    </format>
    <format dxfId="53">
      <pivotArea dataOnly="0" labelOnly="1" outline="0" fieldPosition="0">
        <references count="1">
          <reference field="1" count="0"/>
        </references>
      </pivotArea>
    </format>
    <format dxfId="52">
      <pivotArea dataOnly="0" labelOnly="1" outline="0" fieldPosition="0">
        <references count="2">
          <reference field="4294967294" count="1">
            <x v="1"/>
          </reference>
          <reference field="1" count="1" selected="0">
            <x v="6"/>
          </reference>
        </references>
      </pivotArea>
    </format>
    <format dxfId="51">
      <pivotArea dataOnly="0" labelOnly="1" outline="0" fieldPosition="0">
        <references count="2">
          <reference field="4294967294" count="1">
            <x v="1"/>
          </reference>
          <reference field="1" count="1" selected="0">
            <x v="7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数据透视表5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16:D17" firstHeaderRow="0" firstDataRow="1" firstDataCol="0" rowPageCount="3" colPageCount="1"/>
  <pivotFields count="7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9">
        <item h="1" m="1" x="6"/>
        <item m="1" x="7"/>
        <item h="1" x="5"/>
        <item h="1" x="0"/>
        <item h="1" x="1"/>
        <item h="1" x="2"/>
        <item x="3"/>
        <item h="1" x="4"/>
        <item t="default"/>
      </items>
    </pivotField>
    <pivotField axis="axisPage" showAll="0">
      <items count="206">
        <item m="1" x="139"/>
        <item m="1" x="167"/>
        <item m="1" x="195"/>
        <item m="1" x="156"/>
        <item m="1" x="184"/>
        <item m="1" x="146"/>
        <item m="1" x="175"/>
        <item m="1" x="203"/>
        <item m="1" x="164"/>
        <item m="1" x="192"/>
        <item m="1" x="153"/>
        <item m="1" x="181"/>
        <item m="1" x="143"/>
        <item m="1" x="171"/>
        <item m="1" x="199"/>
        <item m="1" x="160"/>
        <item m="1" x="188"/>
        <item m="1" x="150"/>
        <item m="1" x="179"/>
        <item m="1" x="141"/>
        <item m="1" x="174"/>
        <item m="1" x="202"/>
        <item m="1" x="163"/>
        <item m="1" x="191"/>
        <item m="1" x="152"/>
        <item m="1" x="180"/>
        <item m="1" x="142"/>
        <item m="1" x="170"/>
        <item m="1" x="198"/>
        <item m="1" x="159"/>
        <item m="1" x="187"/>
        <item m="1" x="149"/>
        <item m="1" x="178"/>
        <item m="1" x="140"/>
        <item m="1" x="169"/>
        <item m="1" x="197"/>
        <item m="1" x="158"/>
        <item m="1" x="186"/>
        <item m="1" x="148"/>
        <item x="137"/>
        <item m="1" x="145"/>
        <item m="1" x="183"/>
        <item m="1" x="155"/>
        <item m="1" x="194"/>
        <item m="1" x="166"/>
        <item m="1" x="138"/>
        <item m="1" x="177"/>
        <item m="1" x="151"/>
        <item m="1" x="190"/>
        <item m="1" x="162"/>
        <item m="1" x="201"/>
        <item m="1" x="173"/>
        <item m="1" x="168"/>
        <item m="1" x="196"/>
        <item m="1" x="157"/>
        <item m="1" x="185"/>
        <item m="1" x="147"/>
        <item m="1" x="176"/>
        <item m="1" x="204"/>
        <item m="1" x="165"/>
        <item m="1" x="193"/>
        <item m="1" x="154"/>
        <item m="1" x="182"/>
        <item m="1" x="144"/>
        <item m="1" x="200"/>
        <item m="1" x="172"/>
        <item m="1" x="161"/>
        <item m="1" x="1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5"/>
        <item x="34"/>
        <item x="33"/>
        <item x="32"/>
        <item x="31"/>
        <item x="36"/>
        <item x="37"/>
        <item x="38"/>
        <item x="39"/>
        <item x="40"/>
        <item x="41"/>
        <item x="42"/>
        <item x="43"/>
        <item x="44"/>
        <item x="50"/>
        <item x="49"/>
        <item x="48"/>
        <item x="47"/>
        <item x="46"/>
        <item x="45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8"/>
        <item x="67"/>
        <item x="66"/>
        <item x="65"/>
        <item x="72"/>
        <item x="71"/>
        <item x="70"/>
        <item x="69"/>
        <item x="73"/>
        <item x="74"/>
        <item x="76"/>
        <item x="75"/>
        <item x="77"/>
        <item x="78"/>
        <item x="79"/>
        <item x="80"/>
        <item x="81"/>
        <item x="82"/>
        <item x="83"/>
        <item x="84"/>
        <item x="86"/>
        <item x="85"/>
        <item x="87"/>
        <item x="88"/>
        <item x="89"/>
        <item x="91"/>
        <item x="90"/>
        <item x="92"/>
        <item x="93"/>
        <item x="94"/>
        <item x="95"/>
        <item x="96"/>
        <item x="97"/>
        <item x="98"/>
        <item x="99"/>
        <item x="100"/>
        <item x="103"/>
        <item x="102"/>
        <item x="101"/>
        <item x="105"/>
        <item x="104"/>
        <item x="111"/>
        <item x="110"/>
        <item x="109"/>
        <item x="108"/>
        <item x="107"/>
        <item x="106"/>
        <item x="112"/>
        <item x="114"/>
        <item x="113"/>
        <item x="116"/>
        <item x="115"/>
        <item x="117"/>
        <item x="118"/>
        <item x="119"/>
        <item x="120"/>
        <item x="121"/>
        <item x="123"/>
        <item x="122"/>
        <item x="124"/>
        <item x="127"/>
        <item x="126"/>
        <item x="125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/>
    <i i="1">
      <x v="1"/>
    </i>
    <i i="2">
      <x v="2"/>
    </i>
    <i i="3">
      <x v="3"/>
    </i>
  </colItems>
  <pageFields count="3">
    <pageField fld="0" hier="-1"/>
    <pageField fld="1" hier="-1"/>
    <pageField fld="2" hier="-1"/>
  </pageFields>
  <dataFields count="4">
    <dataField name="浏览量" fld="3" baseField="0" baseItem="1"/>
    <dataField name="访客数" fld="4" baseField="0" baseItem="1"/>
    <dataField name="平均停留时长" fld="5" subtotal="average" baseField="0" baseItem="2"/>
    <dataField name="跳失率" fld="6" subtotal="average" baseField="0" baseItem="3"/>
  </dataFields>
  <formats count="8">
    <format dxfId="82">
      <pivotArea outline="0" collapsedLevelsAreSubtotals="1" fieldPosition="0"/>
    </format>
    <format dxfId="8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80">
      <pivotArea type="all" dataOnly="0" outline="0" fieldPosition="0"/>
    </format>
    <format dxfId="79">
      <pivotArea outline="0" collapsedLevelsAreSubtotals="1" fieldPosition="0"/>
    </format>
    <format dxfId="7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7">
      <pivotArea type="all" dataOnly="0" outline="0" fieldPosition="0"/>
    </format>
    <format dxfId="76">
      <pivotArea outline="0" collapsedLevelsAreSubtotals="1" fieldPosition="0"/>
    </format>
    <format dxfId="75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数据透视表10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F5:F6" firstHeaderRow="1" firstDataRow="1" firstDataCol="0" rowPageCount="2" colPageCount="1"/>
  <pivotFields count="8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8">
        <item h="1" m="1" x="4"/>
        <item h="1" m="1" x="5"/>
        <item h="1" x="3"/>
        <item m="1" x="6"/>
        <item h="1" x="0"/>
        <item h="1"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0" hier="-1"/>
    <pageField fld="1" hier="-1"/>
  </pageFields>
  <dataFields count="1">
    <dataField name="计数项:姓名" fld="2" subtotal="count" baseField="0" baseItem="0"/>
  </dataFields>
  <formats count="6">
    <format dxfId="88">
      <pivotArea type="all" dataOnly="0" outline="0" fieldPosition="0"/>
    </format>
    <format dxfId="87">
      <pivotArea outline="0" collapsedLevelsAreSubtotals="1" fieldPosition="0"/>
    </format>
    <format dxfId="86">
      <pivotArea dataOnly="0" labelOnly="1" outline="0" axis="axisValues" fieldPosition="0"/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数据透视表9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L6:M10" firstHeaderRow="1" firstDataRow="1" firstDataCol="1" rowPageCount="3" colPageCount="1"/>
  <pivotFields count="11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10">
        <item h="1" m="1" x="8"/>
        <item m="1" x="7"/>
        <item h="1" x="0"/>
        <item h="1" x="6"/>
        <item h="1" x="1"/>
        <item h="1" x="2"/>
        <item h="1" x="3"/>
        <item x="4"/>
        <item h="1" x="5"/>
        <item t="default"/>
      </items>
    </pivotField>
    <pivotField axis="axisPage" multipleItemSelectionAllowed="1" showAll="0">
      <items count="170">
        <item m="1" x="94"/>
        <item m="1" x="147"/>
        <item m="1" x="129"/>
        <item m="1" x="143"/>
        <item m="1" x="74"/>
        <item m="1" x="125"/>
        <item m="1" x="104"/>
        <item m="1" x="86"/>
        <item m="1" x="138"/>
        <item m="1" x="69"/>
        <item m="1" x="53"/>
        <item m="1" x="110"/>
        <item m="1" x="157"/>
        <item m="1" x="89"/>
        <item m="1" x="141"/>
        <item m="1" x="72"/>
        <item m="1" x="124"/>
        <item m="1" x="103"/>
        <item m="1" x="152"/>
        <item m="1" x="83"/>
        <item m="1" x="136"/>
        <item m="1" x="67"/>
        <item m="1" x="98"/>
        <item m="1" x="79"/>
        <item m="1" x="113"/>
        <item m="1" x="161"/>
        <item m="1" x="145"/>
        <item m="1" x="127"/>
        <item m="1" x="58"/>
        <item m="1" x="117"/>
        <item m="1" x="166"/>
        <item m="1" x="95"/>
        <item m="1" x="148"/>
        <item m="1" x="78"/>
        <item m="1" x="130"/>
        <item m="1" x="61"/>
        <item m="1" x="112"/>
        <item m="1" x="159"/>
        <item m="1" x="90"/>
        <item m="1" x="144"/>
        <item m="1" x="75"/>
        <item m="1" x="126"/>
        <item m="1" x="57"/>
        <item m="1" x="105"/>
        <item x="52"/>
        <item m="1" x="70"/>
        <item m="1" x="139"/>
        <item m="1" x="87"/>
        <item m="1" x="155"/>
        <item m="1" x="116"/>
        <item m="1" x="119"/>
        <item m="1" x="54"/>
        <item m="1" x="81"/>
        <item m="1" x="66"/>
        <item m="1" x="71"/>
        <item m="1" x="121"/>
        <item m="1" x="163"/>
        <item m="1" x="115"/>
        <item m="1" x="96"/>
        <item m="1" x="101"/>
        <item m="1" x="64"/>
        <item m="1" x="85"/>
        <item m="1" x="109"/>
        <item m="1" x="154"/>
        <item m="1" x="128"/>
        <item m="1" x="60"/>
        <item m="1" x="97"/>
        <item m="1" x="106"/>
        <item m="1" x="132"/>
        <item m="1" x="65"/>
        <item m="1" x="108"/>
        <item m="1" x="133"/>
        <item m="1" x="164"/>
        <item m="1" x="56"/>
        <item m="1" x="122"/>
        <item m="1" x="167"/>
        <item m="1" x="142"/>
        <item m="1" x="158"/>
        <item m="1" x="63"/>
        <item m="1" x="111"/>
        <item m="1" x="80"/>
        <item m="1" x="160"/>
        <item m="1" x="73"/>
        <item m="1" x="120"/>
        <item m="1" x="100"/>
        <item m="1" x="150"/>
        <item m="1" x="165"/>
        <item m="1" x="93"/>
        <item x="0"/>
        <item x="1"/>
        <item m="1" x="149"/>
        <item m="1" x="99"/>
        <item m="1" x="168"/>
        <item m="1" x="118"/>
        <item m="1" x="68"/>
        <item m="1" x="137"/>
        <item m="1" x="84"/>
        <item m="1" x="153"/>
        <item x="2"/>
        <item x="3"/>
        <item m="1" x="131"/>
        <item m="1" x="62"/>
        <item m="1" x="114"/>
        <item m="1" x="162"/>
        <item m="1" x="92"/>
        <item m="1" x="146"/>
        <item m="1" x="77"/>
        <item x="4"/>
        <item m="1" x="59"/>
        <item m="1" x="107"/>
        <item m="1" x="156"/>
        <item m="1" x="88"/>
        <item m="1" x="140"/>
        <item m="1" x="123"/>
        <item m="1" x="135"/>
        <item m="1" x="102"/>
        <item m="1" x="82"/>
        <item m="1" x="151"/>
        <item m="1" x="55"/>
        <item x="5"/>
        <item m="1" x="76"/>
        <item m="1" x="134"/>
        <item m="1" x="91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2"/>
        <item x="34"/>
        <item x="35"/>
        <item x="36"/>
        <item x="37"/>
        <item x="38"/>
        <item x="39"/>
        <item x="40"/>
        <item x="41"/>
        <item x="42"/>
        <item x="44"/>
        <item x="43"/>
        <item x="45"/>
        <item x="46"/>
        <item x="47"/>
        <item x="48"/>
        <item x="49"/>
        <item x="50"/>
        <item x="51"/>
        <item t="default"/>
      </items>
    </pivotField>
    <pivotField showAll="0"/>
    <pivotField axis="axisRow" dataField="1" showAll="0">
      <items count="8">
        <item x="1"/>
        <item x="0"/>
        <item m="1" x="6"/>
        <item x="2"/>
        <item m="1" x="5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 v="1"/>
    </i>
    <i>
      <x v="3"/>
    </i>
    <i>
      <x v="5"/>
    </i>
    <i t="grand"/>
  </rowItems>
  <colItems count="1">
    <i/>
  </colItems>
  <pageFields count="3">
    <pageField fld="0" hier="-1"/>
    <pageField fld="1" hier="-1"/>
    <pageField fld="2" hier="-1"/>
  </pageFields>
  <dataFields count="1">
    <dataField name="计数项:订单来源" fld="4" subtotal="count" baseField="0" baseItem="0"/>
  </dataFields>
  <formats count="12">
    <format dxfId="100">
      <pivotArea type="all" dataOnly="0" outline="0" fieldPosition="0"/>
    </format>
    <format dxfId="99">
      <pivotArea outline="0" collapsedLevelsAreSubtotals="1" fieldPosition="0"/>
    </format>
    <format dxfId="98">
      <pivotArea field="4" type="button" dataOnly="0" labelOnly="1" outline="0" axis="axisRow" fieldPosition="0"/>
    </format>
    <format dxfId="97">
      <pivotArea dataOnly="0" labelOnly="1" fieldPosition="0">
        <references count="1">
          <reference field="4" count="1">
            <x v="5"/>
          </reference>
        </references>
      </pivotArea>
    </format>
    <format dxfId="96">
      <pivotArea dataOnly="0" labelOnly="1" grandRow="1" outline="0" fieldPosition="0"/>
    </format>
    <format dxfId="95">
      <pivotArea dataOnly="0" labelOnly="1" outline="0" axis="axisValues" fieldPosition="0"/>
    </format>
    <format dxfId="94">
      <pivotArea type="all" dataOnly="0" outline="0" fieldPosition="0"/>
    </format>
    <format dxfId="93">
      <pivotArea outline="0" collapsedLevelsAreSubtotals="1" fieldPosition="0"/>
    </format>
    <format dxfId="92">
      <pivotArea field="4" type="button" dataOnly="0" labelOnly="1" outline="0" axis="axisRow" fieldPosition="0"/>
    </format>
    <format dxfId="91">
      <pivotArea dataOnly="0" labelOnly="1" fieldPosition="0">
        <references count="1">
          <reference field="4" count="1">
            <x v="5"/>
          </reference>
        </references>
      </pivotArea>
    </format>
    <format dxfId="90">
      <pivotArea dataOnly="0" labelOnly="1" grandRow="1" outline="0" fieldPosition="0"/>
    </format>
    <format dxfId="89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数据透视表15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X6:AB7" firstHeaderRow="0" firstDataRow="1" firstDataCol="0" rowPageCount="3" colPageCount="1"/>
  <pivotFields count="15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7">
        <item h="1" m="1" x="2"/>
        <item h="1" x="1"/>
        <item h="1" m="1" x="4"/>
        <item m="1" x="5"/>
        <item x="0"/>
        <item h="1" m="1" x="3"/>
        <item t="default"/>
      </items>
    </pivotField>
    <pivotField axis="axisPage" showAll="0">
      <items count="103">
        <item m="1" x="18"/>
        <item m="1" x="56"/>
        <item m="1" x="93"/>
        <item m="1" x="42"/>
        <item m="1" x="79"/>
        <item m="1" x="29"/>
        <item m="1" x="66"/>
        <item m="1" x="15"/>
        <item m="1" x="53"/>
        <item m="1" x="90"/>
        <item m="1" x="39"/>
        <item m="1" x="76"/>
        <item m="1" x="25"/>
        <item m="1" x="63"/>
        <item m="1" x="100"/>
        <item m="1" x="49"/>
        <item m="1" x="86"/>
        <item m="1" x="35"/>
        <item m="1" x="72"/>
        <item m="1" x="21"/>
        <item m="1" x="58"/>
        <item m="1" x="96"/>
        <item m="1" x="45"/>
        <item m="1" x="82"/>
        <item m="1" x="32"/>
        <item m="1" x="70"/>
        <item m="1" x="17"/>
        <item x="12"/>
        <item m="1" x="62"/>
        <item m="1" x="99"/>
        <item m="1" x="48"/>
        <item m="1" x="85"/>
        <item m="1" x="34"/>
        <item m="1" x="71"/>
        <item m="1" x="19"/>
        <item m="1" x="57"/>
        <item m="1" x="95"/>
        <item m="1" x="43"/>
        <item m="1" x="80"/>
        <item m="1" x="31"/>
        <item m="1" x="69"/>
        <item m="1" x="16"/>
        <item m="1" x="55"/>
        <item m="1" x="54"/>
        <item m="1" x="91"/>
        <item m="1" x="40"/>
        <item m="1" x="77"/>
        <item m="1" x="26"/>
        <item m="1" x="64"/>
        <item m="1" x="101"/>
        <item m="1" x="50"/>
        <item m="1" x="87"/>
        <item m="1" x="36"/>
        <item m="1" x="73"/>
        <item m="1" x="22"/>
        <item m="1" x="59"/>
        <item m="1" x="97"/>
        <item m="1" x="46"/>
        <item m="1" x="92"/>
        <item m="1" x="41"/>
        <item m="1" x="78"/>
        <item m="1" x="27"/>
        <item m="1" x="65"/>
        <item m="1" x="13"/>
        <item m="1" x="51"/>
        <item m="1" x="88"/>
        <item m="1" x="37"/>
        <item m="1" x="74"/>
        <item m="1" x="24"/>
        <item m="1" x="61"/>
        <item m="1" x="98"/>
        <item m="1" x="47"/>
        <item m="1" x="84"/>
        <item m="1" x="33"/>
        <item m="1" x="94"/>
        <item m="1" x="14"/>
        <item m="1" x="20"/>
        <item m="1" x="28"/>
        <item m="1" x="23"/>
        <item m="1" x="30"/>
        <item m="1" x="38"/>
        <item m="1" x="44"/>
        <item m="1" x="52"/>
        <item m="1" x="60"/>
        <item m="1" x="83"/>
        <item m="1" x="89"/>
        <item m="1" x="81"/>
        <item m="1" x="75"/>
        <item m="1" x="68"/>
        <item x="8"/>
        <item x="9"/>
        <item x="10"/>
        <item x="11"/>
        <item m="1" x="67"/>
        <item x="5"/>
        <item x="6"/>
        <item x="7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5">
    <i/>
    <i i="1">
      <x v="1"/>
    </i>
    <i i="2">
      <x v="2"/>
    </i>
    <i i="3">
      <x v="3"/>
    </i>
    <i i="4">
      <x v="4"/>
    </i>
  </colItems>
  <pageFields count="3">
    <pageField fld="0" hier="-1"/>
    <pageField fld="1" hier="-1"/>
    <pageField fld="2" hier="-1"/>
  </pageFields>
  <dataFields count="5">
    <dataField name="求和项:花费" fld="5" baseField="0" baseItem="0"/>
    <dataField name="求和项:点击" fld="7" baseField="0" baseItem="0"/>
    <dataField name="平均值项:点击均价" fld="8" subtotal="average" baseField="0" baseItem="1" numFmtId="2"/>
    <dataField name="求和项:曝光" fld="6" baseField="0" baseItem="0"/>
    <dataField name="求和项:商户浏览量" fld="9" baseField="0" baseItem="0"/>
  </dataFields>
  <formats count="7">
    <format dxfId="10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06">
      <pivotArea type="all" dataOnly="0" outline="0" fieldPosition="0"/>
    </format>
    <format dxfId="105">
      <pivotArea outline="0" collapsedLevelsAreSubtotals="1" fieldPosition="0"/>
    </format>
    <format dxfId="10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3">
      <pivotArea type="all" dataOnly="0" outline="0" fieldPosition="0"/>
    </format>
    <format dxfId="102">
      <pivotArea outline="0" collapsedLevelsAreSubtotals="1" fieldPosition="0"/>
    </format>
    <format dxfId="101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数据透视表1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6:D7" firstHeaderRow="0" firstDataRow="1" firstDataCol="0" rowPageCount="3" colPageCount="1"/>
  <pivotFields count="7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9">
        <item h="1" m="1" x="6"/>
        <item h="1" m="1" x="7"/>
        <item h="1" x="5"/>
        <item h="1" x="0"/>
        <item h="1" x="1"/>
        <item h="1" x="2"/>
        <item h="1" x="3"/>
        <item x="4"/>
        <item t="default"/>
      </items>
    </pivotField>
    <pivotField axis="axisPage" multipleItemSelectionAllowed="1" showAll="0">
      <items count="206">
        <item m="1" x="139"/>
        <item m="1" x="167"/>
        <item m="1" x="195"/>
        <item m="1" x="156"/>
        <item m="1" x="184"/>
        <item m="1" x="146"/>
        <item m="1" x="175"/>
        <item m="1" x="203"/>
        <item m="1" x="164"/>
        <item m="1" x="192"/>
        <item m="1" x="153"/>
        <item m="1" x="181"/>
        <item m="1" x="143"/>
        <item m="1" x="171"/>
        <item m="1" x="199"/>
        <item m="1" x="160"/>
        <item m="1" x="188"/>
        <item m="1" x="150"/>
        <item m="1" x="179"/>
        <item m="1" x="141"/>
        <item m="1" x="174"/>
        <item m="1" x="202"/>
        <item m="1" x="163"/>
        <item m="1" x="191"/>
        <item m="1" x="152"/>
        <item m="1" x="180"/>
        <item m="1" x="142"/>
        <item m="1" x="170"/>
        <item m="1" x="198"/>
        <item m="1" x="159"/>
        <item m="1" x="187"/>
        <item m="1" x="149"/>
        <item m="1" x="178"/>
        <item m="1" x="140"/>
        <item m="1" x="169"/>
        <item m="1" x="197"/>
        <item m="1" x="158"/>
        <item m="1" x="186"/>
        <item m="1" x="148"/>
        <item x="137"/>
        <item m="1" x="145"/>
        <item m="1" x="183"/>
        <item m="1" x="155"/>
        <item m="1" x="194"/>
        <item m="1" x="166"/>
        <item m="1" x="138"/>
        <item m="1" x="177"/>
        <item m="1" x="151"/>
        <item m="1" x="190"/>
        <item m="1" x="162"/>
        <item m="1" x="201"/>
        <item m="1" x="173"/>
        <item m="1" x="168"/>
        <item m="1" x="196"/>
        <item m="1" x="157"/>
        <item m="1" x="185"/>
        <item m="1" x="147"/>
        <item m="1" x="176"/>
        <item m="1" x="204"/>
        <item m="1" x="165"/>
        <item m="1" x="193"/>
        <item m="1" x="154"/>
        <item m="1" x="182"/>
        <item m="1" x="144"/>
        <item m="1" x="200"/>
        <item m="1" x="172"/>
        <item m="1" x="161"/>
        <item m="1" x="1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5"/>
        <item x="34"/>
        <item x="33"/>
        <item x="32"/>
        <item x="31"/>
        <item x="36"/>
        <item x="37"/>
        <item x="38"/>
        <item x="39"/>
        <item x="40"/>
        <item x="41"/>
        <item x="42"/>
        <item x="43"/>
        <item x="44"/>
        <item x="50"/>
        <item x="49"/>
        <item x="48"/>
        <item x="47"/>
        <item x="46"/>
        <item x="45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8"/>
        <item x="67"/>
        <item x="66"/>
        <item x="65"/>
        <item x="72"/>
        <item x="71"/>
        <item x="70"/>
        <item x="69"/>
        <item x="73"/>
        <item x="74"/>
        <item x="76"/>
        <item x="75"/>
        <item x="77"/>
        <item x="78"/>
        <item x="79"/>
        <item x="80"/>
        <item x="81"/>
        <item x="82"/>
        <item x="83"/>
        <item x="84"/>
        <item x="86"/>
        <item x="85"/>
        <item x="87"/>
        <item x="88"/>
        <item x="89"/>
        <item x="91"/>
        <item x="90"/>
        <item x="92"/>
        <item x="93"/>
        <item x="94"/>
        <item x="95"/>
        <item x="96"/>
        <item x="97"/>
        <item x="98"/>
        <item x="99"/>
        <item x="100"/>
        <item x="103"/>
        <item x="102"/>
        <item x="101"/>
        <item x="105"/>
        <item x="104"/>
        <item x="111"/>
        <item x="110"/>
        <item x="109"/>
        <item x="108"/>
        <item x="107"/>
        <item x="106"/>
        <item x="112"/>
        <item x="114"/>
        <item x="113"/>
        <item x="116"/>
        <item x="115"/>
        <item x="117"/>
        <item x="118"/>
        <item x="119"/>
        <item x="120"/>
        <item x="121"/>
        <item x="123"/>
        <item x="122"/>
        <item x="124"/>
        <item x="127"/>
        <item x="126"/>
        <item x="125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/>
    <i i="1">
      <x v="1"/>
    </i>
    <i i="2">
      <x v="2"/>
    </i>
    <i i="3">
      <x v="3"/>
    </i>
  </colItems>
  <pageFields count="3">
    <pageField fld="0" hier="-1"/>
    <pageField fld="1" hier="-1"/>
    <pageField fld="2" hier="-1"/>
  </pageFields>
  <dataFields count="4">
    <dataField name="浏览量" fld="3" baseField="0" baseItem="1"/>
    <dataField name="访客数" fld="4" baseField="0" baseItem="1"/>
    <dataField name="平均停留时长" fld="5" subtotal="average" baseField="0" baseItem="2"/>
    <dataField name="跳失率" fld="6" subtotal="average" baseField="0" baseItem="3"/>
  </dataFields>
  <formats count="8">
    <format dxfId="115">
      <pivotArea outline="0" collapsedLevelsAreSubtotals="1" fieldPosition="0"/>
    </format>
    <format dxfId="11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13">
      <pivotArea type="all" dataOnly="0" outline="0" fieldPosition="0"/>
    </format>
    <format dxfId="112">
      <pivotArea outline="0" collapsedLevelsAreSubtotals="1" fieldPosition="0"/>
    </format>
    <format dxfId="11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0">
      <pivotArea type="all" dataOnly="0" outline="0" fieldPosition="0"/>
    </format>
    <format dxfId="109">
      <pivotArea outline="0" collapsedLevelsAreSubtotals="1" fieldPosition="0"/>
    </format>
    <format dxfId="108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数据透视表12" cacheId="2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 chartFormat="4">
  <location ref="AU3:AW19" firstHeaderRow="1" firstDataRow="2" firstDataCol="1"/>
  <pivotFields count="8">
    <pivotField showAll="0"/>
    <pivotField axis="axisCol" showAll="0" sortType="descending">
      <items count="8">
        <item h="1" x="3"/>
        <item x="2"/>
        <item x="1"/>
        <item h="1" x="0"/>
        <item h="1" m="1" x="6"/>
        <item h="1" m="1" x="5"/>
        <item h="1" m="1" x="4"/>
        <item t="default"/>
      </items>
    </pivotField>
    <pivotField dataField="1" showAll="0"/>
    <pivotField showAll="0"/>
    <pivotField showAll="0"/>
    <pivotField showAll="0"/>
    <pivotField axis="axisRow" showAll="0" sortType="descending">
      <items count="17">
        <item x="0"/>
        <item x="11"/>
        <item x="13"/>
        <item x="3"/>
        <item x="5"/>
        <item x="4"/>
        <item x="12"/>
        <item x="10"/>
        <item x="9"/>
        <item x="14"/>
        <item x="8"/>
        <item x="6"/>
        <item x="2"/>
        <item x="1"/>
        <item x="7"/>
        <item x="15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autoSortScope>
    </pivotField>
    <pivotField showAll="0"/>
  </pivotFields>
  <rowFields count="1">
    <field x="6"/>
  </rowFields>
  <rowItems count="15">
    <i>
      <x v="12"/>
    </i>
    <i/>
    <i>
      <x v="1"/>
    </i>
    <i>
      <x v="4"/>
    </i>
    <i>
      <x v="9"/>
    </i>
    <i>
      <x v="6"/>
    </i>
    <i>
      <x v="13"/>
    </i>
    <i>
      <x v="14"/>
    </i>
    <i>
      <x v="3"/>
    </i>
    <i>
      <x v="11"/>
    </i>
    <i>
      <x v="2"/>
    </i>
    <i>
      <x v="10"/>
    </i>
    <i>
      <x v="8"/>
    </i>
    <i>
      <x v="7"/>
    </i>
    <i t="grand"/>
  </rowItems>
  <colFields count="1">
    <field x="1"/>
  </colFields>
  <colItems count="2">
    <i>
      <x v="1"/>
    </i>
    <i>
      <x v="2"/>
    </i>
  </colItems>
  <dataFields count="1">
    <dataField name="计数项:姓名" fld="2" subtotal="count" baseField="0" baseItem="0"/>
  </dataFields>
  <formats count="18">
    <format dxfId="133">
      <pivotArea type="all" dataOnly="0" outline="0" fieldPosition="0"/>
    </format>
    <format dxfId="132">
      <pivotArea outline="0" collapsedLevelsAreSubtotals="1" fieldPosition="0"/>
    </format>
    <format dxfId="131">
      <pivotArea type="origin" dataOnly="0" labelOnly="1" outline="0" fieldPosition="0"/>
    </format>
    <format dxfId="130">
      <pivotArea field="1" type="button" dataOnly="0" labelOnly="1" outline="0" axis="axisCol" fieldPosition="0"/>
    </format>
    <format dxfId="129">
      <pivotArea type="topRight" dataOnly="0" labelOnly="1" outline="0" fieldPosition="0"/>
    </format>
    <format dxfId="128">
      <pivotArea field="6" type="button" dataOnly="0" labelOnly="1" outline="0" axis="axisRow" fieldPosition="0"/>
    </format>
    <format dxfId="127">
      <pivotArea dataOnly="0" labelOnly="1" fieldPosition="0">
        <references count="1">
          <reference field="6" count="1">
            <x v="14"/>
          </reference>
        </references>
      </pivotArea>
    </format>
    <format dxfId="126">
      <pivotArea dataOnly="0" labelOnly="1" grandRow="1" outline="0" fieldPosition="0"/>
    </format>
    <format dxfId="125">
      <pivotArea dataOnly="0" labelOnly="1" fieldPosition="0">
        <references count="1">
          <reference field="1" count="0"/>
        </references>
      </pivotArea>
    </format>
    <format dxfId="124">
      <pivotArea type="all" dataOnly="0" outline="0" fieldPosition="0"/>
    </format>
    <format dxfId="123">
      <pivotArea outline="0" collapsedLevelsAreSubtotals="1" fieldPosition="0"/>
    </format>
    <format dxfId="122">
      <pivotArea type="origin" dataOnly="0" labelOnly="1" outline="0" fieldPosition="0"/>
    </format>
    <format dxfId="121">
      <pivotArea field="1" type="button" dataOnly="0" labelOnly="1" outline="0" axis="axisCol" fieldPosition="0"/>
    </format>
    <format dxfId="120">
      <pivotArea type="topRight" dataOnly="0" labelOnly="1" outline="0" fieldPosition="0"/>
    </format>
    <format dxfId="119">
      <pivotArea field="6" type="button" dataOnly="0" labelOnly="1" outline="0" axis="axisRow" fieldPosition="0"/>
    </format>
    <format dxfId="118">
      <pivotArea dataOnly="0" labelOnly="1" fieldPosition="0">
        <references count="1">
          <reference field="6" count="1">
            <x v="14"/>
          </reference>
        </references>
      </pivotArea>
    </format>
    <format dxfId="117">
      <pivotArea dataOnly="0" labelOnly="1" grandRow="1" outline="0" fieldPosition="0"/>
    </format>
    <format dxfId="116">
      <pivotArea dataOnly="0" labelOnly="1" fieldPosition="0">
        <references count="1">
          <reference field="1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数据透视表17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F15:F16" firstHeaderRow="1" firstDataRow="1" firstDataCol="0" rowPageCount="2" colPageCount="1"/>
  <pivotFields count="8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8">
        <item h="1" m="1" x="4"/>
        <item m="1" x="5"/>
        <item h="1" x="3"/>
        <item h="1" m="1" x="6"/>
        <item h="1" x="0"/>
        <item x="1"/>
        <item h="1" x="2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0" hier="-1"/>
    <pageField fld="1" hier="-1"/>
  </pageFields>
  <dataFields count="1">
    <dataField name="计数项:姓名" fld="2" subtotal="count" baseField="0" baseItem="0"/>
  </dataFields>
  <formats count="6">
    <format dxfId="139">
      <pivotArea type="all" dataOnly="0" outline="0" fieldPosition="0"/>
    </format>
    <format dxfId="138">
      <pivotArea outline="0" collapsedLevelsAreSubtotals="1" fieldPosition="0"/>
    </format>
    <format dxfId="137">
      <pivotArea dataOnly="0" labelOnly="1" outline="0" axis="axisValues" fieldPosition="0"/>
    </format>
    <format dxfId="136">
      <pivotArea type="all" dataOnly="0" outline="0" fieldPosition="0"/>
    </format>
    <format dxfId="135">
      <pivotArea outline="0" collapsedLevelsAreSubtotals="1" fieldPosition="0"/>
    </format>
    <format dxfId="134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数据透视表8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I6:J11" firstHeaderRow="1" firstDataRow="1" firstDataCol="1" rowPageCount="3" colPageCount="1"/>
  <pivotFields count="11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10">
        <item h="1" m="1" x="8"/>
        <item h="1" m="1" x="7"/>
        <item h="1" x="0"/>
        <item h="1" x="6"/>
        <item h="1" x="1"/>
        <item h="1" x="2"/>
        <item h="1" x="3"/>
        <item h="1" x="4"/>
        <item x="5"/>
        <item t="default"/>
      </items>
    </pivotField>
    <pivotField axis="axisPage" multipleItemSelectionAllowed="1" showAll="0">
      <items count="170">
        <item m="1" x="94"/>
        <item m="1" x="147"/>
        <item m="1" x="129"/>
        <item m="1" x="143"/>
        <item m="1" x="74"/>
        <item m="1" x="125"/>
        <item m="1" x="104"/>
        <item m="1" x="86"/>
        <item m="1" x="138"/>
        <item m="1" x="69"/>
        <item m="1" x="53"/>
        <item m="1" x="110"/>
        <item m="1" x="157"/>
        <item m="1" x="89"/>
        <item m="1" x="141"/>
        <item m="1" x="72"/>
        <item m="1" x="124"/>
        <item m="1" x="103"/>
        <item m="1" x="152"/>
        <item m="1" x="83"/>
        <item m="1" x="136"/>
        <item m="1" x="67"/>
        <item m="1" x="98"/>
        <item m="1" x="79"/>
        <item m="1" x="113"/>
        <item m="1" x="161"/>
        <item m="1" x="145"/>
        <item m="1" x="127"/>
        <item m="1" x="58"/>
        <item m="1" x="117"/>
        <item m="1" x="166"/>
        <item m="1" x="95"/>
        <item m="1" x="148"/>
        <item m="1" x="78"/>
        <item m="1" x="130"/>
        <item m="1" x="61"/>
        <item m="1" x="112"/>
        <item m="1" x="159"/>
        <item m="1" x="90"/>
        <item m="1" x="144"/>
        <item m="1" x="75"/>
        <item m="1" x="126"/>
        <item m="1" x="57"/>
        <item m="1" x="105"/>
        <item x="52"/>
        <item m="1" x="70"/>
        <item m="1" x="139"/>
        <item m="1" x="87"/>
        <item m="1" x="155"/>
        <item m="1" x="116"/>
        <item m="1" x="119"/>
        <item m="1" x="54"/>
        <item m="1" x="81"/>
        <item m="1" x="66"/>
        <item m="1" x="71"/>
        <item m="1" x="121"/>
        <item m="1" x="163"/>
        <item m="1" x="115"/>
        <item m="1" x="96"/>
        <item m="1" x="101"/>
        <item m="1" x="64"/>
        <item m="1" x="85"/>
        <item m="1" x="109"/>
        <item m="1" x="154"/>
        <item m="1" x="128"/>
        <item m="1" x="60"/>
        <item m="1" x="97"/>
        <item m="1" x="106"/>
        <item m="1" x="132"/>
        <item m="1" x="65"/>
        <item m="1" x="108"/>
        <item m="1" x="133"/>
        <item m="1" x="164"/>
        <item m="1" x="56"/>
        <item m="1" x="122"/>
        <item m="1" x="167"/>
        <item m="1" x="142"/>
        <item m="1" x="158"/>
        <item m="1" x="63"/>
        <item m="1" x="111"/>
        <item m="1" x="80"/>
        <item m="1" x="160"/>
        <item m="1" x="73"/>
        <item m="1" x="120"/>
        <item m="1" x="100"/>
        <item m="1" x="150"/>
        <item m="1" x="165"/>
        <item m="1" x="93"/>
        <item x="0"/>
        <item x="1"/>
        <item m="1" x="149"/>
        <item m="1" x="99"/>
        <item m="1" x="168"/>
        <item m="1" x="118"/>
        <item m="1" x="68"/>
        <item m="1" x="137"/>
        <item m="1" x="84"/>
        <item m="1" x="153"/>
        <item x="2"/>
        <item x="3"/>
        <item m="1" x="131"/>
        <item m="1" x="62"/>
        <item m="1" x="114"/>
        <item m="1" x="162"/>
        <item m="1" x="92"/>
        <item m="1" x="146"/>
        <item m="1" x="77"/>
        <item x="4"/>
        <item m="1" x="59"/>
        <item m="1" x="107"/>
        <item m="1" x="156"/>
        <item m="1" x="88"/>
        <item m="1" x="140"/>
        <item m="1" x="123"/>
        <item m="1" x="135"/>
        <item m="1" x="102"/>
        <item m="1" x="82"/>
        <item m="1" x="151"/>
        <item m="1" x="55"/>
        <item x="5"/>
        <item m="1" x="76"/>
        <item m="1" x="134"/>
        <item m="1" x="91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2"/>
        <item x="34"/>
        <item x="35"/>
        <item x="36"/>
        <item x="37"/>
        <item x="38"/>
        <item x="39"/>
        <item x="40"/>
        <item x="41"/>
        <item x="42"/>
        <item x="44"/>
        <item x="43"/>
        <item x="45"/>
        <item x="46"/>
        <item x="47"/>
        <item x="48"/>
        <item x="49"/>
        <item x="50"/>
        <item x="51"/>
        <item t="default"/>
      </items>
    </pivotField>
    <pivotField showAll="0"/>
    <pivotField axis="axisRow" dataField="1" showAll="0">
      <items count="8">
        <item x="1"/>
        <item x="0"/>
        <item m="1" x="6"/>
        <item x="2"/>
        <item m="1" x="5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/>
    <i>
      <x v="1"/>
    </i>
    <i>
      <x v="3"/>
    </i>
    <i>
      <x v="5"/>
    </i>
    <i t="grand"/>
  </rowItems>
  <colItems count="1">
    <i/>
  </colItems>
  <pageFields count="3">
    <pageField fld="0" hier="-1"/>
    <pageField fld="1" hier="-1"/>
    <pageField fld="2" hier="-1"/>
  </pageFields>
  <dataFields count="1">
    <dataField name="计数项:订单来源" fld="4" subtotal="count" baseField="0" baseItem="0"/>
  </dataFields>
  <formats count="12">
    <format dxfId="151">
      <pivotArea type="all" dataOnly="0" outline="0" fieldPosition="0"/>
    </format>
    <format dxfId="150">
      <pivotArea outline="0" collapsedLevelsAreSubtotals="1" fieldPosition="0"/>
    </format>
    <format dxfId="149">
      <pivotArea field="4" type="button" dataOnly="0" labelOnly="1" outline="0" axis="axisRow" fieldPosition="0"/>
    </format>
    <format dxfId="148">
      <pivotArea dataOnly="0" labelOnly="1" fieldPosition="0">
        <references count="1">
          <reference field="4" count="1">
            <x v="5"/>
          </reference>
        </references>
      </pivotArea>
    </format>
    <format dxfId="147">
      <pivotArea dataOnly="0" labelOnly="1" grandRow="1" outline="0" fieldPosition="0"/>
    </format>
    <format dxfId="146">
      <pivotArea dataOnly="0" labelOnly="1" outline="0" axis="axisValues" fieldPosition="0"/>
    </format>
    <format dxfId="145">
      <pivotArea type="all" dataOnly="0" outline="0" fieldPosition="0"/>
    </format>
    <format dxfId="144">
      <pivotArea outline="0" collapsedLevelsAreSubtotals="1" fieldPosition="0"/>
    </format>
    <format dxfId="143">
      <pivotArea field="4" type="button" dataOnly="0" labelOnly="1" outline="0" axis="axisRow" fieldPosition="0"/>
    </format>
    <format dxfId="142">
      <pivotArea dataOnly="0" labelOnly="1" fieldPosition="0">
        <references count="1">
          <reference field="4" count="1">
            <x v="5"/>
          </reference>
        </references>
      </pivotArea>
    </format>
    <format dxfId="141">
      <pivotArea dataOnly="0" labelOnly="1" grandRow="1" outline="0" fieldPosition="0"/>
    </format>
    <format dxfId="140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数据透视表7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O5:P7" firstHeaderRow="1" firstDataRow="1" firstDataCol="1" rowPageCount="2" colPageCount="1"/>
  <pivotFields count="15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2">
    <i>
      <x v="1"/>
    </i>
    <i t="grand"/>
  </rowItems>
  <colItems count="1">
    <i/>
  </colItems>
  <pageFields count="2">
    <pageField fld="0" hier="-1"/>
    <pageField fld="1" hier="-1"/>
  </pageFields>
  <dataFields count="1">
    <dataField name="计数项:星级" fld="7" subtotal="count" baseField="0" baseItem="0"/>
  </dataFields>
  <formats count="12">
    <format dxfId="163">
      <pivotArea type="all" dataOnly="0" outline="0" fieldPosition="0"/>
    </format>
    <format dxfId="162">
      <pivotArea outline="0" collapsedLevelsAreSubtotals="1" fieldPosition="0"/>
    </format>
    <format dxfId="161">
      <pivotArea field="7" type="button" dataOnly="0" labelOnly="1" outline="0" axis="axisRow" fieldPosition="0"/>
    </format>
    <format dxfId="160">
      <pivotArea dataOnly="0" labelOnly="1" fieldPosition="0">
        <references count="1">
          <reference field="7" count="1">
            <x v="1"/>
          </reference>
        </references>
      </pivotArea>
    </format>
    <format dxfId="159">
      <pivotArea dataOnly="0" labelOnly="1" grandRow="1" outline="0" fieldPosition="0"/>
    </format>
    <format dxfId="158">
      <pivotArea dataOnly="0" labelOnly="1" outline="0" axis="axisValues" fieldPosition="0"/>
    </format>
    <format dxfId="157">
      <pivotArea type="all" dataOnly="0" outline="0" fieldPosition="0"/>
    </format>
    <format dxfId="156">
      <pivotArea outline="0" collapsedLevelsAreSubtotals="1" fieldPosition="0"/>
    </format>
    <format dxfId="155">
      <pivotArea field="7" type="button" dataOnly="0" labelOnly="1" outline="0" axis="axisRow" fieldPosition="0"/>
    </format>
    <format dxfId="154">
      <pivotArea dataOnly="0" labelOnly="1" fieldPosition="0">
        <references count="1">
          <reference field="7" count="1">
            <x v="1"/>
          </reference>
        </references>
      </pivotArea>
    </format>
    <format dxfId="153">
      <pivotArea dataOnly="0" labelOnly="1" grandRow="1" outline="0" fieldPosition="0"/>
    </format>
    <format dxfId="152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数据透视表14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U15:U16" firstHeaderRow="1" firstDataRow="1" firstDataCol="0" rowPageCount="3" colPageCount="1"/>
  <pivotFields count="12"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10">
        <item h="1" m="1" x="6"/>
        <item m="1" x="5"/>
        <item h="1" x="3"/>
        <item m="1" x="7"/>
        <item m="1" x="8"/>
        <item m="1" x="4"/>
        <item h="1" x="0"/>
        <item x="1"/>
        <item h="1" x="2"/>
        <item t="default"/>
      </items>
    </pivotField>
    <pivotField axis="axisPage" showAll="0">
      <items count="53">
        <item m="1" x="27"/>
        <item m="1" x="17"/>
        <item m="1" x="29"/>
        <item m="1" x="40"/>
        <item m="1" x="21"/>
        <item m="1" x="33"/>
        <item m="1" x="50"/>
        <item m="1" x="36"/>
        <item m="1" x="38"/>
        <item x="16"/>
        <item m="1" x="25"/>
        <item m="1" x="47"/>
        <item m="1" x="31"/>
        <item m="1" x="22"/>
        <item m="1" x="41"/>
        <item m="1" x="43"/>
        <item m="1" x="44"/>
        <item m="1" x="26"/>
        <item m="1" x="49"/>
        <item m="1" x="32"/>
        <item m="1" x="20"/>
        <item m="1" x="39"/>
        <item m="1" x="24"/>
        <item m="1" x="45"/>
        <item m="1" x="30"/>
        <item m="1" x="19"/>
        <item m="1" x="35"/>
        <item m="1" x="28"/>
        <item m="1" x="51"/>
        <item m="1" x="34"/>
        <item m="1" x="18"/>
        <item m="1" x="46"/>
        <item m="1" x="42"/>
        <item m="1" x="23"/>
        <item m="1" x="48"/>
        <item x="4"/>
        <item x="3"/>
        <item x="2"/>
        <item x="0"/>
        <item x="1"/>
        <item x="5"/>
        <item x="8"/>
        <item x="6"/>
        <item m="1" x="37"/>
        <item x="7"/>
        <item x="13"/>
        <item x="14"/>
        <item x="15"/>
        <item x="9"/>
        <item x="10"/>
        <item x="11"/>
        <item x="1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3">
    <pageField fld="0" hier="-1"/>
    <pageField fld="1" hier="-1"/>
    <pageField fld="2" hier="-1"/>
  </pageFields>
  <dataFields count="1">
    <dataField name="计数项:用户昵称" fld="6" subtotal="count" baseField="0" baseItem="0"/>
  </dataFields>
  <formats count="6">
    <format dxfId="169">
      <pivotArea type="all" dataOnly="0" outline="0" fieldPosition="0"/>
    </format>
    <format dxfId="168">
      <pivotArea outline="0" collapsedLevelsAreSubtotals="1" fieldPosition="0"/>
    </format>
    <format dxfId="167">
      <pivotArea dataOnly="0" labelOnly="1" outline="0" axis="axisValues" fieldPosition="0"/>
    </format>
    <format dxfId="166">
      <pivotArea type="all" dataOnly="0" outline="0" fieldPosition="0"/>
    </format>
    <format dxfId="165">
      <pivotArea outline="0" collapsedLevelsAreSubtotals="1" fieldPosition="0"/>
    </format>
    <format dxfId="164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数据透视表3" cacheId="6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O3:AS13" firstHeaderRow="1" firstDataRow="3" firstDataCol="1"/>
  <pivotFields count="6">
    <pivotField showAll="0"/>
    <pivotField axis="axisCol" showAll="0">
      <items count="5">
        <item h="1" x="0"/>
        <item h="1" x="3"/>
        <item x="1"/>
        <item x="2"/>
        <item t="default"/>
      </items>
    </pivotField>
    <pivotField showAll="0"/>
    <pivotField showAll="0"/>
    <pivotField axis="axisRow" showAll="0">
      <items count="11">
        <item x="1"/>
        <item x="4"/>
        <item x="0"/>
        <item x="2"/>
        <item x="3"/>
        <item x="9"/>
        <item x="5"/>
        <item x="6"/>
        <item x="7"/>
        <item x="8"/>
        <item t="default"/>
      </items>
    </pivotField>
    <pivotField dataField="1" showAll="0"/>
  </pivotFields>
  <rowFields count="1">
    <field x="4"/>
  </rowFields>
  <rowItems count="8">
    <i/>
    <i>
      <x v="2"/>
    </i>
    <i>
      <x v="3"/>
    </i>
    <i>
      <x v="6"/>
    </i>
    <i>
      <x v="7"/>
    </i>
    <i>
      <x v="8"/>
    </i>
    <i>
      <x v="9"/>
    </i>
    <i t="grand"/>
  </rowItems>
  <colFields count="2">
    <field x="1"/>
    <field x="-2"/>
  </colFields>
  <colItems count="4">
    <i/>
    <i r="1" i="1">
      <x v="1"/>
    </i>
    <i/>
    <i r="1" i="1">
      <x v="1"/>
    </i>
  </colItems>
  <dataFields count="2">
    <dataField name="计数项:金额" fld="5" subtotal="count" baseField="4" baseItem="0"/>
    <dataField name="求和项:金额2" fld="5" baseField="0" baseItem="0"/>
  </dataFields>
  <formats count="24">
    <format dxfId="193">
      <pivotArea type="all" dataOnly="0" outline="0" fieldPosition="0"/>
    </format>
    <format dxfId="192">
      <pivotArea outline="0" collapsedLevelsAreSubtotals="1" fieldPosition="0"/>
    </format>
    <format dxfId="191">
      <pivotArea type="origin" dataOnly="0" labelOnly="1" outline="0" fieldPosition="0"/>
    </format>
    <format dxfId="190">
      <pivotArea field="1" type="button" dataOnly="0" labelOnly="1" outline="0" axis="axisCol" fieldPosition="0"/>
    </format>
    <format dxfId="189">
      <pivotArea field="-2" type="button" dataOnly="0" labelOnly="1" outline="0" axis="axisCol" fieldPosition="1"/>
    </format>
    <format dxfId="188">
      <pivotArea type="topRight" dataOnly="0" labelOnly="1" outline="0" fieldPosition="0"/>
    </format>
    <format dxfId="187">
      <pivotArea field="4" type="button" dataOnly="0" labelOnly="1" outline="0" axis="axisRow" fieldPosition="0"/>
    </format>
    <format dxfId="186">
      <pivotArea dataOnly="0" labelOnly="1" fieldPosition="0">
        <references count="1">
          <reference field="4" count="1">
            <x v="9"/>
          </reference>
        </references>
      </pivotArea>
    </format>
    <format dxfId="185">
      <pivotArea dataOnly="0" labelOnly="1" grandRow="1" outline="0" fieldPosition="0"/>
    </format>
    <format dxfId="184">
      <pivotArea dataOnly="0" labelOnly="1" fieldPosition="0">
        <references count="1">
          <reference field="1" count="0"/>
        </references>
      </pivotArea>
    </format>
    <format dxfId="183">
      <pivotArea dataOnly="0" labelOnly="1" outline="0" fieldPosition="0">
        <references count="2">
          <reference field="4294967294" count="1">
            <x v="1"/>
          </reference>
          <reference field="1" count="1" selected="0">
            <x v="2"/>
          </reference>
        </references>
      </pivotArea>
    </format>
    <format dxfId="182">
      <pivotArea dataOnly="0" labelOnly="1" outline="0" fieldPosition="0">
        <references count="2">
          <reference field="4294967294" count="1">
            <x v="1"/>
          </reference>
          <reference field="1" count="1" selected="0">
            <x v="3"/>
          </reference>
        </references>
      </pivotArea>
    </format>
    <format dxfId="181">
      <pivotArea type="all" dataOnly="0" outline="0" fieldPosition="0"/>
    </format>
    <format dxfId="180">
      <pivotArea outline="0" collapsedLevelsAreSubtotals="1" fieldPosition="0"/>
    </format>
    <format dxfId="179">
      <pivotArea type="origin" dataOnly="0" labelOnly="1" outline="0" fieldPosition="0"/>
    </format>
    <format dxfId="178">
      <pivotArea field="1" type="button" dataOnly="0" labelOnly="1" outline="0" axis="axisCol" fieldPosition="0"/>
    </format>
    <format dxfId="177">
      <pivotArea field="-2" type="button" dataOnly="0" labelOnly="1" outline="0" axis="axisCol" fieldPosition="1"/>
    </format>
    <format dxfId="176">
      <pivotArea type="topRight" dataOnly="0" labelOnly="1" outline="0" fieldPosition="0"/>
    </format>
    <format dxfId="175">
      <pivotArea field="4" type="button" dataOnly="0" labelOnly="1" outline="0" axis="axisRow" fieldPosition="0"/>
    </format>
    <format dxfId="174">
      <pivotArea dataOnly="0" labelOnly="1" fieldPosition="0">
        <references count="1">
          <reference field="4" count="1">
            <x v="9"/>
          </reference>
        </references>
      </pivotArea>
    </format>
    <format dxfId="173">
      <pivotArea dataOnly="0" labelOnly="1" grandRow="1" outline="0" fieldPosition="0"/>
    </format>
    <format dxfId="172">
      <pivotArea dataOnly="0" labelOnly="1" fieldPosition="0">
        <references count="1">
          <reference field="1" count="0"/>
        </references>
      </pivotArea>
    </format>
    <format dxfId="171">
      <pivotArea dataOnly="0" labelOnly="1" outline="0" fieldPosition="0">
        <references count="2">
          <reference field="4294967294" count="1">
            <x v="1"/>
          </reference>
          <reference field="1" count="1" selected="0">
            <x v="2"/>
          </reference>
        </references>
      </pivotArea>
    </format>
    <format dxfId="170">
      <pivotArea dataOnly="0" labelOnly="1" outline="0" fieldPosition="0">
        <references count="2">
          <reference field="4294967294" count="1">
            <x v="1"/>
          </reference>
          <reference field="1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 tint="0.39997558519241921"/>
  </sheetPr>
  <dimension ref="B1:I21"/>
  <sheetViews>
    <sheetView showGridLines="0" zoomScale="80" zoomScaleNormal="80" workbookViewId="0">
      <selection activeCell="M17" sqref="M17"/>
    </sheetView>
  </sheetViews>
  <sheetFormatPr defaultColWidth="11" defaultRowHeight="31.5" customHeight="1"/>
  <cols>
    <col min="1" max="1" width="4.375" style="24" customWidth="1"/>
    <col min="2" max="2" width="13.125" style="24" customWidth="1"/>
    <col min="3" max="3" width="24.5" style="24" customWidth="1"/>
    <col min="4" max="4" width="15.375" style="24" customWidth="1"/>
    <col min="5" max="5" width="17" style="24" customWidth="1"/>
    <col min="6" max="6" width="13.5" style="24" customWidth="1"/>
    <col min="7" max="8" width="22" style="24" customWidth="1"/>
    <col min="9" max="9" width="11" style="24" customWidth="1"/>
    <col min="10" max="16384" width="11" style="24"/>
  </cols>
  <sheetData>
    <row r="1" spans="2:9" ht="16.5" customHeight="1">
      <c r="B1" s="8" t="str">
        <f>"数据截止时间："&amp;透视表!G26</f>
        <v>数据截止时间：8月31日</v>
      </c>
      <c r="C1" s="193"/>
    </row>
    <row r="2" spans="2:9" ht="16.5" customHeight="1" thickBot="1">
      <c r="B2" s="9" t="s">
        <v>0</v>
      </c>
      <c r="C2" s="7"/>
    </row>
    <row r="3" spans="2:9" ht="22.5" customHeight="1">
      <c r="B3" s="233" t="s">
        <v>1</v>
      </c>
      <c r="C3" s="232"/>
      <c r="D3" s="67" t="str">
        <f>透视表!$G$22</f>
        <v>8月</v>
      </c>
      <c r="E3" s="67" t="str">
        <f>透视表!$G$21</f>
        <v>日均环比</v>
      </c>
      <c r="F3" s="67" t="str">
        <f>透视表!$G$23</f>
        <v>7月</v>
      </c>
      <c r="G3" s="64" t="s">
        <v>2</v>
      </c>
      <c r="H3" s="65" t="s">
        <v>3</v>
      </c>
    </row>
    <row r="4" spans="2:9" ht="22.5" customHeight="1">
      <c r="B4" s="234" t="s">
        <v>4</v>
      </c>
      <c r="C4" s="183" t="s">
        <v>5</v>
      </c>
      <c r="D4" s="194" t="e">
        <f>GETPIVOTDATA("浏览量",透视表!$A$6)</f>
        <v>#REF!</v>
      </c>
      <c r="E4" s="184" t="str">
        <f>IFERROR((D4/透视表!$G$24)/(F4/透视表!$G$25)-1,"-")</f>
        <v>-</v>
      </c>
      <c r="F4" s="194" t="e">
        <f>GETPIVOTDATA("浏览量",透视表!$A$16)</f>
        <v>#REF!</v>
      </c>
      <c r="G4" s="195" t="str">
        <f>IF(E4&gt;=10%,"优",IF(E4&gt;=-10%,"健康",IF(E4&gt;-20%,"关注",IF(E4&lt;=-20%,"重点关注"))))</f>
        <v>优</v>
      </c>
      <c r="H4" s="196">
        <v>9443</v>
      </c>
      <c r="I4" s="118" t="e">
        <f>D4/H4</f>
        <v>#REF!</v>
      </c>
    </row>
    <row r="5" spans="2:9" ht="22.5" customHeight="1">
      <c r="B5" s="232"/>
      <c r="C5" s="183" t="s">
        <v>6</v>
      </c>
      <c r="D5" s="194">
        <f>GETPIVOTDATA("访客数",透视表!$A$6)</f>
        <v>1602</v>
      </c>
      <c r="E5" s="184">
        <f>IFERROR((D5/透视表!$G$24)/(F5/透视表!$G$25)-1,"-")</f>
        <v>0.58613861386138622</v>
      </c>
      <c r="F5" s="194">
        <f>GETPIVOTDATA("访客数",透视表!$A$16)</f>
        <v>1010</v>
      </c>
      <c r="G5" s="195" t="str">
        <f>IF(E5&gt;=10%,"优",IF(E5&gt;=-10%,"健康",IF(E5&gt;-20%,"关注",IF(E5&lt;=-20%,"重点关注"))))</f>
        <v>优</v>
      </c>
      <c r="H5" s="196">
        <v>3030</v>
      </c>
      <c r="I5" s="107"/>
    </row>
    <row r="6" spans="2:9" ht="22.5" customHeight="1">
      <c r="B6" s="232"/>
      <c r="C6" s="49" t="s">
        <v>7</v>
      </c>
      <c r="D6" s="47">
        <f>ROUND(GETPIVOTDATA("跳失率",透视表!$A$6)&amp;"%",3)</f>
        <v>0.373</v>
      </c>
      <c r="E6" s="47">
        <f>D6-F6</f>
        <v>8.0000000000000071E-3</v>
      </c>
      <c r="F6" s="47">
        <f>ROUND(GETPIVOTDATA("跳失率",透视表!$A$16)&amp;"%",3)</f>
        <v>0.36499999999999999</v>
      </c>
      <c r="G6" s="197" t="str">
        <f>IF(E6&lt;0,"优",IF(E6&gt;=2%,"重点关注","健康"))</f>
        <v>健康</v>
      </c>
      <c r="H6" s="66">
        <v>0.37</v>
      </c>
    </row>
    <row r="7" spans="2:9" ht="22.5" customHeight="1">
      <c r="B7" s="232"/>
      <c r="C7" s="49" t="s">
        <v>8</v>
      </c>
      <c r="D7" s="198">
        <f>GETPIVOTDATA("平均停留时长",透视表!$A$6)</f>
        <v>47.770967741935493</v>
      </c>
      <c r="E7" s="47">
        <f>D7/F7-1</f>
        <v>0.46143370307504084</v>
      </c>
      <c r="F7" s="198">
        <f>GETPIVOTDATA("平均停留时长",透视表!$A$16)</f>
        <v>32.687741935483871</v>
      </c>
      <c r="G7" s="197" t="str">
        <f t="shared" ref="G7:G18" si="0">IF(E7&gt;=10%,"优",IF(E7&gt;=-10%,"健康",IF(E7&gt;-20%,"关注",IF(E7&lt;=-20%,"重点关注"))))</f>
        <v>优</v>
      </c>
      <c r="H7" s="196">
        <v>27</v>
      </c>
    </row>
    <row r="8" spans="2:9" ht="22.5" customHeight="1">
      <c r="B8" s="234" t="s">
        <v>9</v>
      </c>
      <c r="C8" s="183" t="s">
        <v>10</v>
      </c>
      <c r="D8" s="194">
        <f>透视表!$K$25</f>
        <v>85</v>
      </c>
      <c r="E8" s="184">
        <f>IFERROR((D8/透视表!$G$24)/(F8/透视表!$G$25)-1,"-")</f>
        <v>0.51785714285714279</v>
      </c>
      <c r="F8" s="194">
        <f>透视表!$L$25</f>
        <v>56</v>
      </c>
      <c r="G8" s="195" t="str">
        <f t="shared" si="0"/>
        <v>优</v>
      </c>
      <c r="H8" s="196"/>
    </row>
    <row r="9" spans="2:9" ht="22.5" customHeight="1">
      <c r="B9" s="232"/>
      <c r="C9" s="49" t="s">
        <v>11</v>
      </c>
      <c r="D9" s="199">
        <f>D8/D5</f>
        <v>5.305867665418227E-2</v>
      </c>
      <c r="E9" s="199">
        <f>D9-F9</f>
        <v>-2.3868679002731763E-3</v>
      </c>
      <c r="F9" s="199">
        <f>F8/F5</f>
        <v>5.5445544554455446E-2</v>
      </c>
      <c r="G9" s="197" t="str">
        <f t="shared" si="0"/>
        <v>健康</v>
      </c>
      <c r="H9" s="66">
        <v>0.04</v>
      </c>
    </row>
    <row r="10" spans="2:9" ht="22.5" customHeight="1">
      <c r="B10" s="234" t="s">
        <v>12</v>
      </c>
      <c r="C10" s="48" t="s">
        <v>13</v>
      </c>
      <c r="D10" s="200">
        <v>45</v>
      </c>
      <c r="E10" s="20">
        <f>IFERROR((D10/透视表!$G$24)/(F10/透视表!$G$25)-1,"-")</f>
        <v>-6.25E-2</v>
      </c>
      <c r="F10" s="200">
        <v>48</v>
      </c>
      <c r="G10" s="197" t="str">
        <f t="shared" si="0"/>
        <v>健康</v>
      </c>
      <c r="H10" s="196"/>
    </row>
    <row r="11" spans="2:9" ht="22.5" customHeight="1">
      <c r="B11" s="232"/>
      <c r="C11" s="49" t="s">
        <v>14</v>
      </c>
      <c r="D11" s="179">
        <f>D10/D8</f>
        <v>0.52941176470588236</v>
      </c>
      <c r="E11" s="199">
        <f>D11-F11</f>
        <v>-0.32773109243697474</v>
      </c>
      <c r="F11" s="47">
        <f>F10/F8</f>
        <v>0.8571428571428571</v>
      </c>
      <c r="G11" s="197" t="str">
        <f t="shared" si="0"/>
        <v>重点关注</v>
      </c>
      <c r="H11" s="196" t="s">
        <v>15</v>
      </c>
    </row>
    <row r="12" spans="2:9" ht="22.5" customHeight="1">
      <c r="B12" s="232"/>
      <c r="C12" s="48" t="s">
        <v>16</v>
      </c>
      <c r="D12" s="21">
        <v>45</v>
      </c>
      <c r="E12" s="20">
        <f>IFERROR((D12/透视表!$G$24)/(F12/透视表!$G$25)-1,"-")</f>
        <v>-4.2553191489361653E-2</v>
      </c>
      <c r="F12" s="21">
        <v>47</v>
      </c>
      <c r="G12" s="197" t="str">
        <f t="shared" si="0"/>
        <v>健康</v>
      </c>
      <c r="H12" s="196"/>
    </row>
    <row r="13" spans="2:9" ht="22.5" customHeight="1">
      <c r="B13" s="232"/>
      <c r="C13" s="49" t="s">
        <v>17</v>
      </c>
      <c r="D13" s="47">
        <f>D12/D10</f>
        <v>1</v>
      </c>
      <c r="E13" s="199">
        <f>D13-F13</f>
        <v>2.083333333333337E-2</v>
      </c>
      <c r="F13" s="47">
        <f>F12/F10</f>
        <v>0.97916666666666663</v>
      </c>
      <c r="G13" s="197" t="str">
        <f t="shared" si="0"/>
        <v>健康</v>
      </c>
      <c r="H13" s="66">
        <v>0.8</v>
      </c>
    </row>
    <row r="14" spans="2:9" ht="22.5" customHeight="1">
      <c r="B14" s="232"/>
      <c r="C14" s="48" t="s">
        <v>18</v>
      </c>
      <c r="D14" s="200">
        <v>7317.7</v>
      </c>
      <c r="E14" s="20">
        <f>IFERROR((D14/透视表!$G$24)/(F14/透视表!$G$25)-1,"-")</f>
        <v>-0.70753766835857879</v>
      </c>
      <c r="F14" s="200">
        <v>25021</v>
      </c>
      <c r="G14" s="197" t="str">
        <f t="shared" si="0"/>
        <v>重点关注</v>
      </c>
      <c r="H14" s="196"/>
      <c r="I14" s="24" t="s">
        <v>19</v>
      </c>
    </row>
    <row r="15" spans="2:9" ht="22.5" customHeight="1">
      <c r="B15" s="232"/>
      <c r="C15" s="48" t="s">
        <v>20</v>
      </c>
      <c r="D15" s="200">
        <v>66</v>
      </c>
      <c r="E15" s="20">
        <f>IFERROR((D15/透视表!$G$24)/(F15/透视表!$G$25)-1,"-")</f>
        <v>3.125E-2</v>
      </c>
      <c r="F15" s="200">
        <v>64</v>
      </c>
      <c r="G15" s="197" t="str">
        <f t="shared" si="0"/>
        <v>健康</v>
      </c>
      <c r="H15" s="196"/>
    </row>
    <row r="16" spans="2:9" ht="22.5" customHeight="1">
      <c r="B16" s="232"/>
      <c r="C16" s="49" t="s">
        <v>21</v>
      </c>
      <c r="D16" s="50">
        <f>D14/D12</f>
        <v>162.61555555555555</v>
      </c>
      <c r="E16" s="47">
        <f>IFERROR((D16/透视表!$G$24)/(F16/透视表!$G$25)-1,"-")</f>
        <v>-0.58405357277664538</v>
      </c>
      <c r="F16" s="50">
        <f>F14/F15</f>
        <v>390.953125</v>
      </c>
      <c r="G16" s="197" t="str">
        <f t="shared" si="0"/>
        <v>重点关注</v>
      </c>
      <c r="H16" s="196"/>
    </row>
    <row r="17" spans="2:8" ht="22.5" customHeight="1">
      <c r="B17" s="234" t="s">
        <v>22</v>
      </c>
      <c r="C17" s="49" t="s">
        <v>23</v>
      </c>
      <c r="D17" s="198">
        <f>透视表!$P$25</f>
        <v>14</v>
      </c>
      <c r="E17" s="47">
        <f>IFERROR((D17/透视表!$G$24)/(F17/透视表!$G$25)-1,"-")</f>
        <v>0.27272727272727271</v>
      </c>
      <c r="F17" s="198">
        <f>透视表!$Q$25</f>
        <v>11</v>
      </c>
      <c r="G17" s="197" t="str">
        <f t="shared" si="0"/>
        <v>优</v>
      </c>
      <c r="H17" s="196"/>
    </row>
    <row r="18" spans="2:8" ht="22.5" customHeight="1" thickBot="1">
      <c r="B18" s="232"/>
      <c r="C18" s="51" t="s">
        <v>24</v>
      </c>
      <c r="D18" s="201">
        <v>3</v>
      </c>
      <c r="E18" s="105">
        <f>IFERROR((D18/透视表!$G$24)/(F18/透视表!$G$25)-1,"-")</f>
        <v>-0.5</v>
      </c>
      <c r="F18" s="202">
        <f>'体验报告-案例'!$E$16</f>
        <v>6</v>
      </c>
      <c r="G18" s="203" t="str">
        <f t="shared" si="0"/>
        <v>重点关注</v>
      </c>
      <c r="H18" s="204"/>
    </row>
    <row r="19" spans="2:8" ht="19.5" customHeight="1">
      <c r="B19" s="231" t="s">
        <v>25</v>
      </c>
      <c r="C19" s="232"/>
      <c r="D19" s="232"/>
      <c r="E19" s="232"/>
      <c r="F19" s="232"/>
      <c r="G19" s="232"/>
      <c r="H19" s="232"/>
    </row>
    <row r="20" spans="2:8" ht="19.5" customHeight="1">
      <c r="B20" s="232"/>
      <c r="C20" s="232"/>
      <c r="D20" s="232"/>
      <c r="E20" s="232"/>
      <c r="F20" s="232"/>
      <c r="G20" s="232"/>
      <c r="H20" s="232"/>
    </row>
    <row r="21" spans="2:8" ht="93" customHeight="1" thickBot="1">
      <c r="B21" s="232"/>
      <c r="C21" s="232"/>
      <c r="D21" s="232"/>
      <c r="E21" s="232"/>
      <c r="F21" s="232"/>
      <c r="G21" s="232"/>
      <c r="H21" s="232"/>
    </row>
  </sheetData>
  <mergeCells count="6">
    <mergeCell ref="B19:H21"/>
    <mergeCell ref="B3:C3"/>
    <mergeCell ref="B4:B7"/>
    <mergeCell ref="B17:B18"/>
    <mergeCell ref="B8:B9"/>
    <mergeCell ref="B10:B16"/>
  </mergeCells>
  <phoneticPr fontId="19" type="noConversion"/>
  <conditionalFormatting sqref="E1:E18 E22:E1048576">
    <cfRule type="cellIs" dxfId="224" priority="3" operator="lessThan">
      <formula>0</formula>
    </cfRule>
  </conditionalFormatting>
  <conditionalFormatting sqref="E6">
    <cfRule type="cellIs" dxfId="223" priority="1" operator="greaterThan">
      <formula>0</formula>
    </cfRule>
  </conditionalFormatting>
  <pageMargins left="0.23622047244094491" right="0.23622047244094491" top="0.39370078740157483" bottom="0.39370078740157483" header="0.31496062992125978" footer="0.31496062992125978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3" tint="0.39997558519241921"/>
  </sheetPr>
  <dimension ref="B1:K16"/>
  <sheetViews>
    <sheetView showGridLines="0" workbookViewId="0">
      <selection sqref="A1:XFD1048576"/>
    </sheetView>
  </sheetViews>
  <sheetFormatPr defaultColWidth="9" defaultRowHeight="16.5"/>
  <cols>
    <col min="1" max="1" width="9" style="24" customWidth="1"/>
    <col min="2" max="2" width="17.875" style="24" customWidth="1"/>
    <col min="3" max="3" width="13.375" style="24" customWidth="1"/>
    <col min="4" max="5" width="15.125" style="24" customWidth="1"/>
    <col min="6" max="6" width="13.125" style="24" customWidth="1"/>
    <col min="7" max="7" width="9" style="24" customWidth="1"/>
    <col min="8" max="8" width="13.625" style="24" bestFit="1" customWidth="1"/>
    <col min="9" max="11" width="12.125" style="169" customWidth="1"/>
    <col min="12" max="12" width="9" style="24" customWidth="1"/>
    <col min="13" max="16384" width="9" style="24"/>
  </cols>
  <sheetData>
    <row r="1" spans="2:11" ht="17.25" customHeight="1" thickBot="1"/>
    <row r="2" spans="2:11" ht="23.1" customHeight="1">
      <c r="B2" s="235" t="s">
        <v>26</v>
      </c>
      <c r="C2" s="191" t="s">
        <v>27</v>
      </c>
      <c r="D2" s="191" t="str">
        <f>透视表!$G$22</f>
        <v>8月</v>
      </c>
      <c r="E2" s="191" t="str">
        <f>透视表!$G$21</f>
        <v>日均环比</v>
      </c>
      <c r="F2" s="191" t="str">
        <f>透视表!$G$23</f>
        <v>7月</v>
      </c>
      <c r="H2" s="156" t="s">
        <v>28</v>
      </c>
      <c r="I2" s="157" t="str">
        <f>透视表!$G$22</f>
        <v>8月</v>
      </c>
      <c r="J2" s="157" t="str">
        <f>透视表!$G$21</f>
        <v>日均环比</v>
      </c>
      <c r="K2" s="158" t="str">
        <f>透视表!$G$23</f>
        <v>7月</v>
      </c>
    </row>
    <row r="3" spans="2:11" ht="23.1" customHeight="1">
      <c r="B3" s="232"/>
      <c r="C3" s="162" t="s">
        <v>10</v>
      </c>
      <c r="D3" s="163">
        <f>透视表!$K$25</f>
        <v>85</v>
      </c>
      <c r="E3" s="164">
        <f>IFERROR((D3/透视表!$G$24)/(F3/透视表!$G$25)-1,"-")</f>
        <v>0.51785714285714279</v>
      </c>
      <c r="F3" s="163">
        <f>透视表!$L$25</f>
        <v>56</v>
      </c>
      <c r="H3" s="170" t="s">
        <v>29</v>
      </c>
      <c r="I3" s="163">
        <v>15</v>
      </c>
      <c r="J3" s="164">
        <f>IFERROR((I3/透视表!$G$24)/(K3/透视表!$G$25)-1,"-")</f>
        <v>0.5</v>
      </c>
      <c r="K3" s="165">
        <v>10</v>
      </c>
    </row>
    <row r="4" spans="2:11" ht="23.1" customHeight="1">
      <c r="B4" s="232"/>
      <c r="C4" s="159" t="s">
        <v>13</v>
      </c>
      <c r="D4" s="180">
        <v>45</v>
      </c>
      <c r="E4" s="160">
        <f>IFERROR((D4/透视表!$G$24)/(F4/透视表!$G$25)-1,"-")</f>
        <v>-6.25E-2</v>
      </c>
      <c r="F4" s="180">
        <v>48</v>
      </c>
      <c r="H4" s="170" t="s">
        <v>30</v>
      </c>
      <c r="I4" s="180">
        <v>11</v>
      </c>
      <c r="J4" s="160">
        <f>IFERROR((I4/透视表!$G$24)/(K4/透视表!$G$25)-1,"-")</f>
        <v>0</v>
      </c>
      <c r="K4" s="161">
        <v>11</v>
      </c>
    </row>
    <row r="5" spans="2:11" ht="23.1" customHeight="1">
      <c r="B5" s="232"/>
      <c r="C5" s="162" t="s">
        <v>14</v>
      </c>
      <c r="D5" s="205">
        <f>D4/D3</f>
        <v>0.52941176470588236</v>
      </c>
      <c r="E5" s="205">
        <f>D5-F5</f>
        <v>-0.32773109243697474</v>
      </c>
      <c r="F5" s="205">
        <f>F4/F3</f>
        <v>0.8571428571428571</v>
      </c>
      <c r="H5" s="170" t="s">
        <v>31</v>
      </c>
      <c r="I5" s="180">
        <v>8</v>
      </c>
      <c r="J5" s="164">
        <f>IFERROR((I5/透视表!$G$24)/(K5/透视表!$G$25)-1,"-")</f>
        <v>0.60000000000000009</v>
      </c>
      <c r="K5" s="165">
        <v>5</v>
      </c>
    </row>
    <row r="6" spans="2:11" ht="23.1" customHeight="1">
      <c r="B6" s="235" t="s">
        <v>32</v>
      </c>
      <c r="C6" s="162" t="s">
        <v>33</v>
      </c>
      <c r="D6" s="163">
        <f>D8+D7</f>
        <v>24</v>
      </c>
      <c r="E6" s="164">
        <f>IFERROR((D6/透视表!$G$24)/(F6/透视表!$G$25)-1,"-")</f>
        <v>2</v>
      </c>
      <c r="F6" s="163">
        <f>F8+F7</f>
        <v>8</v>
      </c>
      <c r="H6" s="170" t="s">
        <v>34</v>
      </c>
      <c r="I6" s="163">
        <v>6</v>
      </c>
      <c r="J6" s="164">
        <f>IFERROR((I6/透视表!$G$24)/(K6/透视表!$G$25)-1,"-")</f>
        <v>0.19999999999999996</v>
      </c>
      <c r="K6" s="165">
        <v>5</v>
      </c>
    </row>
    <row r="7" spans="2:11" ht="23.1" customHeight="1">
      <c r="B7" s="232"/>
      <c r="C7" s="162" t="s">
        <v>35</v>
      </c>
      <c r="D7" s="163">
        <f>VLOOKUP(C7,透视表!$J$18:$K$25,2,0)</f>
        <v>23</v>
      </c>
      <c r="E7" s="164">
        <f>IFERROR((D7/透视表!$G$24)/(F7/透视表!$G$25)-1,"-")</f>
        <v>1.875</v>
      </c>
      <c r="F7" s="163">
        <f>VLOOKUP(C7,透视表!$J$19:$L$25,3,0)</f>
        <v>8</v>
      </c>
      <c r="H7" s="170" t="s">
        <v>36</v>
      </c>
      <c r="I7" s="181">
        <v>5</v>
      </c>
      <c r="J7" s="1"/>
      <c r="K7" s="146"/>
    </row>
    <row r="8" spans="2:11" ht="23.1" customHeight="1">
      <c r="B8" s="232"/>
      <c r="C8" s="162" t="s">
        <v>37</v>
      </c>
      <c r="D8" s="163">
        <f>VLOOKUP(C8,透视表!$J$18:$K$25,2,0)</f>
        <v>1</v>
      </c>
      <c r="E8" s="164" t="str">
        <f>IFERROR((D8/透视表!$G$24)/(F8/透视表!$G$25)-1,"-")</f>
        <v>-</v>
      </c>
      <c r="F8" s="163">
        <f>VLOOKUP(C8,透视表!$J$19:$L$25,3,0)</f>
        <v>0</v>
      </c>
      <c r="H8" s="170" t="s">
        <v>38</v>
      </c>
      <c r="I8" s="180">
        <v>4</v>
      </c>
      <c r="J8" s="164" t="str">
        <f>IFERROR((I8/透视表!$G$24)/(K8/透视表!$G$25)-1,"-")</f>
        <v>-</v>
      </c>
      <c r="K8" s="165"/>
    </row>
    <row r="9" spans="2:11" ht="23.1" customHeight="1">
      <c r="B9" s="235" t="s">
        <v>39</v>
      </c>
      <c r="C9" s="162" t="s">
        <v>33</v>
      </c>
      <c r="D9" s="163">
        <f>D10+D11</f>
        <v>1</v>
      </c>
      <c r="E9" s="164">
        <f>IFERROR((D9/透视表!$G$24)/(F9/透视表!$G$25)-1,"-")</f>
        <v>-0.8</v>
      </c>
      <c r="F9" s="163">
        <f>F10+F11</f>
        <v>5</v>
      </c>
      <c r="H9" s="170" t="s">
        <v>40</v>
      </c>
      <c r="I9" s="181">
        <v>3</v>
      </c>
      <c r="J9" s="1"/>
      <c r="K9" s="146">
        <v>2</v>
      </c>
    </row>
    <row r="10" spans="2:11" ht="23.1" customHeight="1">
      <c r="B10" s="232"/>
      <c r="C10" s="162" t="s">
        <v>41</v>
      </c>
      <c r="D10" s="163">
        <f>VLOOKUP(C10,透视表!$J$18:$K$25,2,0)</f>
        <v>1</v>
      </c>
      <c r="E10" s="164">
        <f>IFERROR((D10/透视表!$G$24)/(F10/透视表!$G$25)-1,"-")</f>
        <v>-0.8</v>
      </c>
      <c r="F10" s="163">
        <f>VLOOKUP(C10,透视表!$J$19:$L$25,3,0)</f>
        <v>5</v>
      </c>
      <c r="H10" s="170" t="s">
        <v>42</v>
      </c>
      <c r="I10" s="182">
        <v>3</v>
      </c>
      <c r="J10" s="205">
        <f>I10-K10</f>
        <v>1</v>
      </c>
      <c r="K10" s="166">
        <v>2</v>
      </c>
    </row>
    <row r="11" spans="2:11" ht="23.1" customHeight="1">
      <c r="B11" s="232"/>
      <c r="C11" s="162" t="s">
        <v>43</v>
      </c>
      <c r="D11" s="163">
        <f>VLOOKUP(C11,透视表!$J$18:$K$25,2,0)</f>
        <v>0</v>
      </c>
      <c r="E11" s="164" t="str">
        <f>IFERROR((D11/透视表!$G$24)/(F11/透视表!$G$25)-1,"-")</f>
        <v>-</v>
      </c>
      <c r="F11" s="163">
        <f>VLOOKUP(C11,透视表!$J$19:$L$25,3,0)</f>
        <v>0</v>
      </c>
      <c r="H11" s="170" t="s">
        <v>44</v>
      </c>
      <c r="I11" s="163">
        <v>2</v>
      </c>
      <c r="J11" s="164">
        <f>IFERROR((I11/透视表!$G$24)/(K11/透视表!$G$25)-1,"-")</f>
        <v>0</v>
      </c>
      <c r="K11" s="165">
        <v>2</v>
      </c>
    </row>
    <row r="12" spans="2:11" ht="23.1" customHeight="1">
      <c r="B12" s="191" t="s">
        <v>45</v>
      </c>
      <c r="C12" s="162" t="s">
        <v>33</v>
      </c>
      <c r="D12" s="163">
        <f>GETPIVOTDATA("姓名",透视表!$F$5)</f>
        <v>60</v>
      </c>
      <c r="E12" s="164">
        <f>IFERROR((D12/透视表!$G$24)/(F12/透视表!$G$25)-1,"-")</f>
        <v>0.39534883720930236</v>
      </c>
      <c r="F12" s="163">
        <f>GETPIVOTDATA("姓名",透视表!$F$15)</f>
        <v>43</v>
      </c>
      <c r="H12" s="170" t="s">
        <v>46</v>
      </c>
      <c r="I12" s="163">
        <v>1</v>
      </c>
      <c r="J12" s="164">
        <f>IFERROR((I12/透视表!$G$24)/(K12/透视表!$G$25)-1,"-")</f>
        <v>0</v>
      </c>
      <c r="K12" s="165">
        <v>1</v>
      </c>
    </row>
    <row r="13" spans="2:11" ht="23.1" customHeight="1">
      <c r="H13" s="170" t="s">
        <v>47</v>
      </c>
      <c r="I13" s="181">
        <v>1</v>
      </c>
      <c r="J13" s="1"/>
      <c r="K13" s="146"/>
    </row>
    <row r="14" spans="2:11" ht="23.1" customHeight="1">
      <c r="B14" s="236" t="s">
        <v>48</v>
      </c>
      <c r="C14" s="232"/>
      <c r="D14" s="232"/>
      <c r="E14" s="232"/>
      <c r="F14" s="232"/>
      <c r="H14" s="170" t="s">
        <v>49</v>
      </c>
      <c r="I14" s="163">
        <v>1</v>
      </c>
      <c r="J14" s="164">
        <f>IFERROR((I14/透视表!$G$24)/(K14/透视表!$G$25)-1,"-")</f>
        <v>-0.5</v>
      </c>
      <c r="K14" s="165">
        <v>2</v>
      </c>
    </row>
    <row r="15" spans="2:11" ht="23.1" customHeight="1">
      <c r="B15" s="232"/>
      <c r="C15" s="232"/>
      <c r="D15" s="232"/>
      <c r="E15" s="232"/>
      <c r="F15" s="232"/>
      <c r="H15" s="170" t="s">
        <v>50</v>
      </c>
      <c r="I15" s="163"/>
      <c r="J15" s="164">
        <f>IFERROR((I15/透视表!$G$24)/(K15/透视表!$G$25)-1,"-")</f>
        <v>-1</v>
      </c>
      <c r="K15" s="165">
        <v>2</v>
      </c>
    </row>
    <row r="16" spans="2:11" ht="23.1" customHeight="1" thickBot="1">
      <c r="H16" s="171" t="s">
        <v>51</v>
      </c>
      <c r="I16" s="167"/>
      <c r="J16" s="167"/>
      <c r="K16" s="168">
        <v>1</v>
      </c>
    </row>
  </sheetData>
  <mergeCells count="4">
    <mergeCell ref="B2:B5"/>
    <mergeCell ref="B6:B8"/>
    <mergeCell ref="B9:B11"/>
    <mergeCell ref="B14:F15"/>
  </mergeCells>
  <phoneticPr fontId="19" type="noConversion"/>
  <conditionalFormatting sqref="E3:E12">
    <cfRule type="cellIs" dxfId="222" priority="8" operator="lessThan">
      <formula>0</formula>
    </cfRule>
  </conditionalFormatting>
  <conditionalFormatting sqref="E5">
    <cfRule type="cellIs" dxfId="221" priority="4" operator="lessThan">
      <formula>0</formula>
    </cfRule>
  </conditionalFormatting>
  <conditionalFormatting sqref="J3:J12">
    <cfRule type="cellIs" dxfId="220" priority="2" operator="lessThan">
      <formula>0</formula>
    </cfRule>
  </conditionalFormatting>
  <conditionalFormatting sqref="J5">
    <cfRule type="cellIs" dxfId="219" priority="1" operator="lessThan">
      <formula>0</formula>
    </cfRule>
  </conditionalFormatting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 tint="0.39997558519241921"/>
  </sheetPr>
  <dimension ref="B1:K24"/>
  <sheetViews>
    <sheetView showGridLines="0" workbookViewId="0">
      <selection sqref="A1:XFD1048576"/>
    </sheetView>
  </sheetViews>
  <sheetFormatPr defaultColWidth="9" defaultRowHeight="16.5"/>
  <cols>
    <col min="1" max="1" width="9" style="125" customWidth="1"/>
    <col min="2" max="2" width="17.5" style="125" customWidth="1"/>
    <col min="3" max="11" width="12.875" style="125" customWidth="1"/>
    <col min="12" max="12" width="9" style="125" customWidth="1"/>
    <col min="13" max="16384" width="9" style="125"/>
  </cols>
  <sheetData>
    <row r="1" spans="2:2" ht="24.75" customHeight="1">
      <c r="B1" s="100" t="s">
        <v>52</v>
      </c>
    </row>
    <row r="2" spans="2:2" ht="21.75" customHeight="1">
      <c r="B2" s="101" t="s">
        <v>53</v>
      </c>
    </row>
    <row r="3" spans="2:2" ht="21.75" customHeight="1">
      <c r="B3" s="101"/>
    </row>
    <row r="4" spans="2:2" ht="21.75" customHeight="1">
      <c r="B4" s="101"/>
    </row>
    <row r="5" spans="2:2" ht="21.75" customHeight="1">
      <c r="B5" s="101"/>
    </row>
    <row r="6" spans="2:2" ht="21.75" customHeight="1">
      <c r="B6" s="101"/>
    </row>
    <row r="7" spans="2:2" ht="21.75" customHeight="1">
      <c r="B7" s="101"/>
    </row>
    <row r="8" spans="2:2" ht="21.75" customHeight="1">
      <c r="B8" s="101"/>
    </row>
    <row r="9" spans="2:2" ht="21.75" customHeight="1">
      <c r="B9" s="101"/>
    </row>
    <row r="10" spans="2:2" ht="21.75" customHeight="1">
      <c r="B10" s="101"/>
    </row>
    <row r="11" spans="2:2" ht="21.75" customHeight="1">
      <c r="B11" s="101"/>
    </row>
    <row r="12" spans="2:2" ht="21.75" customHeight="1">
      <c r="B12" s="101"/>
    </row>
    <row r="13" spans="2:2" ht="21.75" customHeight="1">
      <c r="B13" s="101"/>
    </row>
    <row r="14" spans="2:2" ht="21.75" customHeight="1">
      <c r="B14" s="101"/>
    </row>
    <row r="15" spans="2:2" ht="21.75" customHeight="1">
      <c r="B15" s="101"/>
    </row>
    <row r="16" spans="2:2" ht="21.75" customHeight="1">
      <c r="B16" s="101"/>
    </row>
    <row r="17" spans="2:11" ht="24" customHeight="1"/>
    <row r="18" spans="2:11" ht="24" customHeight="1"/>
    <row r="19" spans="2:11" ht="24" customHeight="1"/>
    <row r="20" spans="2:11" ht="24" customHeight="1"/>
    <row r="21" spans="2:11" ht="24" customHeight="1"/>
    <row r="22" spans="2:11" ht="24" customHeight="1"/>
    <row r="23" spans="2:11" ht="13.5" customHeight="1"/>
    <row r="24" spans="2:11" ht="39.6" customHeight="1">
      <c r="B24" s="237" t="s">
        <v>54</v>
      </c>
      <c r="C24" s="238"/>
      <c r="D24" s="238"/>
      <c r="E24" s="238"/>
      <c r="F24" s="238"/>
      <c r="G24" s="238"/>
      <c r="H24" s="238"/>
      <c r="I24" s="238"/>
      <c r="J24" s="238"/>
      <c r="K24" s="238"/>
    </row>
  </sheetData>
  <mergeCells count="1">
    <mergeCell ref="B24:K24"/>
  </mergeCells>
  <phoneticPr fontId="19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3" tint="0.39997558519241921"/>
  </sheetPr>
  <dimension ref="B1:H28"/>
  <sheetViews>
    <sheetView showGridLines="0" tabSelected="1" workbookViewId="0">
      <selection activeCell="C26" sqref="C26"/>
    </sheetView>
  </sheetViews>
  <sheetFormatPr defaultColWidth="11" defaultRowHeight="16.5"/>
  <cols>
    <col min="1" max="1" width="7.875" style="125" customWidth="1"/>
    <col min="2" max="2" width="62.5" style="125" customWidth="1"/>
    <col min="3" max="6" width="12.5" style="73" customWidth="1"/>
    <col min="7" max="7" width="13.125" style="73" customWidth="1"/>
    <col min="8" max="8" width="12.5" style="73" customWidth="1"/>
    <col min="9" max="9" width="11" style="125" customWidth="1"/>
    <col min="10" max="16384" width="11" style="125"/>
  </cols>
  <sheetData>
    <row r="1" spans="2:8" ht="20.25" customHeight="1">
      <c r="B1" s="16" t="s">
        <v>55</v>
      </c>
    </row>
    <row r="2" spans="2:8" ht="17.25" customHeight="1" thickBot="1">
      <c r="B2" s="17" t="s">
        <v>56</v>
      </c>
    </row>
    <row r="3" spans="2:8">
      <c r="B3" s="239" t="s">
        <v>57</v>
      </c>
      <c r="C3" s="240" t="s">
        <v>58</v>
      </c>
      <c r="D3" s="241"/>
      <c r="E3" s="241"/>
      <c r="F3" s="240" t="s">
        <v>59</v>
      </c>
      <c r="G3" s="241"/>
      <c r="H3" s="241"/>
    </row>
    <row r="4" spans="2:8" ht="21" customHeight="1">
      <c r="B4" s="238"/>
      <c r="C4" s="102" t="str">
        <f>透视表!$G$22</f>
        <v>8月</v>
      </c>
      <c r="D4" s="102" t="str">
        <f>透视表!$G$21</f>
        <v>日均环比</v>
      </c>
      <c r="E4" s="102" t="str">
        <f>透视表!$G$23</f>
        <v>7月</v>
      </c>
      <c r="F4" s="102" t="str">
        <f>透视表!$G$22</f>
        <v>8月</v>
      </c>
      <c r="G4" s="102" t="str">
        <f>透视表!$G$21</f>
        <v>日均环比</v>
      </c>
      <c r="H4" s="40" t="str">
        <f>透视表!$G$23</f>
        <v>7月</v>
      </c>
    </row>
    <row r="5" spans="2:8">
      <c r="B5" s="192" t="s">
        <v>33</v>
      </c>
      <c r="C5" s="37">
        <f>SUM(C6:C26)</f>
        <v>23</v>
      </c>
      <c r="D5" s="38">
        <f>IFERROR((C5/透视表!$G$24)/(E5/透视表!$G$25)-1,"-")</f>
        <v>-0.59649122807017541</v>
      </c>
      <c r="E5" s="37">
        <f>SUM(E6:E26)</f>
        <v>57</v>
      </c>
      <c r="F5" s="206">
        <f>SUM(F6:F26)</f>
        <v>2946</v>
      </c>
      <c r="G5" s="38">
        <f>IFERROR((F5/透视表!$G$24)/(H5/透视表!$G$25)-1,"-")</f>
        <v>-0.49433573635427397</v>
      </c>
      <c r="H5" s="207">
        <f>SUM(H6:H26)</f>
        <v>5826</v>
      </c>
    </row>
    <row r="6" spans="2:8">
      <c r="B6" s="41" t="s">
        <v>60</v>
      </c>
      <c r="C6" s="39">
        <v>6</v>
      </c>
      <c r="D6" s="47">
        <f>IFERROR((C6/透视表!$G$24)/(E6/透视表!$G$25)-1,"-")</f>
        <v>-0.33333333333333337</v>
      </c>
      <c r="E6" s="39">
        <v>9</v>
      </c>
      <c r="F6" s="197">
        <v>76</v>
      </c>
      <c r="G6" s="47">
        <f>IFERROR((F6/透视表!$G$24)/(H6/透视表!$G$25)-1,"-")</f>
        <v>-0.39682539682539686</v>
      </c>
      <c r="H6" s="196">
        <v>126</v>
      </c>
    </row>
    <row r="7" spans="2:8">
      <c r="B7" s="41" t="s">
        <v>61</v>
      </c>
      <c r="C7" s="39">
        <v>5</v>
      </c>
      <c r="D7" s="47" t="str">
        <f>IFERROR((C7/透视表!$G$24)/(E7/透视表!$G$25)-1,"-")</f>
        <v>-</v>
      </c>
      <c r="E7" s="39"/>
      <c r="F7" s="197">
        <v>190</v>
      </c>
      <c r="G7" s="47" t="str">
        <f>IFERROR((F7/透视表!$G$24)/(H7/透视表!$G$25)-1,"-")</f>
        <v>-</v>
      </c>
      <c r="H7" s="196"/>
    </row>
    <row r="8" spans="2:8">
      <c r="B8" s="103" t="s">
        <v>62</v>
      </c>
      <c r="C8" s="71">
        <v>3</v>
      </c>
      <c r="D8" s="47" t="str">
        <f>IFERROR((C8/透视表!$G$24)/(E8/透视表!$G$25)-1,"-")</f>
        <v>-</v>
      </c>
      <c r="E8" s="71"/>
      <c r="F8" s="71">
        <v>177</v>
      </c>
      <c r="G8" s="47" t="str">
        <f>IFERROR((F8/透视表!$G$24)/(H8/透视表!$G$25)-1,"-")</f>
        <v>-</v>
      </c>
      <c r="H8" s="95"/>
    </row>
    <row r="9" spans="2:8">
      <c r="B9" s="103" t="s">
        <v>63</v>
      </c>
      <c r="C9" s="71">
        <v>2</v>
      </c>
      <c r="D9" s="47" t="str">
        <f>IFERROR((C9/透视表!$G$24)/(E9/透视表!$G$25)-1,"-")</f>
        <v>-</v>
      </c>
      <c r="E9" s="71"/>
      <c r="F9" s="71">
        <v>886</v>
      </c>
      <c r="G9" s="47" t="str">
        <f>IFERROR((F9/透视表!$G$24)/(H9/透视表!$G$25)-1,"-")</f>
        <v>-</v>
      </c>
      <c r="H9" s="95"/>
    </row>
    <row r="10" spans="2:8">
      <c r="B10" s="103" t="s">
        <v>64</v>
      </c>
      <c r="C10" s="71">
        <v>1</v>
      </c>
      <c r="D10" s="47">
        <f>IFERROR((C10/透视表!$G$24)/(E10/透视表!$G$25)-1,"-")</f>
        <v>0</v>
      </c>
      <c r="E10" s="71">
        <v>1</v>
      </c>
      <c r="F10" s="71">
        <v>790</v>
      </c>
      <c r="G10" s="47">
        <f>IFERROR((F10/透视表!$G$24)/(H10/透视表!$G$25)-1,"-")</f>
        <v>-1.126408010012514E-2</v>
      </c>
      <c r="H10" s="95">
        <v>799</v>
      </c>
    </row>
    <row r="11" spans="2:8">
      <c r="B11" s="103" t="s">
        <v>65</v>
      </c>
      <c r="C11" s="71">
        <v>1</v>
      </c>
      <c r="D11" s="47">
        <f>IFERROR((C11/透视表!$G$24)/(E11/透视表!$G$25)-1,"-")</f>
        <v>-0.5</v>
      </c>
      <c r="E11" s="71">
        <v>2</v>
      </c>
      <c r="F11" s="71">
        <v>58</v>
      </c>
      <c r="G11" s="47">
        <f>IFERROR((F11/透视表!$G$24)/(H11/透视表!$G$25)-1,"-")</f>
        <v>-0.5</v>
      </c>
      <c r="H11" s="95">
        <v>116</v>
      </c>
    </row>
    <row r="12" spans="2:8">
      <c r="B12" s="103" t="s">
        <v>66</v>
      </c>
      <c r="C12" s="71">
        <v>1</v>
      </c>
      <c r="D12" s="47">
        <f>IFERROR((C12/透视表!$G$24)/(E12/透视表!$G$25)-1,"-")</f>
        <v>-0.8</v>
      </c>
      <c r="E12" s="71">
        <v>5</v>
      </c>
      <c r="F12" s="71">
        <v>18</v>
      </c>
      <c r="G12" s="47">
        <f>IFERROR((F12/透视表!$G$24)/(H12/透视表!$G$25)-1,"-")</f>
        <v>-0.8</v>
      </c>
      <c r="H12" s="95">
        <v>90</v>
      </c>
    </row>
    <row r="13" spans="2:8">
      <c r="B13" s="103" t="s">
        <v>67</v>
      </c>
      <c r="C13" s="71">
        <v>1</v>
      </c>
      <c r="D13" s="47">
        <f>IFERROR((C13/透视表!$G$24)/(E13/透视表!$G$25)-1,"-")</f>
        <v>-0.83333333333333337</v>
      </c>
      <c r="E13" s="71">
        <v>6</v>
      </c>
      <c r="F13" s="71">
        <v>128</v>
      </c>
      <c r="G13" s="47">
        <f>IFERROR((F13/透视表!$G$24)/(H13/透视表!$G$25)-1,"-")</f>
        <v>-0.83333333333333337</v>
      </c>
      <c r="H13" s="95">
        <v>768</v>
      </c>
    </row>
    <row r="14" spans="2:8">
      <c r="B14" s="103" t="s">
        <v>68</v>
      </c>
      <c r="C14" s="71">
        <v>1</v>
      </c>
      <c r="D14" s="47" t="str">
        <f>IFERROR((C14/透视表!$G$24)/(E14/透视表!$G$25)-1,"-")</f>
        <v>-</v>
      </c>
      <c r="E14" s="71"/>
      <c r="F14" s="71">
        <v>266</v>
      </c>
      <c r="G14" s="47" t="str">
        <f>IFERROR((F14/透视表!$G$24)/(H14/透视表!$G$25)-1,"-")</f>
        <v>-</v>
      </c>
      <c r="H14" s="95"/>
    </row>
    <row r="15" spans="2:8">
      <c r="B15" s="103" t="s">
        <v>69</v>
      </c>
      <c r="C15" s="71">
        <v>1</v>
      </c>
      <c r="D15" s="47" t="str">
        <f>IFERROR((C15/透视表!$G$24)/(E15/透视表!$G$25)-1,"-")</f>
        <v>-</v>
      </c>
      <c r="E15" s="71"/>
      <c r="F15" s="71">
        <v>159</v>
      </c>
      <c r="G15" s="47" t="str">
        <f>IFERROR((F15/透视表!$G$24)/(H15/透视表!$G$25)-1,"-")</f>
        <v>-</v>
      </c>
      <c r="H15" s="95"/>
    </row>
    <row r="16" spans="2:8">
      <c r="B16" s="103" t="s">
        <v>70</v>
      </c>
      <c r="C16" s="71">
        <v>1</v>
      </c>
      <c r="D16" s="47">
        <f>IFERROR((C16/透视表!$G$24)/(E16/透视表!$G$25)-1,"-")</f>
        <v>-0.5</v>
      </c>
      <c r="E16" s="71">
        <v>2</v>
      </c>
      <c r="F16" s="71">
        <v>198</v>
      </c>
      <c r="G16" s="47">
        <f>IFERROR((F16/透视表!$G$24)/(H16/透视表!$G$25)-1,"-")</f>
        <v>-0.37341772151898733</v>
      </c>
      <c r="H16" s="95">
        <v>316</v>
      </c>
    </row>
    <row r="17" spans="2:8">
      <c r="B17" s="103" t="s">
        <v>71</v>
      </c>
      <c r="C17" s="71"/>
      <c r="D17" s="47">
        <f>IFERROR((C17/透视表!$G$24)/(E17/透视表!$G$25)-1,"-")</f>
        <v>-1</v>
      </c>
      <c r="E17" s="71">
        <v>9</v>
      </c>
      <c r="F17" s="71"/>
      <c r="G17" s="47">
        <f>IFERROR((F17/透视表!$G$24)/(H17/透视表!$G$25)-1,"-")</f>
        <v>-1</v>
      </c>
      <c r="H17" s="95">
        <v>342</v>
      </c>
    </row>
    <row r="18" spans="2:8">
      <c r="B18" s="103" t="s">
        <v>72</v>
      </c>
      <c r="C18" s="71"/>
      <c r="D18" s="47">
        <f>IFERROR((C18/透视表!$G$24)/(E18/透视表!$G$25)-1,"-")</f>
        <v>-1</v>
      </c>
      <c r="E18" s="71">
        <v>7</v>
      </c>
      <c r="F18" s="71"/>
      <c r="G18" s="47">
        <f>IFERROR((F18/透视表!$G$24)/(H18/透视表!$G$25)-1,"-")</f>
        <v>-1</v>
      </c>
      <c r="H18" s="95">
        <v>413</v>
      </c>
    </row>
    <row r="19" spans="2:8">
      <c r="B19" s="41" t="s">
        <v>73</v>
      </c>
      <c r="C19" s="39"/>
      <c r="D19" s="38">
        <f>IFERROR((C19/透视表!$G$24)/(E19/透视表!$G$25)-1,"-")</f>
        <v>-1</v>
      </c>
      <c r="E19" s="39">
        <v>1</v>
      </c>
      <c r="F19" s="197"/>
      <c r="G19" s="47">
        <f>IFERROR((F19/透视表!$G$24)/(H19/透视表!$G$25)-1,"-")</f>
        <v>-1</v>
      </c>
      <c r="H19" s="196">
        <v>188</v>
      </c>
    </row>
    <row r="20" spans="2:8">
      <c r="B20" s="41" t="s">
        <v>74</v>
      </c>
      <c r="C20" s="39"/>
      <c r="D20" s="47">
        <f>IFERROR((C20/透视表!$G$24)/(E20/透视表!$G$25)-1,"-")</f>
        <v>-1</v>
      </c>
      <c r="E20" s="39">
        <v>1</v>
      </c>
      <c r="F20" s="197"/>
      <c r="G20" s="47">
        <f>IFERROR((F20/透视表!$G$24)/(H20/透视表!$G$25)-1,"-")</f>
        <v>-1</v>
      </c>
      <c r="H20" s="196">
        <v>980</v>
      </c>
    </row>
    <row r="21" spans="2:8">
      <c r="B21" s="41" t="s">
        <v>75</v>
      </c>
      <c r="C21" s="39"/>
      <c r="D21" s="47">
        <f>IFERROR((C21/透视表!$G$24)/(E21/透视表!$G$25)-1,"-")</f>
        <v>-1</v>
      </c>
      <c r="E21" s="39">
        <v>1</v>
      </c>
      <c r="F21" s="197"/>
      <c r="G21" s="47">
        <f>IFERROR((F21/透视表!$G$24)/(H21/透视表!$G$25)-1,"-")</f>
        <v>-1</v>
      </c>
      <c r="H21" s="196">
        <v>13</v>
      </c>
    </row>
    <row r="22" spans="2:8">
      <c r="B22" s="41" t="s">
        <v>76</v>
      </c>
      <c r="C22" s="39"/>
      <c r="D22" s="47">
        <f>IFERROR((C22/透视表!$G$24)/(E22/透视表!$G$25)-1,"-")</f>
        <v>-1</v>
      </c>
      <c r="E22" s="39">
        <v>4</v>
      </c>
      <c r="F22" s="197"/>
      <c r="G22" s="47">
        <f>IFERROR((F22/透视表!$G$24)/(H22/透视表!$G$25)-1,"-")</f>
        <v>-1</v>
      </c>
      <c r="H22" s="196">
        <v>392</v>
      </c>
    </row>
    <row r="23" spans="2:8">
      <c r="B23" s="41" t="s">
        <v>77</v>
      </c>
      <c r="C23" s="39"/>
      <c r="D23" s="47">
        <f>IFERROR((C23/透视表!$G$24)/(E23/透视表!$G$25)-1,"-")</f>
        <v>-1</v>
      </c>
      <c r="E23" s="39">
        <v>5</v>
      </c>
      <c r="F23" s="197"/>
      <c r="G23" s="47">
        <f>IFERROR((F23/透视表!$G$24)/(H23/透视表!$G$25)-1,"-")</f>
        <v>-1</v>
      </c>
      <c r="H23" s="196">
        <v>424</v>
      </c>
    </row>
    <row r="24" spans="2:8">
      <c r="B24" s="41" t="s">
        <v>78</v>
      </c>
      <c r="C24" s="39"/>
      <c r="D24" s="47">
        <f>IFERROR((C24/透视表!$G$24)/(E24/透视表!$G$25)-1,"-")</f>
        <v>-1</v>
      </c>
      <c r="E24" s="39">
        <v>2</v>
      </c>
      <c r="F24" s="197"/>
      <c r="G24" s="47">
        <f>IFERROR((F24/透视表!$G$24)/(H24/透视表!$G$25)-1,"-")</f>
        <v>-1</v>
      </c>
      <c r="H24" s="196">
        <v>136</v>
      </c>
    </row>
    <row r="25" spans="2:8" ht="17.25" customHeight="1" thickBot="1">
      <c r="B25" s="104" t="s">
        <v>79</v>
      </c>
      <c r="C25" s="96"/>
      <c r="D25" s="105">
        <f>IFERROR((C25/透视表!$G$24)/(E25/透视表!$G$25)-1,"-")</f>
        <v>-1</v>
      </c>
      <c r="E25" s="96">
        <v>2</v>
      </c>
      <c r="F25" s="96"/>
      <c r="G25" s="105">
        <f>IFERROR((F25/透视表!$G$24)/(H25/透视表!$G$25)-1,"-")</f>
        <v>-1</v>
      </c>
      <c r="H25" s="97">
        <v>723</v>
      </c>
    </row>
    <row r="27" spans="2:8">
      <c r="B27" s="106" t="s">
        <v>80</v>
      </c>
    </row>
    <row r="28" spans="2:8">
      <c r="B28" s="99" t="s">
        <v>81</v>
      </c>
    </row>
  </sheetData>
  <mergeCells count="3">
    <mergeCell ref="B3:B4"/>
    <mergeCell ref="C3:E3"/>
    <mergeCell ref="F3:H3"/>
  </mergeCells>
  <phoneticPr fontId="19" type="noConversion"/>
  <conditionalFormatting sqref="D1:D1048576 G5:G25">
    <cfRule type="cellIs" dxfId="218" priority="30" operator="lessThan">
      <formula>0</formula>
    </cfRule>
  </conditionalFormatting>
  <conditionalFormatting sqref="G4">
    <cfRule type="cellIs" dxfId="217" priority="14" operator="lessThan">
      <formula>0</formula>
    </cfRule>
  </conditionalFormatting>
  <pageMargins left="0.7" right="0.7" top="0.75" bottom="0.75" header="0.3" footer="0.3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3" tint="0.39997558519241921"/>
  </sheetPr>
  <dimension ref="A1:I14"/>
  <sheetViews>
    <sheetView showGridLines="0" workbookViewId="0">
      <selection sqref="A1:XFD1048576"/>
    </sheetView>
  </sheetViews>
  <sheetFormatPr defaultRowHeight="13.5"/>
  <cols>
    <col min="1" max="1" width="3.625" style="98" customWidth="1"/>
    <col min="2" max="2" width="19.125" style="98" customWidth="1"/>
    <col min="3" max="8" width="14.125" style="98" customWidth="1"/>
    <col min="9" max="9" width="9.625" style="98" customWidth="1"/>
  </cols>
  <sheetData>
    <row r="1" spans="2:9" ht="14.25" customHeight="1" thickBot="1"/>
    <row r="2" spans="2:9" ht="17.25" customHeight="1">
      <c r="B2" s="242" t="s">
        <v>57</v>
      </c>
      <c r="C2" s="244" t="s">
        <v>82</v>
      </c>
      <c r="D2" s="243"/>
      <c r="E2" s="243"/>
      <c r="F2" s="244" t="s">
        <v>83</v>
      </c>
      <c r="G2" s="243"/>
      <c r="H2" s="243"/>
    </row>
    <row r="3" spans="2:9" ht="16.5" customHeight="1">
      <c r="B3" s="243"/>
      <c r="C3" s="102" t="str">
        <f>透视表!$G$22</f>
        <v>8月</v>
      </c>
      <c r="D3" s="102" t="str">
        <f>透视表!$G$21</f>
        <v>日均环比</v>
      </c>
      <c r="E3" s="102" t="str">
        <f>透视表!$G$23</f>
        <v>7月</v>
      </c>
      <c r="F3" s="102" t="str">
        <f>透视表!$G$22</f>
        <v>8月</v>
      </c>
      <c r="G3" s="102" t="str">
        <f>透视表!$G$21</f>
        <v>日均环比</v>
      </c>
      <c r="H3" s="40" t="str">
        <f>透视表!$G$23</f>
        <v>7月</v>
      </c>
    </row>
    <row r="4" spans="2:9" ht="17.25" customHeight="1">
      <c r="B4" s="192" t="s">
        <v>33</v>
      </c>
      <c r="C4" s="74">
        <f>SUM(C5:C14)</f>
        <v>3</v>
      </c>
      <c r="D4" s="75">
        <f t="shared" ref="D4:D11" si="0">IFERROR(C4/E4-1,"-")</f>
        <v>-0.5714285714285714</v>
      </c>
      <c r="E4" s="74">
        <f>SUM(E5:E14)</f>
        <v>7</v>
      </c>
      <c r="F4" s="208">
        <f>SUM(F5:F14)</f>
        <v>1176</v>
      </c>
      <c r="G4" s="75">
        <f t="shared" ref="G4:G11" si="1">IFERROR(F4/H4-1,"-")</f>
        <v>-0.93873404532430316</v>
      </c>
      <c r="H4" s="76">
        <f>SUM(H5:H14)</f>
        <v>19195</v>
      </c>
    </row>
    <row r="5" spans="2:9" ht="17.25" customHeight="1">
      <c r="B5" s="41" t="s">
        <v>31</v>
      </c>
      <c r="C5" s="209">
        <v>1</v>
      </c>
      <c r="D5" s="109">
        <f t="shared" si="0"/>
        <v>0</v>
      </c>
      <c r="E5" s="209">
        <v>1</v>
      </c>
      <c r="F5" s="209">
        <v>198</v>
      </c>
      <c r="G5" s="109">
        <f t="shared" si="1"/>
        <v>-0.82707423580786021</v>
      </c>
      <c r="H5" s="210">
        <v>1145</v>
      </c>
      <c r="I5" s="18"/>
    </row>
    <row r="6" spans="2:9" ht="17.25" customHeight="1">
      <c r="B6" s="41" t="s">
        <v>29</v>
      </c>
      <c r="C6" s="209">
        <v>1</v>
      </c>
      <c r="D6" s="109">
        <f t="shared" si="0"/>
        <v>-0.5</v>
      </c>
      <c r="E6" s="209">
        <v>2</v>
      </c>
      <c r="F6" s="209">
        <v>128</v>
      </c>
      <c r="G6" s="109">
        <f t="shared" si="1"/>
        <v>-0.60493827160493829</v>
      </c>
      <c r="H6" s="210">
        <v>324</v>
      </c>
      <c r="I6" s="18"/>
    </row>
    <row r="7" spans="2:9" ht="17.25" customHeight="1">
      <c r="B7" s="41" t="s">
        <v>84</v>
      </c>
      <c r="C7" s="209">
        <v>1</v>
      </c>
      <c r="D7" s="109" t="str">
        <f t="shared" si="0"/>
        <v>-</v>
      </c>
      <c r="E7" s="209"/>
      <c r="F7" s="209">
        <v>850</v>
      </c>
      <c r="G7" s="109" t="str">
        <f t="shared" si="1"/>
        <v>-</v>
      </c>
      <c r="H7" s="210"/>
      <c r="I7" s="18"/>
    </row>
    <row r="8" spans="2:9" ht="17.25" customHeight="1">
      <c r="B8" s="41" t="s">
        <v>85</v>
      </c>
      <c r="C8" s="209"/>
      <c r="D8" s="109">
        <f t="shared" si="0"/>
        <v>-1</v>
      </c>
      <c r="E8" s="209">
        <v>1</v>
      </c>
      <c r="F8" s="209"/>
      <c r="G8" s="109">
        <f t="shared" si="1"/>
        <v>-1</v>
      </c>
      <c r="H8" s="210">
        <v>460</v>
      </c>
      <c r="I8" s="18"/>
    </row>
    <row r="9" spans="2:9" ht="17.25" customHeight="1">
      <c r="B9" s="41" t="s">
        <v>86</v>
      </c>
      <c r="C9" s="209"/>
      <c r="D9" s="109">
        <f t="shared" si="0"/>
        <v>-1</v>
      </c>
      <c r="E9" s="209">
        <v>1</v>
      </c>
      <c r="F9" s="209"/>
      <c r="G9" s="109">
        <f t="shared" si="1"/>
        <v>-1</v>
      </c>
      <c r="H9" s="210">
        <v>15800</v>
      </c>
      <c r="I9" s="18"/>
    </row>
    <row r="10" spans="2:9" ht="22.5" customHeight="1">
      <c r="B10" s="41" t="s">
        <v>30</v>
      </c>
      <c r="C10" s="209"/>
      <c r="D10" s="109">
        <f t="shared" si="0"/>
        <v>-1</v>
      </c>
      <c r="E10" s="209">
        <v>1</v>
      </c>
      <c r="F10" s="209"/>
      <c r="G10" s="109">
        <f t="shared" si="1"/>
        <v>-1</v>
      </c>
      <c r="H10" s="210">
        <v>466</v>
      </c>
    </row>
    <row r="11" spans="2:9" ht="22.5" customHeight="1" thickBot="1">
      <c r="B11" s="72" t="s">
        <v>87</v>
      </c>
      <c r="C11" s="211"/>
      <c r="D11" s="117">
        <f t="shared" si="0"/>
        <v>-1</v>
      </c>
      <c r="E11" s="211">
        <v>1</v>
      </c>
      <c r="F11" s="211"/>
      <c r="G11" s="117">
        <f t="shared" si="1"/>
        <v>-1</v>
      </c>
      <c r="H11" s="212">
        <v>1000</v>
      </c>
    </row>
    <row r="12" spans="2:9" ht="22.5" customHeight="1"/>
    <row r="13" spans="2:9" ht="22.5" customHeight="1">
      <c r="B13" s="245" t="s">
        <v>88</v>
      </c>
      <c r="C13" s="243"/>
      <c r="D13" s="243"/>
      <c r="E13" s="243"/>
      <c r="F13" s="243"/>
      <c r="G13" s="243"/>
      <c r="H13" s="243"/>
    </row>
    <row r="14" spans="2:9" ht="22.5" customHeight="1"/>
  </sheetData>
  <mergeCells count="4">
    <mergeCell ref="B2:B3"/>
    <mergeCell ref="C2:E2"/>
    <mergeCell ref="F2:H2"/>
    <mergeCell ref="B13:H13"/>
  </mergeCells>
  <phoneticPr fontId="19" type="noConversion"/>
  <conditionalFormatting sqref="D4:D11">
    <cfRule type="cellIs" dxfId="216" priority="32" operator="lessThan">
      <formula>0</formula>
    </cfRule>
  </conditionalFormatting>
  <conditionalFormatting sqref="G4:G11">
    <cfRule type="cellIs" dxfId="215" priority="30" operator="lessThan">
      <formula>0</formula>
    </cfRule>
  </conditionalFormatting>
  <conditionalFormatting sqref="F5">
    <cfRule type="cellIs" dxfId="214" priority="24" operator="lessThan">
      <formula>0</formula>
    </cfRule>
    <cfRule type="cellIs" dxfId="213" priority="23" operator="lessThan">
      <formula>0</formula>
    </cfRule>
  </conditionalFormatting>
  <conditionalFormatting sqref="D3">
    <cfRule type="cellIs" dxfId="212" priority="18" operator="lessThan">
      <formula>0</formula>
    </cfRule>
  </conditionalFormatting>
  <conditionalFormatting sqref="G3">
    <cfRule type="cellIs" dxfId="211" priority="17" operator="lessThan">
      <formula>0</formula>
    </cfRule>
  </conditionalFormatting>
  <conditionalFormatting sqref="C5:C11">
    <cfRule type="cellIs" dxfId="210" priority="8" operator="lessThan">
      <formula>0</formula>
    </cfRule>
    <cfRule type="cellIs" dxfId="209" priority="7" operator="lessThan">
      <formula>0</formula>
    </cfRule>
  </conditionalFormatting>
  <conditionalFormatting sqref="E5:E11">
    <cfRule type="cellIs" dxfId="208" priority="6" operator="lessThan">
      <formula>0</formula>
    </cfRule>
    <cfRule type="cellIs" dxfId="207" priority="5" operator="lessThan">
      <formula>0</formula>
    </cfRule>
  </conditionalFormatting>
  <conditionalFormatting sqref="F6:F11">
    <cfRule type="cellIs" dxfId="206" priority="4" operator="lessThan">
      <formula>0</formula>
    </cfRule>
    <cfRule type="cellIs" dxfId="205" priority="3" operator="lessThan">
      <formula>0</formula>
    </cfRule>
  </conditionalFormatting>
  <conditionalFormatting sqref="H5:H10">
    <cfRule type="cellIs" dxfId="204" priority="2" operator="lessThan">
      <formula>0</formula>
    </cfRule>
    <cfRule type="cellIs" dxfId="203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3" tint="0.39997558519241921"/>
  </sheetPr>
  <dimension ref="B1:G15"/>
  <sheetViews>
    <sheetView showGridLines="0" workbookViewId="0">
      <selection activeCell="H17" sqref="H17"/>
    </sheetView>
  </sheetViews>
  <sheetFormatPr defaultColWidth="9" defaultRowHeight="17.25"/>
  <cols>
    <col min="1" max="1" width="9" style="2" customWidth="1"/>
    <col min="2" max="2" width="19.125" style="2" customWidth="1"/>
    <col min="3" max="4" width="15.625" style="2" customWidth="1"/>
    <col min="5" max="5" width="21" style="2" customWidth="1"/>
    <col min="6" max="6" width="9" style="2" customWidth="1"/>
    <col min="7" max="7" width="10.125" style="2" bestFit="1" customWidth="1"/>
    <col min="8" max="8" width="9" style="2" customWidth="1"/>
    <col min="9" max="16384" width="9" style="2"/>
  </cols>
  <sheetData>
    <row r="1" spans="2:7" ht="20.25" customHeight="1">
      <c r="B1" s="5" t="str">
        <f>"数据截止"&amp;透视表!$G$26</f>
        <v>数据截止8月31日</v>
      </c>
    </row>
    <row r="2" spans="2:7" ht="16.5" customHeight="1" thickBot="1">
      <c r="B2" s="5" t="s">
        <v>89</v>
      </c>
    </row>
    <row r="3" spans="2:7" ht="22.5" customHeight="1">
      <c r="B3" s="111" t="s">
        <v>90</v>
      </c>
      <c r="C3" s="112" t="str">
        <f>透视表!$G$22</f>
        <v>8月</v>
      </c>
      <c r="D3" s="112" t="str">
        <f>透视表!$G$21</f>
        <v>日均环比</v>
      </c>
      <c r="E3" s="113" t="str">
        <f>透视表!$G$23</f>
        <v>7月</v>
      </c>
    </row>
    <row r="4" spans="2:7" ht="22.5" customHeight="1">
      <c r="B4" s="114" t="s">
        <v>91</v>
      </c>
      <c r="C4" s="213" t="e">
        <f>GETPIVOTDATA("求和项:花费",透视表!$X$6)</f>
        <v>#REF!</v>
      </c>
      <c r="D4" s="109" t="str">
        <f>IFERROR((C4/透视表!$G$24)/(E4/透视表!$G$25)-1,"-")</f>
        <v>-</v>
      </c>
      <c r="E4" s="214" t="e">
        <f>GETPIVOTDATA("求和项:花费",透视表!$X$15)</f>
        <v>#REF!</v>
      </c>
    </row>
    <row r="5" spans="2:7" ht="22.5" customHeight="1">
      <c r="B5" s="114" t="s">
        <v>92</v>
      </c>
      <c r="C5" s="213">
        <f>GETPIVOTDATA("求和项:点击",透视表!$X$6)</f>
        <v>767</v>
      </c>
      <c r="D5" s="109" t="str">
        <f>IFERROR((C5/透视表!$G$24)/(E5/透视表!$G$25)-1,"-")</f>
        <v>-</v>
      </c>
      <c r="E5" s="214">
        <f>GETPIVOTDATA("求和项:点击",透视表!$X$15)</f>
        <v>0</v>
      </c>
    </row>
    <row r="6" spans="2:7" ht="22.5" customHeight="1">
      <c r="B6" s="114" t="s">
        <v>93</v>
      </c>
      <c r="C6" s="215" t="e">
        <f>C4/C5</f>
        <v>#REF!</v>
      </c>
      <c r="D6" s="109" t="str">
        <f>IFERROR((C6/透视表!$G$24)/(E6/透视表!$G$25)-1,"-")</f>
        <v>-</v>
      </c>
      <c r="E6" s="216" t="e">
        <f>E4/E5</f>
        <v>#REF!</v>
      </c>
    </row>
    <row r="7" spans="2:7" ht="22.5" customHeight="1">
      <c r="B7" s="114" t="s">
        <v>94</v>
      </c>
      <c r="C7" s="213">
        <f>GETPIVOTDATA("求和项:曝光",透视表!$X$6)</f>
        <v>33027</v>
      </c>
      <c r="D7" s="109" t="str">
        <f>IFERROR((C7/透视表!$G$24)/(E7/透视表!$G$25)-1,"-")</f>
        <v>-</v>
      </c>
      <c r="E7" s="214">
        <f>GETPIVOTDATA("求和项:曝光",透视表!$X$15)</f>
        <v>0</v>
      </c>
    </row>
    <row r="8" spans="2:7" ht="22.5" customHeight="1">
      <c r="B8" s="114" t="s">
        <v>95</v>
      </c>
      <c r="C8" s="217">
        <f>C5/C7</f>
        <v>2.3223423259757167E-2</v>
      </c>
      <c r="D8" s="109" t="e">
        <f>C8-E8</f>
        <v>#DIV/0!</v>
      </c>
      <c r="E8" s="218" t="e">
        <f>E5/E7</f>
        <v>#DIV/0!</v>
      </c>
      <c r="F8" s="2" t="s">
        <v>96</v>
      </c>
    </row>
    <row r="9" spans="2:7" ht="22.5" customHeight="1">
      <c r="B9" s="114" t="s">
        <v>97</v>
      </c>
      <c r="C9" s="213">
        <f>GETPIVOTDATA("求和项:商户浏览量",透视表!$X$6)</f>
        <v>2070</v>
      </c>
      <c r="D9" s="109" t="str">
        <f>IFERROR((C9/透视表!$G$24)/(E9/透视表!$G$25)-1,"-")</f>
        <v>-</v>
      </c>
      <c r="E9" s="214">
        <f>GETPIVOTDATA("求和项:商户浏览量",透视表!$X$15)</f>
        <v>0</v>
      </c>
    </row>
    <row r="10" spans="2:7" ht="22.5" customHeight="1">
      <c r="B10" s="114" t="s">
        <v>98</v>
      </c>
      <c r="C10" s="217">
        <f>C9/C7</f>
        <v>6.2675992369879197E-2</v>
      </c>
      <c r="D10" s="217" t="e">
        <f>C10-E10</f>
        <v>#DIV/0!</v>
      </c>
      <c r="E10" s="218" t="e">
        <f>E9/E7</f>
        <v>#DIV/0!</v>
      </c>
      <c r="F10" s="2" t="s">
        <v>99</v>
      </c>
    </row>
    <row r="11" spans="2:7" ht="22.5" customHeight="1">
      <c r="B11" s="115" t="s">
        <v>100</v>
      </c>
      <c r="C11" s="219">
        <f>关键指标!D14</f>
        <v>7317.7</v>
      </c>
      <c r="D11" s="110">
        <f>IFERROR((C11/透视表!$G$24)/(E11/透视表!$G$25)-1,"-")</f>
        <v>-0.70753766835857879</v>
      </c>
      <c r="E11" s="220">
        <f>关键指标!F14</f>
        <v>25021</v>
      </c>
      <c r="F11" s="24"/>
    </row>
    <row r="12" spans="2:7" ht="22.5" customHeight="1" thickBot="1">
      <c r="B12" s="116" t="s">
        <v>101</v>
      </c>
      <c r="C12" s="221" t="e">
        <f>C11/C4</f>
        <v>#REF!</v>
      </c>
      <c r="D12" s="117" t="str">
        <f>IFERROR((C12/透视表!$G$24)/(E12/透视表!$G$25)-1,"-")</f>
        <v>-</v>
      </c>
      <c r="E12" s="222" t="e">
        <f>E11/E4</f>
        <v>#REF!</v>
      </c>
      <c r="F12" s="2" t="s">
        <v>102</v>
      </c>
    </row>
    <row r="15" spans="2:7">
      <c r="G15" s="3"/>
    </row>
  </sheetData>
  <phoneticPr fontId="19" type="noConversion"/>
  <conditionalFormatting sqref="D3">
    <cfRule type="cellIs" dxfId="202" priority="1" operator="lessThan">
      <formula>0</formula>
    </cfRule>
  </conditionalFormatting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3" tint="0.39997558519241921"/>
  </sheetPr>
  <dimension ref="B1:N19"/>
  <sheetViews>
    <sheetView showGridLines="0" workbookViewId="0">
      <selection activeCell="I17" sqref="I17"/>
    </sheetView>
  </sheetViews>
  <sheetFormatPr defaultColWidth="9" defaultRowHeight="16.5"/>
  <cols>
    <col min="1" max="2" width="9" style="4" customWidth="1"/>
    <col min="3" max="3" width="12.875" style="4" customWidth="1"/>
    <col min="4" max="4" width="12" style="4" customWidth="1"/>
    <col min="5" max="5" width="9" style="4" customWidth="1"/>
    <col min="6" max="6" width="15.5" style="4" customWidth="1"/>
    <col min="7" max="8" width="14.375" style="4" customWidth="1"/>
    <col min="9" max="9" width="11.125" style="4" customWidth="1"/>
    <col min="10" max="10" width="15.125" style="4" customWidth="1"/>
    <col min="11" max="11" width="13" style="4" customWidth="1"/>
    <col min="12" max="12" width="15.5" style="4" customWidth="1"/>
    <col min="13" max="13" width="12.375" style="4" customWidth="1"/>
    <col min="14" max="14" width="15.125" style="4" customWidth="1"/>
    <col min="15" max="15" width="9" style="4" customWidth="1"/>
    <col min="16" max="16384" width="9" style="4"/>
  </cols>
  <sheetData>
    <row r="1" spans="2:14" ht="24" customHeight="1">
      <c r="B1" s="52" t="str">
        <f>"数据截至"&amp;透视表!G26</f>
        <v>数据截至8月31日</v>
      </c>
    </row>
    <row r="2" spans="2:14" ht="28.5" customHeight="1">
      <c r="B2" s="246" t="s">
        <v>103</v>
      </c>
      <c r="C2" s="246" t="s">
        <v>104</v>
      </c>
      <c r="D2" s="247"/>
      <c r="E2" s="247"/>
      <c r="F2" s="247"/>
      <c r="G2" s="246" t="s">
        <v>105</v>
      </c>
      <c r="H2" s="247"/>
      <c r="I2" s="247"/>
      <c r="J2" s="247"/>
      <c r="K2" s="247"/>
      <c r="L2" s="247"/>
      <c r="M2" s="35"/>
    </row>
    <row r="3" spans="2:14" ht="28.5" customHeight="1">
      <c r="B3" s="247"/>
      <c r="C3" s="248" t="str">
        <f>透视表!$G$22</f>
        <v>8月</v>
      </c>
      <c r="D3" s="248" t="str">
        <f>透视表!$G$23</f>
        <v>7月</v>
      </c>
      <c r="E3" s="249" t="s">
        <v>106</v>
      </c>
      <c r="F3" s="249" t="str">
        <f>透视表!$G$21</f>
        <v>日均环比</v>
      </c>
      <c r="G3" s="248" t="str">
        <f>透视表!$G$22</f>
        <v>8月</v>
      </c>
      <c r="H3" s="248" t="str">
        <f>透视表!$G$23</f>
        <v>7月</v>
      </c>
      <c r="I3" s="249" t="s">
        <v>106</v>
      </c>
      <c r="J3" s="249" t="str">
        <f>透视表!$G$21</f>
        <v>日均环比</v>
      </c>
      <c r="K3" s="249" t="str">
        <f>透视表!G22&amp;"占比"</f>
        <v>8月占比</v>
      </c>
      <c r="L3" s="249" t="str">
        <f>透视表!$G$23&amp;"占比"</f>
        <v>7月占比</v>
      </c>
      <c r="M3" s="35"/>
    </row>
    <row r="4" spans="2:14" ht="28.5" customHeight="1">
      <c r="B4" s="250"/>
      <c r="C4" s="39">
        <f>透视表!$P$25</f>
        <v>14</v>
      </c>
      <c r="D4" s="39">
        <f>透视表!$Q$25</f>
        <v>11</v>
      </c>
      <c r="E4" s="251">
        <f>C4-D4</f>
        <v>3</v>
      </c>
      <c r="F4" s="47">
        <f>IFERROR(C4/D4-1,"-")</f>
        <v>0.27272727272727271</v>
      </c>
      <c r="G4" s="39">
        <f>GETPIVOTDATA("用户昵称",透视表!$U$6)</f>
        <v>9</v>
      </c>
      <c r="H4" s="39">
        <f>GETPIVOTDATA("用户昵称",透视表!$U$15)</f>
        <v>3</v>
      </c>
      <c r="I4" s="251">
        <f>G4-H4</f>
        <v>6</v>
      </c>
      <c r="J4" s="47">
        <f>IFERROR(G4/H4-1,"-")</f>
        <v>2</v>
      </c>
      <c r="K4" s="47">
        <f>G4/C4</f>
        <v>0.6428571428571429</v>
      </c>
      <c r="L4" s="47">
        <f>H4/D4</f>
        <v>0.27272727272727271</v>
      </c>
      <c r="M4" s="35"/>
    </row>
    <row r="5" spans="2:14" ht="28.5" customHeight="1">
      <c r="B5" s="36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2:14" ht="28.5" customHeight="1">
      <c r="B6" s="252" t="s">
        <v>107</v>
      </c>
      <c r="C6" s="252" t="s">
        <v>108</v>
      </c>
      <c r="D6" s="247"/>
      <c r="E6" s="247"/>
      <c r="F6" s="247"/>
      <c r="G6" s="247"/>
      <c r="H6" s="247"/>
      <c r="I6" s="252" t="s">
        <v>109</v>
      </c>
      <c r="J6" s="247"/>
      <c r="K6" s="247"/>
      <c r="L6" s="247"/>
      <c r="M6" s="247"/>
      <c r="N6" s="247"/>
    </row>
    <row r="7" spans="2:14" ht="28.5" customHeight="1">
      <c r="B7" s="247"/>
      <c r="C7" s="248" t="str">
        <f>透视表!$G$22</f>
        <v>8月</v>
      </c>
      <c r="D7" s="248" t="str">
        <f>透视表!$G$23</f>
        <v>7月</v>
      </c>
      <c r="E7" s="249" t="s">
        <v>106</v>
      </c>
      <c r="F7" s="249" t="str">
        <f>透视表!$G$21</f>
        <v>日均环比</v>
      </c>
      <c r="G7" s="249" t="str">
        <f>透视表!C26&amp;"占比"</f>
        <v>占比</v>
      </c>
      <c r="H7" s="249" t="str">
        <f>透视表!$G$23&amp;"占比"</f>
        <v>7月占比</v>
      </c>
      <c r="I7" s="248" t="str">
        <f>透视表!$G$22</f>
        <v>8月</v>
      </c>
      <c r="J7" s="248" t="str">
        <f>透视表!$G$23</f>
        <v>7月</v>
      </c>
      <c r="K7" s="249" t="s">
        <v>106</v>
      </c>
      <c r="L7" s="249" t="str">
        <f>透视表!$G$21</f>
        <v>日均环比</v>
      </c>
      <c r="M7" s="249" t="str">
        <f>透视表!I25&amp;"占比"</f>
        <v>总计占比</v>
      </c>
      <c r="N7" s="249" t="str">
        <f>透视表!$G$23&amp;"占比"</f>
        <v>7月占比</v>
      </c>
    </row>
    <row r="8" spans="2:14" ht="28.5" customHeight="1">
      <c r="B8" s="250"/>
      <c r="C8" s="39">
        <f>SUM(透视表!P23:P24)</f>
        <v>14</v>
      </c>
      <c r="D8" s="39">
        <f>SUM(透视表!Q23:Q24)</f>
        <v>11</v>
      </c>
      <c r="E8" s="251">
        <f>C8-D8</f>
        <v>3</v>
      </c>
      <c r="F8" s="47">
        <f>IFERROR(C8/D8-1,"-")</f>
        <v>0.27272727272727271</v>
      </c>
      <c r="G8" s="47">
        <f>C8/C4</f>
        <v>1</v>
      </c>
      <c r="H8" s="47">
        <f>D8/D4</f>
        <v>1</v>
      </c>
      <c r="I8" s="39">
        <f>SUM(透视表!P20:P22)</f>
        <v>0</v>
      </c>
      <c r="J8" s="39">
        <f>SUM(透视表!Q20:Q22)</f>
        <v>0</v>
      </c>
      <c r="K8" s="251">
        <f>I8-J8</f>
        <v>0</v>
      </c>
      <c r="L8" s="47" t="str">
        <f>IFERROR(I8/J8-1,"-")</f>
        <v>-</v>
      </c>
      <c r="M8" s="47">
        <f>I8/C4</f>
        <v>0</v>
      </c>
      <c r="N8" s="47">
        <f>J8/D4</f>
        <v>0</v>
      </c>
    </row>
    <row r="9" spans="2:14" ht="28.5" customHeight="1">
      <c r="B9" s="36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2:14" ht="28.5" customHeight="1">
      <c r="B10" s="252" t="s">
        <v>110</v>
      </c>
      <c r="C10" s="252" t="s">
        <v>111</v>
      </c>
      <c r="D10" s="247"/>
      <c r="E10" s="247"/>
      <c r="F10" s="247"/>
      <c r="G10" s="252" t="s">
        <v>112</v>
      </c>
      <c r="H10" s="247"/>
      <c r="I10" s="247"/>
      <c r="J10" s="247"/>
      <c r="K10" s="252" t="s">
        <v>113</v>
      </c>
      <c r="L10" s="247"/>
      <c r="M10" s="247"/>
      <c r="N10" s="247"/>
    </row>
    <row r="11" spans="2:14" ht="28.5" customHeight="1">
      <c r="B11" s="247"/>
      <c r="C11" s="248" t="str">
        <f>透视表!G26</f>
        <v>8月31日</v>
      </c>
      <c r="D11" s="248" t="str">
        <f>透视表!$G$23</f>
        <v>7月</v>
      </c>
      <c r="E11" s="249" t="s">
        <v>106</v>
      </c>
      <c r="F11" s="249" t="str">
        <f>透视表!$G$21</f>
        <v>日均环比</v>
      </c>
      <c r="G11" s="248" t="str">
        <f>C11</f>
        <v>8月31日</v>
      </c>
      <c r="H11" s="248" t="str">
        <f>透视表!$G$23</f>
        <v>7月</v>
      </c>
      <c r="I11" s="249" t="s">
        <v>106</v>
      </c>
      <c r="J11" s="249" t="str">
        <f>透视表!$G$21</f>
        <v>日均环比</v>
      </c>
      <c r="K11" s="248" t="str">
        <f>G11</f>
        <v>8月31日</v>
      </c>
      <c r="L11" s="248" t="str">
        <f>透视表!$G$23</f>
        <v>7月</v>
      </c>
      <c r="M11" s="249" t="s">
        <v>106</v>
      </c>
      <c r="N11" s="249" t="str">
        <f>透视表!$G$21</f>
        <v>日均环比</v>
      </c>
    </row>
    <row r="12" spans="2:14" ht="28.5" customHeight="1">
      <c r="B12" s="250"/>
      <c r="C12" s="253">
        <v>9.1</v>
      </c>
      <c r="D12" s="253">
        <v>9</v>
      </c>
      <c r="E12" s="253">
        <f>C12-D12</f>
        <v>9.9999999999999645E-2</v>
      </c>
      <c r="F12" s="47">
        <f>C12/D12-1</f>
        <v>1.1111111111111072E-2</v>
      </c>
      <c r="G12" s="253">
        <v>9.1</v>
      </c>
      <c r="H12" s="253">
        <v>9</v>
      </c>
      <c r="I12" s="39">
        <f>G12-H12</f>
        <v>9.9999999999999645E-2</v>
      </c>
      <c r="J12" s="47">
        <f>G12/H12-1</f>
        <v>1.1111111111111072E-2</v>
      </c>
      <c r="K12" s="253">
        <v>9.1</v>
      </c>
      <c r="L12" s="253">
        <v>9</v>
      </c>
      <c r="M12" s="39">
        <f>K12-L12</f>
        <v>9.9999999999999645E-2</v>
      </c>
      <c r="N12" s="47">
        <f>K12/L12-1</f>
        <v>1.1111111111111072E-2</v>
      </c>
    </row>
    <row r="13" spans="2:14" ht="28.5" customHeight="1">
      <c r="B13" s="36"/>
      <c r="C13" s="35"/>
      <c r="D13" s="35"/>
      <c r="E13" s="35"/>
      <c r="F13" s="35"/>
      <c r="G13" s="35"/>
      <c r="H13" s="35"/>
      <c r="I13" s="35"/>
      <c r="J13" s="35"/>
      <c r="K13" s="35"/>
    </row>
    <row r="14" spans="2:14" ht="28.5" customHeight="1">
      <c r="B14" s="254" t="s">
        <v>114</v>
      </c>
      <c r="C14" s="34" t="s">
        <v>115</v>
      </c>
      <c r="D14" s="254" t="s">
        <v>116</v>
      </c>
      <c r="E14" s="247"/>
      <c r="F14" s="247"/>
      <c r="G14" s="247"/>
    </row>
    <row r="15" spans="2:14" ht="28.5" customHeight="1">
      <c r="B15" s="247"/>
      <c r="C15" s="34" t="str">
        <f>"截至"&amp;C11</f>
        <v>截至8月31日</v>
      </c>
      <c r="D15" s="34" t="str">
        <f>透视表!$G$22</f>
        <v>8月</v>
      </c>
      <c r="E15" s="34" t="str">
        <f>透视表!$G$23</f>
        <v>7月</v>
      </c>
      <c r="F15" s="34" t="s">
        <v>106</v>
      </c>
      <c r="G15" s="34" t="str">
        <f>透视表!$G$21</f>
        <v>日均环比</v>
      </c>
    </row>
    <row r="16" spans="2:14" ht="28.5" customHeight="1">
      <c r="B16" s="250"/>
      <c r="C16" s="39">
        <v>42</v>
      </c>
      <c r="D16" s="39">
        <v>1</v>
      </c>
      <c r="E16" s="39">
        <v>6</v>
      </c>
      <c r="F16" s="251">
        <f>D16-E16</f>
        <v>-5</v>
      </c>
      <c r="G16" s="47">
        <f>D16/E16-1</f>
        <v>-0.83333333333333337</v>
      </c>
    </row>
    <row r="18" spans="2:2">
      <c r="B18" s="99" t="s">
        <v>117</v>
      </c>
    </row>
    <row r="19" spans="2:2">
      <c r="B19" s="99" t="s">
        <v>118</v>
      </c>
    </row>
  </sheetData>
  <mergeCells count="12">
    <mergeCell ref="B2:B3"/>
    <mergeCell ref="B6:B7"/>
    <mergeCell ref="I6:N6"/>
    <mergeCell ref="C2:F2"/>
    <mergeCell ref="C6:H6"/>
    <mergeCell ref="G2:L2"/>
    <mergeCell ref="B10:B11"/>
    <mergeCell ref="G10:J10"/>
    <mergeCell ref="K10:N10"/>
    <mergeCell ref="B14:B15"/>
    <mergeCell ref="D14:G14"/>
    <mergeCell ref="C10:F10"/>
  </mergeCells>
  <phoneticPr fontId="19" type="noConversion"/>
  <conditionalFormatting sqref="E4">
    <cfRule type="cellIs" dxfId="201" priority="11" operator="lessThan">
      <formula>0</formula>
    </cfRule>
  </conditionalFormatting>
  <conditionalFormatting sqref="K8">
    <cfRule type="cellIs" dxfId="200" priority="1" operator="greaterThan">
      <formula>0</formula>
    </cfRule>
    <cfRule type="cellIs" dxfId="199" priority="8" operator="lessThan">
      <formula>0</formula>
    </cfRule>
  </conditionalFormatting>
  <conditionalFormatting sqref="I4">
    <cfRule type="cellIs" dxfId="198" priority="7" operator="lessThan">
      <formula>0</formula>
    </cfRule>
  </conditionalFormatting>
  <conditionalFormatting sqref="E8">
    <cfRule type="cellIs" dxfId="197" priority="6" operator="lessThan">
      <formula>0</formula>
    </cfRule>
  </conditionalFormatting>
  <conditionalFormatting sqref="F16">
    <cfRule type="cellIs" dxfId="196" priority="5" operator="lessThan">
      <formula>0</formula>
    </cfRule>
  </conditionalFormatting>
  <conditionalFormatting sqref="E12 M12">
    <cfRule type="cellIs" dxfId="195" priority="3" operator="lessThan">
      <formula>0</formula>
    </cfRule>
  </conditionalFormatting>
  <conditionalFormatting sqref="I12 E8 E4 I4 K8">
    <cfRule type="cellIs" dxfId="194" priority="2" operator="lessThan">
      <formula>0</formula>
    </cfRule>
  </conditionalFormatting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W31"/>
  <sheetViews>
    <sheetView zoomScale="85" zoomScaleNormal="85" workbookViewId="0">
      <selection activeCell="A25" sqref="A25:XFD25"/>
    </sheetView>
  </sheetViews>
  <sheetFormatPr defaultColWidth="9" defaultRowHeight="16.5"/>
  <cols>
    <col min="1" max="1" width="6.875" style="24" bestFit="1" customWidth="1"/>
    <col min="2" max="2" width="9.125" style="24" bestFit="1" customWidth="1"/>
    <col min="3" max="3" width="12.5" style="24" bestFit="1" customWidth="1"/>
    <col min="4" max="4" width="6.875" style="24" bestFit="1" customWidth="1"/>
    <col min="5" max="5" width="9" style="24" customWidth="1"/>
    <col min="6" max="6" width="11.125" style="24" bestFit="1" customWidth="1"/>
    <col min="7" max="7" width="8.5" style="24" bestFit="1" customWidth="1"/>
    <col min="8" max="8" width="10.375" style="24" customWidth="1"/>
    <col min="9" max="9" width="9.625" style="24" bestFit="1" customWidth="1"/>
    <col min="10" max="10" width="15.125" style="24" bestFit="1" customWidth="1"/>
    <col min="11" max="11" width="10.125" style="24" customWidth="1"/>
    <col min="12" max="12" width="9.625" style="24" bestFit="1" customWidth="1"/>
    <col min="13" max="13" width="15.125" style="24" bestFit="1" customWidth="1"/>
    <col min="14" max="14" width="9" style="24" customWidth="1"/>
    <col min="15" max="15" width="9.625" style="24" bestFit="1" customWidth="1"/>
    <col min="16" max="16" width="11.125" style="24" bestFit="1" customWidth="1"/>
    <col min="17" max="17" width="9" style="24" customWidth="1"/>
    <col min="18" max="18" width="9.625" style="24" bestFit="1" customWidth="1"/>
    <col min="19" max="19" width="11.125" style="24" bestFit="1" customWidth="1"/>
    <col min="20" max="20" width="9" style="24" customWidth="1"/>
    <col min="21" max="21" width="15.125" style="24" bestFit="1" customWidth="1"/>
    <col min="22" max="22" width="9.125" style="24" bestFit="1" customWidth="1"/>
    <col min="23" max="23" width="9" style="24" customWidth="1"/>
    <col min="24" max="25" width="11.125" style="24" bestFit="1" customWidth="1"/>
    <col min="26" max="26" width="17.125" style="24" bestFit="1" customWidth="1"/>
    <col min="27" max="27" width="11.125" style="24" bestFit="1" customWidth="1"/>
    <col min="28" max="28" width="17.125" style="24" bestFit="1" customWidth="1"/>
    <col min="29" max="29" width="9" style="24" customWidth="1"/>
    <col min="30" max="30" width="16.625" style="24" bestFit="1" customWidth="1"/>
    <col min="31" max="31" width="9.875" style="24" bestFit="1" customWidth="1"/>
    <col min="32" max="33" width="5.5" style="24" bestFit="1" customWidth="1"/>
    <col min="34" max="34" width="9" style="24" customWidth="1"/>
    <col min="35" max="35" width="62.5" style="24" bestFit="1" customWidth="1"/>
    <col min="36" max="39" width="15.125" style="24" bestFit="1" customWidth="1"/>
    <col min="40" max="40" width="18.125" style="24" bestFit="1" customWidth="1"/>
    <col min="41" max="41" width="9.625" style="24" bestFit="1" customWidth="1"/>
    <col min="42" max="42" width="11.125" style="24" bestFit="1" customWidth="1"/>
    <col min="43" max="43" width="12.25" style="24" bestFit="1" customWidth="1"/>
    <col min="44" max="44" width="11.125" style="24" bestFit="1" customWidth="1"/>
    <col min="45" max="45" width="12.25" style="24" bestFit="1" customWidth="1"/>
    <col min="46" max="46" width="9.125" style="24" bestFit="1" customWidth="1"/>
    <col min="47" max="47" width="12.5" style="24" bestFit="1" customWidth="1"/>
    <col min="48" max="48" width="9.625" style="24" bestFit="1" customWidth="1"/>
    <col min="49" max="49" width="4.375" style="24" bestFit="1" customWidth="1"/>
    <col min="50" max="50" width="5.875" style="24" bestFit="1" customWidth="1"/>
    <col min="51" max="51" width="8.125" style="24" bestFit="1" customWidth="1"/>
    <col min="52" max="52" width="5.875" style="24" bestFit="1" customWidth="1"/>
    <col min="53" max="55" width="9.125" style="24" bestFit="1" customWidth="1"/>
    <col min="56" max="56" width="10" style="24" bestFit="1" customWidth="1"/>
    <col min="57" max="63" width="8" style="24" bestFit="1" customWidth="1"/>
    <col min="64" max="76" width="9.125" style="24" bestFit="1" customWidth="1"/>
    <col min="77" max="77" width="10" style="24" bestFit="1" customWidth="1"/>
    <col min="78" max="78" width="5.875" style="24" bestFit="1" customWidth="1"/>
    <col min="79" max="79" width="9" style="24" customWidth="1"/>
    <col min="80" max="16384" width="9" style="24"/>
  </cols>
  <sheetData>
    <row r="1" spans="1:49">
      <c r="A1" s="7" t="s">
        <v>119</v>
      </c>
      <c r="F1" s="7" t="s">
        <v>120</v>
      </c>
      <c r="I1" s="7" t="s">
        <v>121</v>
      </c>
      <c r="L1" s="138" t="s">
        <v>122</v>
      </c>
      <c r="O1" s="7" t="s">
        <v>123</v>
      </c>
      <c r="R1" s="138" t="s">
        <v>124</v>
      </c>
      <c r="U1" s="7" t="s">
        <v>125</v>
      </c>
      <c r="X1" s="7" t="s">
        <v>126</v>
      </c>
      <c r="AI1" s="152"/>
      <c r="AJ1" s="151" t="s">
        <v>127</v>
      </c>
      <c r="AK1" s="151" t="s">
        <v>128</v>
      </c>
      <c r="AL1" s="152"/>
      <c r="AM1" s="152"/>
    </row>
    <row r="2" spans="1:49">
      <c r="A2" s="151" t="s">
        <v>129</v>
      </c>
      <c r="B2" s="140">
        <v>2018</v>
      </c>
      <c r="F2" s="151" t="s">
        <v>129</v>
      </c>
      <c r="G2" s="140">
        <v>2018</v>
      </c>
      <c r="H2" s="140"/>
      <c r="I2" s="151" t="s">
        <v>129</v>
      </c>
      <c r="J2" s="140">
        <v>2018</v>
      </c>
      <c r="L2" s="151" t="s">
        <v>129</v>
      </c>
      <c r="M2" s="140">
        <v>2018</v>
      </c>
      <c r="O2" s="151" t="s">
        <v>129</v>
      </c>
      <c r="P2" s="140">
        <v>2018</v>
      </c>
      <c r="R2" s="151" t="s">
        <v>129</v>
      </c>
      <c r="S2" s="140">
        <v>2018</v>
      </c>
      <c r="U2" s="151" t="s">
        <v>129</v>
      </c>
      <c r="V2" s="140">
        <v>2018</v>
      </c>
      <c r="X2" s="151" t="s">
        <v>129</v>
      </c>
      <c r="Y2" s="140">
        <v>2018</v>
      </c>
      <c r="AI2" s="152"/>
      <c r="AJ2" s="152">
        <v>7</v>
      </c>
      <c r="AK2" s="152"/>
      <c r="AL2" s="152">
        <v>8</v>
      </c>
      <c r="AM2" s="152"/>
    </row>
    <row r="3" spans="1:49">
      <c r="A3" s="139" t="s">
        <v>127</v>
      </c>
      <c r="B3" s="140">
        <v>8</v>
      </c>
      <c r="F3" s="139" t="s">
        <v>127</v>
      </c>
      <c r="G3" s="24" t="s">
        <v>130</v>
      </c>
      <c r="H3" s="140"/>
      <c r="I3" s="139" t="s">
        <v>127</v>
      </c>
      <c r="J3" s="140">
        <v>8</v>
      </c>
      <c r="L3" s="139" t="s">
        <v>127</v>
      </c>
      <c r="M3" s="140">
        <v>7</v>
      </c>
      <c r="O3" s="139" t="s">
        <v>127</v>
      </c>
      <c r="P3" s="140">
        <v>8</v>
      </c>
      <c r="R3" s="139" t="s">
        <v>127</v>
      </c>
      <c r="S3" s="140">
        <v>7</v>
      </c>
      <c r="U3" s="139" t="s">
        <v>127</v>
      </c>
      <c r="V3" s="140">
        <v>8</v>
      </c>
      <c r="X3" s="139" t="s">
        <v>127</v>
      </c>
      <c r="Y3" s="140">
        <v>8</v>
      </c>
      <c r="AI3" s="151" t="s">
        <v>131</v>
      </c>
      <c r="AJ3" s="152" t="s">
        <v>132</v>
      </c>
      <c r="AK3" s="24" t="s">
        <v>133</v>
      </c>
      <c r="AL3" s="152" t="s">
        <v>132</v>
      </c>
      <c r="AM3" s="24" t="s">
        <v>133</v>
      </c>
      <c r="AO3" s="152"/>
      <c r="AP3" s="151" t="s">
        <v>134</v>
      </c>
      <c r="AQ3" s="152"/>
      <c r="AR3" s="152"/>
      <c r="AS3" s="152"/>
      <c r="AU3" s="151" t="s">
        <v>135</v>
      </c>
      <c r="AV3" s="151" t="s">
        <v>134</v>
      </c>
      <c r="AW3" s="152"/>
    </row>
    <row r="4" spans="1:49">
      <c r="A4" s="139" t="s">
        <v>136</v>
      </c>
      <c r="B4" s="24" t="s">
        <v>137</v>
      </c>
      <c r="I4" s="139" t="s">
        <v>136</v>
      </c>
      <c r="J4" s="24" t="s">
        <v>137</v>
      </c>
      <c r="L4" s="139" t="s">
        <v>136</v>
      </c>
      <c r="M4" s="24" t="s">
        <v>137</v>
      </c>
      <c r="U4" s="139" t="s">
        <v>138</v>
      </c>
      <c r="V4" s="24" t="s">
        <v>137</v>
      </c>
      <c r="X4" s="139" t="s">
        <v>139</v>
      </c>
      <c r="Y4" s="24" t="s">
        <v>137</v>
      </c>
      <c r="AI4" s="152" t="s">
        <v>140</v>
      </c>
      <c r="AJ4" s="152"/>
      <c r="AK4" s="152"/>
      <c r="AL4" s="152">
        <v>12</v>
      </c>
      <c r="AM4" s="152">
        <v>228</v>
      </c>
      <c r="AO4" s="152"/>
      <c r="AP4" s="152">
        <v>7</v>
      </c>
      <c r="AQ4" s="152"/>
      <c r="AR4" s="152">
        <v>8</v>
      </c>
      <c r="AS4" s="152"/>
      <c r="AU4" s="151" t="s">
        <v>141</v>
      </c>
      <c r="AV4" s="152" t="s">
        <v>130</v>
      </c>
      <c r="AW4" s="24" t="s">
        <v>142</v>
      </c>
    </row>
    <row r="5" spans="1:49">
      <c r="F5" s="152" t="s">
        <v>135</v>
      </c>
      <c r="O5" s="151" t="s">
        <v>141</v>
      </c>
      <c r="P5" s="152" t="s">
        <v>143</v>
      </c>
      <c r="R5" s="151" t="s">
        <v>141</v>
      </c>
      <c r="S5" s="152" t="s">
        <v>143</v>
      </c>
      <c r="AI5" s="152" t="s">
        <v>60</v>
      </c>
      <c r="AJ5" s="152">
        <v>9</v>
      </c>
      <c r="AK5" s="152">
        <v>126</v>
      </c>
      <c r="AL5" s="152">
        <v>7</v>
      </c>
      <c r="AM5" s="152">
        <v>83.7</v>
      </c>
      <c r="AO5" s="151" t="s">
        <v>141</v>
      </c>
      <c r="AP5" s="152" t="s">
        <v>144</v>
      </c>
      <c r="AQ5" s="24" t="s">
        <v>145</v>
      </c>
      <c r="AR5" s="152" t="s">
        <v>144</v>
      </c>
      <c r="AS5" s="24" t="s">
        <v>145</v>
      </c>
      <c r="AU5" s="153" t="s">
        <v>29</v>
      </c>
      <c r="AV5" s="152">
        <v>15</v>
      </c>
      <c r="AW5" s="152">
        <v>10</v>
      </c>
    </row>
    <row r="6" spans="1:49">
      <c r="A6" s="152" t="s">
        <v>146</v>
      </c>
      <c r="B6" s="24" t="s">
        <v>147</v>
      </c>
      <c r="C6" s="24" t="s">
        <v>148</v>
      </c>
      <c r="D6" s="24" t="s">
        <v>149</v>
      </c>
      <c r="F6" s="152">
        <v>60</v>
      </c>
      <c r="I6" s="151" t="s">
        <v>141</v>
      </c>
      <c r="J6" s="152" t="s">
        <v>150</v>
      </c>
      <c r="L6" s="151" t="s">
        <v>141</v>
      </c>
      <c r="M6" s="152" t="s">
        <v>150</v>
      </c>
      <c r="O6" s="153" t="s">
        <v>151</v>
      </c>
      <c r="P6" s="152">
        <v>14</v>
      </c>
      <c r="R6" s="153" t="s">
        <v>152</v>
      </c>
      <c r="S6" s="152">
        <v>2</v>
      </c>
      <c r="U6" s="152" t="s">
        <v>153</v>
      </c>
      <c r="X6" s="152" t="s">
        <v>154</v>
      </c>
      <c r="Y6" s="24" t="s">
        <v>155</v>
      </c>
      <c r="Z6" s="24" t="s">
        <v>156</v>
      </c>
      <c r="AA6" s="24" t="s">
        <v>157</v>
      </c>
      <c r="AB6" s="24" t="s">
        <v>158</v>
      </c>
      <c r="AI6" s="152" t="s">
        <v>62</v>
      </c>
      <c r="AJ6" s="152"/>
      <c r="AK6" s="152"/>
      <c r="AL6" s="152">
        <v>7</v>
      </c>
      <c r="AM6" s="152">
        <v>413</v>
      </c>
      <c r="AO6" s="153" t="s">
        <v>31</v>
      </c>
      <c r="AP6" s="152">
        <v>1</v>
      </c>
      <c r="AQ6" s="152">
        <v>1145</v>
      </c>
      <c r="AR6" s="152">
        <v>1</v>
      </c>
      <c r="AS6" s="152">
        <v>198</v>
      </c>
      <c r="AU6" s="140" t="s">
        <v>30</v>
      </c>
      <c r="AV6" s="152">
        <v>11</v>
      </c>
      <c r="AW6" s="152">
        <v>11</v>
      </c>
    </row>
    <row r="7" spans="1:49">
      <c r="A7" s="155">
        <v>4933</v>
      </c>
      <c r="B7" s="155">
        <v>1602</v>
      </c>
      <c r="C7" s="223">
        <v>47.770967741935493</v>
      </c>
      <c r="D7" s="223">
        <v>37.258064516129039</v>
      </c>
      <c r="I7" s="140" t="s">
        <v>159</v>
      </c>
      <c r="J7" s="152">
        <v>1</v>
      </c>
      <c r="L7" s="153" t="s">
        <v>160</v>
      </c>
      <c r="M7" s="152">
        <v>8</v>
      </c>
      <c r="O7" s="153" t="s">
        <v>161</v>
      </c>
      <c r="P7" s="152">
        <v>14</v>
      </c>
      <c r="R7" s="140" t="s">
        <v>151</v>
      </c>
      <c r="S7" s="152">
        <v>9</v>
      </c>
      <c r="U7" s="152">
        <v>9</v>
      </c>
      <c r="X7" s="152">
        <v>10013.6</v>
      </c>
      <c r="Y7" s="152">
        <v>767</v>
      </c>
      <c r="Z7" s="154">
        <v>12.30382352941176</v>
      </c>
      <c r="AA7" s="152">
        <v>33027</v>
      </c>
      <c r="AB7" s="152">
        <v>2070</v>
      </c>
      <c r="AI7" s="152" t="s">
        <v>67</v>
      </c>
      <c r="AJ7" s="152">
        <v>6</v>
      </c>
      <c r="AK7" s="152">
        <v>768</v>
      </c>
      <c r="AL7" s="152">
        <v>6</v>
      </c>
      <c r="AM7" s="152">
        <v>1108</v>
      </c>
      <c r="AO7" s="140" t="s">
        <v>85</v>
      </c>
      <c r="AP7" s="152">
        <v>1</v>
      </c>
      <c r="AQ7" s="152">
        <v>460</v>
      </c>
      <c r="AR7" s="152"/>
      <c r="AS7" s="152"/>
      <c r="AU7" s="140" t="s">
        <v>31</v>
      </c>
      <c r="AV7" s="152">
        <v>8</v>
      </c>
      <c r="AW7" s="152">
        <v>5</v>
      </c>
    </row>
    <row r="8" spans="1:49">
      <c r="I8" s="153" t="s">
        <v>160</v>
      </c>
      <c r="J8" s="152">
        <v>23</v>
      </c>
      <c r="L8" s="140" t="s">
        <v>162</v>
      </c>
      <c r="M8" s="152">
        <v>5</v>
      </c>
      <c r="R8" s="153" t="s">
        <v>161</v>
      </c>
      <c r="S8" s="152">
        <v>11</v>
      </c>
      <c r="AI8" s="152" t="s">
        <v>61</v>
      </c>
      <c r="AJ8" s="152"/>
      <c r="AK8" s="152"/>
      <c r="AL8" s="152">
        <v>5</v>
      </c>
      <c r="AM8" s="152">
        <v>190</v>
      </c>
      <c r="AO8" s="140" t="s">
        <v>29</v>
      </c>
      <c r="AP8" s="152">
        <v>2</v>
      </c>
      <c r="AQ8" s="152">
        <v>324</v>
      </c>
      <c r="AR8" s="152">
        <v>1</v>
      </c>
      <c r="AS8" s="152">
        <v>128</v>
      </c>
      <c r="AU8" s="140" t="s">
        <v>34</v>
      </c>
      <c r="AV8" s="152">
        <v>6</v>
      </c>
      <c r="AW8" s="152">
        <v>5</v>
      </c>
    </row>
    <row r="9" spans="1:49">
      <c r="I9" s="140" t="s">
        <v>162</v>
      </c>
      <c r="J9" s="152">
        <v>1</v>
      </c>
      <c r="L9" s="140" t="s">
        <v>9</v>
      </c>
      <c r="M9" s="152">
        <v>4</v>
      </c>
      <c r="AI9" s="152" t="s">
        <v>163</v>
      </c>
      <c r="AJ9" s="152"/>
      <c r="AK9" s="152"/>
      <c r="AL9" s="152">
        <v>4</v>
      </c>
      <c r="AM9" s="152">
        <v>212</v>
      </c>
      <c r="AO9" s="140" t="s">
        <v>86</v>
      </c>
      <c r="AP9" s="152">
        <v>1</v>
      </c>
      <c r="AQ9" s="152">
        <v>15800</v>
      </c>
      <c r="AR9" s="152"/>
      <c r="AS9" s="152"/>
      <c r="AU9" s="140" t="s">
        <v>36</v>
      </c>
      <c r="AV9" s="152">
        <v>5</v>
      </c>
      <c r="AW9" s="152"/>
    </row>
    <row r="10" spans="1:49">
      <c r="I10" s="140" t="s">
        <v>9</v>
      </c>
      <c r="J10" s="152">
        <v>6</v>
      </c>
      <c r="L10" s="153" t="s">
        <v>161</v>
      </c>
      <c r="M10" s="152">
        <v>17</v>
      </c>
      <c r="U10" s="138" t="s">
        <v>164</v>
      </c>
      <c r="X10" s="138" t="s">
        <v>165</v>
      </c>
      <c r="AI10" s="152" t="s">
        <v>166</v>
      </c>
      <c r="AJ10" s="152"/>
      <c r="AK10" s="152"/>
      <c r="AL10" s="152">
        <v>4</v>
      </c>
      <c r="AM10" s="152">
        <v>1664</v>
      </c>
      <c r="AO10" s="140" t="s">
        <v>30</v>
      </c>
      <c r="AP10" s="152">
        <v>1</v>
      </c>
      <c r="AQ10" s="152">
        <v>466</v>
      </c>
      <c r="AR10" s="152"/>
      <c r="AS10" s="152"/>
      <c r="AU10" s="140" t="s">
        <v>38</v>
      </c>
      <c r="AV10" s="152">
        <v>4</v>
      </c>
      <c r="AW10" s="152"/>
    </row>
    <row r="11" spans="1:49">
      <c r="A11" s="138" t="s">
        <v>167</v>
      </c>
      <c r="F11" s="138" t="s">
        <v>168</v>
      </c>
      <c r="I11" s="153" t="s">
        <v>161</v>
      </c>
      <c r="J11" s="152">
        <v>31</v>
      </c>
      <c r="U11" s="151" t="s">
        <v>129</v>
      </c>
      <c r="V11" s="140">
        <v>2018</v>
      </c>
      <c r="X11" s="151" t="s">
        <v>129</v>
      </c>
      <c r="Y11" s="140">
        <v>2018</v>
      </c>
      <c r="AI11" s="152" t="s">
        <v>70</v>
      </c>
      <c r="AJ11" s="152">
        <v>2</v>
      </c>
      <c r="AK11" s="152">
        <v>316</v>
      </c>
      <c r="AL11" s="152">
        <v>4</v>
      </c>
      <c r="AM11" s="152">
        <v>712</v>
      </c>
      <c r="AO11" s="140" t="s">
        <v>87</v>
      </c>
      <c r="AP11" s="152">
        <v>1</v>
      </c>
      <c r="AQ11" s="152">
        <v>1000</v>
      </c>
      <c r="AR11" s="152"/>
      <c r="AS11" s="152"/>
      <c r="AU11" s="140" t="s">
        <v>40</v>
      </c>
      <c r="AV11" s="152">
        <v>3</v>
      </c>
      <c r="AW11" s="152">
        <v>2</v>
      </c>
    </row>
    <row r="12" spans="1:49">
      <c r="A12" s="151" t="s">
        <v>129</v>
      </c>
      <c r="B12" s="140">
        <v>2018</v>
      </c>
      <c r="F12" s="151" t="s">
        <v>129</v>
      </c>
      <c r="G12" s="140">
        <v>2018</v>
      </c>
      <c r="H12" s="140"/>
      <c r="U12" s="139" t="s">
        <v>127</v>
      </c>
      <c r="V12" s="140">
        <v>7</v>
      </c>
      <c r="X12" s="139" t="s">
        <v>127</v>
      </c>
      <c r="Y12" s="24" t="s">
        <v>169</v>
      </c>
      <c r="AI12" s="152" t="s">
        <v>69</v>
      </c>
      <c r="AJ12" s="152"/>
      <c r="AK12" s="152"/>
      <c r="AL12" s="152">
        <v>3</v>
      </c>
      <c r="AM12" s="152">
        <v>486</v>
      </c>
      <c r="AO12" s="140" t="s">
        <v>84</v>
      </c>
      <c r="AP12" s="152"/>
      <c r="AQ12" s="152"/>
      <c r="AR12" s="152">
        <v>1</v>
      </c>
      <c r="AS12" s="152">
        <v>850</v>
      </c>
      <c r="AU12" s="140" t="s">
        <v>42</v>
      </c>
      <c r="AV12" s="152">
        <v>3</v>
      </c>
      <c r="AW12" s="152">
        <v>2</v>
      </c>
    </row>
    <row r="13" spans="1:49">
      <c r="A13" s="139" t="s">
        <v>127</v>
      </c>
      <c r="B13" s="140">
        <v>7</v>
      </c>
      <c r="F13" s="139" t="s">
        <v>127</v>
      </c>
      <c r="G13" s="24" t="s">
        <v>142</v>
      </c>
      <c r="H13" s="140"/>
      <c r="U13" s="139" t="s">
        <v>138</v>
      </c>
      <c r="V13" s="24" t="s">
        <v>137</v>
      </c>
      <c r="X13" s="139" t="s">
        <v>139</v>
      </c>
      <c r="Y13" s="24" t="s">
        <v>137</v>
      </c>
      <c r="AI13" s="152" t="s">
        <v>66</v>
      </c>
      <c r="AJ13" s="152">
        <v>5</v>
      </c>
      <c r="AK13" s="152">
        <v>90</v>
      </c>
      <c r="AL13" s="152">
        <v>3</v>
      </c>
      <c r="AM13" s="152">
        <v>49</v>
      </c>
      <c r="AO13" s="153" t="s">
        <v>161</v>
      </c>
      <c r="AP13" s="152">
        <v>7</v>
      </c>
      <c r="AQ13" s="152">
        <v>19195</v>
      </c>
      <c r="AR13" s="152">
        <v>3</v>
      </c>
      <c r="AS13" s="152">
        <v>1176</v>
      </c>
      <c r="AU13" s="140" t="s">
        <v>44</v>
      </c>
      <c r="AV13" s="152">
        <v>2</v>
      </c>
      <c r="AW13" s="152">
        <v>2</v>
      </c>
    </row>
    <row r="14" spans="1:49">
      <c r="A14" s="139" t="s">
        <v>136</v>
      </c>
      <c r="B14" s="24" t="s">
        <v>137</v>
      </c>
      <c r="AI14" s="152" t="s">
        <v>68</v>
      </c>
      <c r="AJ14" s="152"/>
      <c r="AK14" s="152"/>
      <c r="AL14" s="152">
        <v>3</v>
      </c>
      <c r="AM14" s="152">
        <v>798</v>
      </c>
      <c r="AU14" s="140" t="s">
        <v>46</v>
      </c>
      <c r="AV14" s="152">
        <v>1</v>
      </c>
      <c r="AW14" s="152">
        <v>1</v>
      </c>
    </row>
    <row r="15" spans="1:49">
      <c r="F15" s="152" t="s">
        <v>135</v>
      </c>
      <c r="U15" s="152" t="s">
        <v>153</v>
      </c>
      <c r="X15" s="152" t="s">
        <v>154</v>
      </c>
      <c r="Y15" s="24" t="s">
        <v>155</v>
      </c>
      <c r="Z15" s="24" t="s">
        <v>156</v>
      </c>
      <c r="AA15" s="24" t="s">
        <v>157</v>
      </c>
      <c r="AB15" s="24" t="s">
        <v>158</v>
      </c>
      <c r="AI15" s="152" t="s">
        <v>63</v>
      </c>
      <c r="AJ15" s="152"/>
      <c r="AK15" s="152"/>
      <c r="AL15" s="152">
        <v>2</v>
      </c>
      <c r="AM15" s="152">
        <v>886</v>
      </c>
      <c r="AU15" s="140" t="s">
        <v>47</v>
      </c>
      <c r="AV15" s="152">
        <v>1</v>
      </c>
      <c r="AW15" s="152"/>
    </row>
    <row r="16" spans="1:49">
      <c r="A16" s="152" t="s">
        <v>146</v>
      </c>
      <c r="B16" s="24" t="s">
        <v>147</v>
      </c>
      <c r="C16" s="24" t="s">
        <v>148</v>
      </c>
      <c r="D16" s="24" t="s">
        <v>149</v>
      </c>
      <c r="F16" s="152">
        <v>43</v>
      </c>
      <c r="U16" s="152">
        <v>3</v>
      </c>
      <c r="X16" s="152"/>
      <c r="Y16" s="152"/>
      <c r="Z16" s="152"/>
      <c r="AA16" s="152"/>
      <c r="AB16" s="152"/>
      <c r="AI16" s="152" t="s">
        <v>170</v>
      </c>
      <c r="AJ16" s="152"/>
      <c r="AK16" s="152"/>
      <c r="AL16" s="152">
        <v>2</v>
      </c>
      <c r="AM16" s="152">
        <v>426</v>
      </c>
      <c r="AU16" s="140" t="s">
        <v>49</v>
      </c>
      <c r="AV16" s="152">
        <v>1</v>
      </c>
      <c r="AW16" s="152">
        <v>2</v>
      </c>
    </row>
    <row r="17" spans="1:49">
      <c r="A17" s="155">
        <v>3538</v>
      </c>
      <c r="B17" s="155">
        <v>1010</v>
      </c>
      <c r="C17" s="223">
        <v>32.687741935483871</v>
      </c>
      <c r="D17" s="223">
        <v>36.457741935483867</v>
      </c>
      <c r="AI17" s="152" t="s">
        <v>73</v>
      </c>
      <c r="AJ17" s="152">
        <v>1</v>
      </c>
      <c r="AK17" s="152">
        <v>188</v>
      </c>
      <c r="AL17" s="152">
        <v>1</v>
      </c>
      <c r="AM17" s="152">
        <v>188</v>
      </c>
      <c r="AU17" s="140" t="s">
        <v>50</v>
      </c>
      <c r="AV17" s="152"/>
      <c r="AW17" s="152">
        <v>2</v>
      </c>
    </row>
    <row r="18" spans="1:49">
      <c r="AI18" s="152" t="s">
        <v>65</v>
      </c>
      <c r="AJ18" s="152">
        <v>2</v>
      </c>
      <c r="AK18" s="152">
        <v>116</v>
      </c>
      <c r="AL18" s="152">
        <v>1</v>
      </c>
      <c r="AM18" s="152">
        <v>58</v>
      </c>
      <c r="AU18" s="140" t="s">
        <v>51</v>
      </c>
      <c r="AV18" s="152"/>
      <c r="AW18" s="152">
        <v>1</v>
      </c>
    </row>
    <row r="19" spans="1:49">
      <c r="I19" s="141" t="s">
        <v>171</v>
      </c>
      <c r="J19" s="142"/>
      <c r="K19" s="1" t="s">
        <v>172</v>
      </c>
      <c r="L19" s="1" t="s">
        <v>173</v>
      </c>
      <c r="O19" s="141" t="s">
        <v>174</v>
      </c>
      <c r="P19" s="1" t="s">
        <v>172</v>
      </c>
      <c r="Q19" s="1" t="s">
        <v>173</v>
      </c>
      <c r="AI19" s="152" t="s">
        <v>175</v>
      </c>
      <c r="AJ19" s="152"/>
      <c r="AK19" s="152"/>
      <c r="AL19" s="152">
        <v>1</v>
      </c>
      <c r="AM19" s="152">
        <v>188</v>
      </c>
      <c r="AU19" s="153" t="s">
        <v>161</v>
      </c>
      <c r="AV19" s="152">
        <v>60</v>
      </c>
      <c r="AW19" s="152">
        <v>43</v>
      </c>
    </row>
    <row r="20" spans="1:49" ht="17.25" customHeight="1" thickBot="1">
      <c r="I20" s="142" t="s">
        <v>159</v>
      </c>
      <c r="J20" s="142" t="s">
        <v>37</v>
      </c>
      <c r="K20" s="142">
        <f>IFERROR(VLOOKUP($I20,$I$1:$J$16,2,0),0)</f>
        <v>1</v>
      </c>
      <c r="L20" s="142">
        <f>IFERROR(VLOOKUP($I20,$L$1:$M$17,2,0),0)</f>
        <v>0</v>
      </c>
      <c r="O20" s="142" t="s">
        <v>176</v>
      </c>
      <c r="P20" s="142">
        <f>IFERROR(VLOOKUP(O20,$O$2:$P$17,2,0),0)</f>
        <v>0</v>
      </c>
      <c r="Q20" s="142">
        <f>IFERROR(VLOOKUP(O20,$R$1:$S$15,2,0),0)</f>
        <v>0</v>
      </c>
      <c r="AI20" s="152" t="s">
        <v>77</v>
      </c>
      <c r="AJ20" s="152">
        <v>5</v>
      </c>
      <c r="AK20" s="152">
        <v>424</v>
      </c>
      <c r="AL20" s="152">
        <v>1</v>
      </c>
      <c r="AM20" s="152">
        <v>59</v>
      </c>
    </row>
    <row r="21" spans="1:49">
      <c r="F21" s="143" t="s">
        <v>139</v>
      </c>
      <c r="G21" s="144" t="s">
        <v>177</v>
      </c>
      <c r="H21" s="169"/>
      <c r="I21" s="142" t="s">
        <v>160</v>
      </c>
      <c r="J21" s="142" t="s">
        <v>35</v>
      </c>
      <c r="K21" s="142">
        <f>IFERROR(VLOOKUP(I21,$I$1:$J$16,2,0),0)</f>
        <v>23</v>
      </c>
      <c r="L21" s="142">
        <f>IFERROR(VLOOKUP($I21,$L$1:$M$17,2,0),0)</f>
        <v>8</v>
      </c>
      <c r="O21" s="142" t="s">
        <v>178</v>
      </c>
      <c r="P21" s="142">
        <f>IFERROR(VLOOKUP(O21,$O$2:$P$17,2,0),0)</f>
        <v>0</v>
      </c>
      <c r="Q21" s="142">
        <f>IFERROR(VLOOKUP(O21,$R$1:$S$15,2,0),0)</f>
        <v>0</v>
      </c>
      <c r="AI21" s="152" t="s">
        <v>179</v>
      </c>
      <c r="AJ21" s="152"/>
      <c r="AK21" s="152"/>
      <c r="AL21" s="152">
        <v>1</v>
      </c>
      <c r="AM21" s="152">
        <v>398</v>
      </c>
    </row>
    <row r="22" spans="1:49">
      <c r="F22" s="145" t="s">
        <v>180</v>
      </c>
      <c r="G22" s="146" t="s">
        <v>130</v>
      </c>
      <c r="H22" s="169"/>
      <c r="I22" s="142" t="s">
        <v>181</v>
      </c>
      <c r="J22" s="142" t="s">
        <v>43</v>
      </c>
      <c r="K22" s="142">
        <f>IFERROR(VLOOKUP(I22,$I$1:$J$16,2,0),0)</f>
        <v>0</v>
      </c>
      <c r="L22" s="142">
        <f>IFERROR(VLOOKUP($I22,$L$1:$M$17,2,0),0)</f>
        <v>0</v>
      </c>
      <c r="O22" s="142" t="s">
        <v>182</v>
      </c>
      <c r="P22" s="142">
        <f>IFERROR(VLOOKUP(O22,$O$2:$P$17,2,0),0)</f>
        <v>0</v>
      </c>
      <c r="Q22" s="142">
        <f>IFERROR(VLOOKUP(O22,$R$1:$S$15,2,0),0)</f>
        <v>0</v>
      </c>
      <c r="AI22" s="152" t="s">
        <v>64</v>
      </c>
      <c r="AJ22" s="152">
        <v>1</v>
      </c>
      <c r="AK22" s="152">
        <v>799</v>
      </c>
      <c r="AL22" s="152">
        <v>1</v>
      </c>
      <c r="AM22" s="152">
        <v>790</v>
      </c>
    </row>
    <row r="23" spans="1:49">
      <c r="F23" s="145" t="s">
        <v>173</v>
      </c>
      <c r="G23" s="147" t="s">
        <v>142</v>
      </c>
      <c r="H23" s="169"/>
      <c r="I23" s="142" t="s">
        <v>162</v>
      </c>
      <c r="J23" s="142" t="s">
        <v>41</v>
      </c>
      <c r="K23" s="142">
        <f>IFERROR(VLOOKUP(I23,$I$1:$J$16,2,0),0)</f>
        <v>1</v>
      </c>
      <c r="L23" s="142">
        <f>IFERROR(VLOOKUP($I23,$L$1:$M$17,2,0),0)</f>
        <v>5</v>
      </c>
      <c r="O23" s="142" t="s">
        <v>152</v>
      </c>
      <c r="P23" s="142">
        <f>IFERROR(VLOOKUP(O23,$O$2:$P$17,2,0),0)</f>
        <v>0</v>
      </c>
      <c r="Q23" s="142">
        <f>IFERROR(VLOOKUP(O23,$R$1:$S$15,2,0),0)</f>
        <v>2</v>
      </c>
      <c r="AI23" s="152" t="s">
        <v>183</v>
      </c>
      <c r="AJ23" s="152"/>
      <c r="AK23" s="152"/>
      <c r="AL23" s="152">
        <v>1</v>
      </c>
      <c r="AM23" s="152">
        <v>1480</v>
      </c>
    </row>
    <row r="24" spans="1:49">
      <c r="F24" s="145" t="s">
        <v>184</v>
      </c>
      <c r="G24" s="146">
        <v>31</v>
      </c>
      <c r="H24" s="169"/>
      <c r="I24" s="142" t="s">
        <v>9</v>
      </c>
      <c r="J24" s="142"/>
      <c r="K24" s="142">
        <f>IFERROR(VLOOKUP(I24,$I$1:$J$16,2,0),0)</f>
        <v>6</v>
      </c>
      <c r="L24" s="142">
        <f>IFERROR(VLOOKUP($I24,$L$1:$M$17,2,0),0)</f>
        <v>4</v>
      </c>
      <c r="O24" s="142" t="s">
        <v>151</v>
      </c>
      <c r="P24" s="142">
        <f>IFERROR(VLOOKUP(O24,$O$2:$P$17,2,0),0)</f>
        <v>14</v>
      </c>
      <c r="Q24" s="142">
        <f>IFERROR(VLOOKUP(O24,$R$1:$S$15,2,0),0)</f>
        <v>9</v>
      </c>
      <c r="AI24" s="152" t="s">
        <v>78</v>
      </c>
      <c r="AJ24" s="152">
        <v>2</v>
      </c>
      <c r="AK24" s="152">
        <v>136</v>
      </c>
      <c r="AL24" s="152"/>
      <c r="AM24" s="152"/>
    </row>
    <row r="25" spans="1:49">
      <c r="F25" s="145" t="s">
        <v>185</v>
      </c>
      <c r="G25" s="146">
        <v>31</v>
      </c>
      <c r="H25" s="169"/>
      <c r="I25" s="142" t="s">
        <v>161</v>
      </c>
      <c r="J25" s="142"/>
      <c r="K25" s="142">
        <f>SUM(K20:K23)+GETPIVOTDATA("姓名",$F$5)</f>
        <v>85</v>
      </c>
      <c r="L25" s="142">
        <f>SUM(L20:L23)+GETPIVOTDATA("姓名",$F$15)</f>
        <v>56</v>
      </c>
      <c r="O25" s="142" t="s">
        <v>161</v>
      </c>
      <c r="P25" s="142">
        <f>SUM(P20:P24)</f>
        <v>14</v>
      </c>
      <c r="Q25" s="142">
        <f>SUM(Q20:Q24)</f>
        <v>11</v>
      </c>
      <c r="AI25" s="152" t="s">
        <v>71</v>
      </c>
      <c r="AJ25" s="152">
        <v>9</v>
      </c>
      <c r="AK25" s="152">
        <v>342</v>
      </c>
      <c r="AL25" s="152"/>
      <c r="AM25" s="152"/>
    </row>
    <row r="26" spans="1:49" ht="17.25" customHeight="1" thickBot="1">
      <c r="F26" s="148" t="s">
        <v>186</v>
      </c>
      <c r="G26" s="149" t="s">
        <v>187</v>
      </c>
      <c r="H26" s="150"/>
      <c r="AI26" s="152" t="s">
        <v>79</v>
      </c>
      <c r="AJ26" s="152">
        <v>2</v>
      </c>
      <c r="AK26" s="152">
        <v>723</v>
      </c>
      <c r="AL26" s="152"/>
      <c r="AM26" s="152"/>
    </row>
    <row r="27" spans="1:49">
      <c r="AI27" s="152" t="s">
        <v>72</v>
      </c>
      <c r="AJ27" s="152">
        <v>7</v>
      </c>
      <c r="AK27" s="152">
        <v>413</v>
      </c>
      <c r="AL27" s="152"/>
      <c r="AM27" s="152"/>
    </row>
    <row r="28" spans="1:49">
      <c r="AI28" s="152" t="s">
        <v>75</v>
      </c>
      <c r="AJ28" s="152">
        <v>1</v>
      </c>
      <c r="AK28" s="152">
        <v>13</v>
      </c>
      <c r="AL28" s="152"/>
      <c r="AM28" s="152"/>
    </row>
    <row r="29" spans="1:49">
      <c r="AI29" s="152" t="s">
        <v>74</v>
      </c>
      <c r="AJ29" s="152">
        <v>1</v>
      </c>
      <c r="AK29" s="152">
        <v>980</v>
      </c>
      <c r="AL29" s="152"/>
      <c r="AM29" s="152"/>
    </row>
    <row r="30" spans="1:49">
      <c r="AI30" s="152" t="s">
        <v>76</v>
      </c>
      <c r="AJ30" s="152">
        <v>4</v>
      </c>
      <c r="AK30" s="152">
        <v>392</v>
      </c>
      <c r="AL30" s="152"/>
      <c r="AM30" s="152"/>
    </row>
    <row r="31" spans="1:49">
      <c r="AI31" s="152" t="s">
        <v>161</v>
      </c>
      <c r="AJ31" s="152">
        <v>57</v>
      </c>
      <c r="AK31" s="152">
        <v>5826</v>
      </c>
      <c r="AL31" s="152">
        <v>69</v>
      </c>
      <c r="AM31" s="152">
        <v>10416.700000000001</v>
      </c>
    </row>
  </sheetData>
  <phoneticPr fontId="19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T33"/>
  <sheetViews>
    <sheetView showGridLines="0" topLeftCell="A13" workbookViewId="0">
      <selection activeCell="K29" sqref="K29"/>
    </sheetView>
  </sheetViews>
  <sheetFormatPr defaultColWidth="9" defaultRowHeight="16.5"/>
  <cols>
    <col min="1" max="1" width="13.875" style="11" customWidth="1"/>
    <col min="2" max="7" width="10.875" style="11" customWidth="1"/>
    <col min="8" max="8" width="9" style="11" customWidth="1"/>
    <col min="9" max="16384" width="9" style="11"/>
  </cols>
  <sheetData>
    <row r="1" spans="1:20">
      <c r="A1" s="10" t="s">
        <v>188</v>
      </c>
    </row>
    <row r="2" spans="1:20">
      <c r="A2" s="42" t="s">
        <v>189</v>
      </c>
      <c r="B2" s="12">
        <v>6.1</v>
      </c>
      <c r="C2" s="12">
        <v>7.1</v>
      </c>
      <c r="D2" s="12">
        <v>8.1</v>
      </c>
      <c r="E2" s="12">
        <v>8.15</v>
      </c>
      <c r="F2" s="12">
        <v>9.1</v>
      </c>
      <c r="G2" s="12"/>
      <c r="H2" s="12"/>
      <c r="M2" s="12">
        <v>5.15</v>
      </c>
      <c r="N2" s="12">
        <v>6.1</v>
      </c>
      <c r="O2" s="12">
        <v>6.15</v>
      </c>
      <c r="P2" s="12">
        <v>7.1</v>
      </c>
      <c r="Q2" s="12">
        <v>7.15</v>
      </c>
      <c r="R2" s="12">
        <v>8.1</v>
      </c>
      <c r="S2" s="12">
        <v>8.15</v>
      </c>
      <c r="T2" s="12">
        <v>8.31</v>
      </c>
    </row>
    <row r="3" spans="1:20">
      <c r="A3" s="30" t="s">
        <v>190</v>
      </c>
      <c r="B3" s="15">
        <v>1</v>
      </c>
      <c r="C3" s="15">
        <v>1</v>
      </c>
      <c r="D3" s="15">
        <v>1</v>
      </c>
      <c r="E3" s="11">
        <v>1</v>
      </c>
      <c r="F3" s="11">
        <v>1</v>
      </c>
      <c r="M3" s="15">
        <v>2</v>
      </c>
      <c r="N3" s="15">
        <v>1</v>
      </c>
      <c r="O3" s="15">
        <v>1</v>
      </c>
      <c r="P3" s="15">
        <v>1</v>
      </c>
      <c r="Q3" s="15">
        <v>1</v>
      </c>
      <c r="R3" s="15">
        <v>1</v>
      </c>
      <c r="S3" s="11">
        <v>1</v>
      </c>
      <c r="T3" s="15">
        <v>1</v>
      </c>
    </row>
    <row r="4" spans="1:20">
      <c r="A4" s="30" t="s">
        <v>191</v>
      </c>
      <c r="B4" s="15">
        <v>2</v>
      </c>
      <c r="C4" s="15">
        <v>1</v>
      </c>
      <c r="D4" s="15">
        <v>1</v>
      </c>
      <c r="E4" s="11">
        <v>1</v>
      </c>
      <c r="F4" s="11">
        <v>1</v>
      </c>
      <c r="M4" s="15">
        <v>2</v>
      </c>
      <c r="N4" s="15">
        <v>2</v>
      </c>
      <c r="O4" s="15">
        <v>1</v>
      </c>
      <c r="P4" s="15">
        <v>1</v>
      </c>
      <c r="Q4" s="15">
        <v>1</v>
      </c>
      <c r="R4" s="15">
        <v>1</v>
      </c>
      <c r="S4" s="11">
        <v>1</v>
      </c>
      <c r="T4" s="15">
        <v>1</v>
      </c>
    </row>
    <row r="5" spans="1:20">
      <c r="A5" s="30" t="s">
        <v>192</v>
      </c>
      <c r="B5" s="11">
        <v>1</v>
      </c>
      <c r="C5" s="11">
        <v>1</v>
      </c>
      <c r="D5" s="11">
        <v>1</v>
      </c>
      <c r="E5" s="11">
        <v>1</v>
      </c>
      <c r="F5" s="11">
        <v>2</v>
      </c>
      <c r="M5" s="11">
        <v>2</v>
      </c>
      <c r="N5" s="11">
        <v>1</v>
      </c>
      <c r="O5" s="11">
        <v>1</v>
      </c>
      <c r="P5" s="11">
        <v>1</v>
      </c>
      <c r="Q5" s="11">
        <v>1</v>
      </c>
      <c r="R5" s="11">
        <v>1</v>
      </c>
      <c r="S5" s="11">
        <v>1</v>
      </c>
      <c r="T5" s="11">
        <v>2</v>
      </c>
    </row>
    <row r="6" spans="1:20">
      <c r="A6" s="30" t="s">
        <v>193</v>
      </c>
      <c r="B6" s="15">
        <v>1</v>
      </c>
      <c r="C6" s="15">
        <v>1</v>
      </c>
      <c r="D6" s="15">
        <v>1</v>
      </c>
      <c r="E6" s="11">
        <v>1</v>
      </c>
      <c r="F6" s="11">
        <v>3</v>
      </c>
      <c r="M6" s="15">
        <v>2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1">
        <v>1</v>
      </c>
      <c r="T6" s="15">
        <v>3</v>
      </c>
    </row>
    <row r="8" spans="1:20">
      <c r="A8" s="119" t="s">
        <v>194</v>
      </c>
      <c r="B8" s="120">
        <v>6.1</v>
      </c>
      <c r="C8" s="120">
        <v>7.1</v>
      </c>
      <c r="D8" s="120">
        <v>8.1</v>
      </c>
      <c r="E8" s="120">
        <v>8.15</v>
      </c>
      <c r="F8" s="185">
        <v>9.1</v>
      </c>
      <c r="G8" s="120"/>
      <c r="H8" s="120"/>
      <c r="M8" s="12">
        <v>5.15</v>
      </c>
      <c r="N8" s="12">
        <v>6.1</v>
      </c>
      <c r="O8" s="12">
        <v>6.15</v>
      </c>
      <c r="P8" s="12">
        <v>7.1</v>
      </c>
      <c r="Q8" s="12">
        <v>7.15</v>
      </c>
      <c r="R8" s="12">
        <f>R2</f>
        <v>8.1</v>
      </c>
      <c r="S8" s="120">
        <f>S2</f>
        <v>8.15</v>
      </c>
      <c r="T8" s="12">
        <v>8.31</v>
      </c>
    </row>
    <row r="9" spans="1:20">
      <c r="A9" s="121" t="s">
        <v>190</v>
      </c>
      <c r="B9" s="122">
        <v>6</v>
      </c>
      <c r="C9" s="122">
        <v>6</v>
      </c>
      <c r="D9" s="122">
        <v>6</v>
      </c>
      <c r="E9" s="123">
        <v>6</v>
      </c>
      <c r="F9" s="186">
        <v>2</v>
      </c>
      <c r="G9" s="123"/>
      <c r="H9" s="123"/>
      <c r="M9" s="15">
        <v>7</v>
      </c>
      <c r="N9" s="15">
        <v>6</v>
      </c>
      <c r="O9" s="15">
        <v>6</v>
      </c>
      <c r="P9" s="15">
        <v>6</v>
      </c>
      <c r="Q9" s="15">
        <v>6</v>
      </c>
      <c r="R9" s="15">
        <v>6</v>
      </c>
      <c r="S9" s="123">
        <v>6</v>
      </c>
      <c r="T9" s="11">
        <v>2</v>
      </c>
    </row>
    <row r="10" spans="1:20">
      <c r="A10" s="121" t="s">
        <v>191</v>
      </c>
      <c r="B10" s="122">
        <v>7</v>
      </c>
      <c r="C10" s="122">
        <v>5</v>
      </c>
      <c r="D10" s="122">
        <v>4</v>
      </c>
      <c r="E10" s="123">
        <v>6</v>
      </c>
      <c r="F10" s="186">
        <v>2</v>
      </c>
      <c r="G10" s="123"/>
      <c r="H10" s="123"/>
      <c r="M10" s="15">
        <v>7</v>
      </c>
      <c r="N10" s="15">
        <v>7</v>
      </c>
      <c r="O10" s="15">
        <v>4</v>
      </c>
      <c r="P10" s="15">
        <v>5</v>
      </c>
      <c r="Q10" s="15">
        <v>6</v>
      </c>
      <c r="R10" s="15">
        <v>4</v>
      </c>
      <c r="S10" s="123">
        <v>6</v>
      </c>
      <c r="T10" s="11">
        <v>2</v>
      </c>
    </row>
    <row r="11" spans="1:20">
      <c r="A11" s="121" t="s">
        <v>192</v>
      </c>
      <c r="B11" s="123">
        <v>4</v>
      </c>
      <c r="C11" s="123">
        <v>1</v>
      </c>
      <c r="D11" s="123">
        <v>2</v>
      </c>
      <c r="E11" s="123">
        <v>4</v>
      </c>
      <c r="F11" s="186">
        <v>9</v>
      </c>
      <c r="G11" s="123"/>
      <c r="H11" s="123"/>
      <c r="M11" s="11">
        <v>3</v>
      </c>
      <c r="N11" s="11">
        <v>4</v>
      </c>
      <c r="O11" s="11">
        <v>3</v>
      </c>
      <c r="P11" s="11">
        <v>1</v>
      </c>
      <c r="Q11" s="11">
        <v>1</v>
      </c>
      <c r="R11" s="11">
        <v>2</v>
      </c>
      <c r="S11" s="123">
        <v>4</v>
      </c>
      <c r="T11" s="11">
        <v>9</v>
      </c>
    </row>
    <row r="12" spans="1:20">
      <c r="A12" s="121" t="s">
        <v>193</v>
      </c>
      <c r="B12" s="122">
        <v>6</v>
      </c>
      <c r="C12" s="122">
        <v>3</v>
      </c>
      <c r="D12" s="122">
        <v>2</v>
      </c>
      <c r="E12" s="123">
        <v>3</v>
      </c>
      <c r="F12" s="186">
        <v>31</v>
      </c>
      <c r="G12" s="123"/>
      <c r="H12" s="123"/>
      <c r="M12" s="15">
        <v>6</v>
      </c>
      <c r="N12" s="15">
        <v>6</v>
      </c>
      <c r="O12" s="15">
        <v>5</v>
      </c>
      <c r="P12" s="15">
        <v>3</v>
      </c>
      <c r="Q12" s="15">
        <v>2</v>
      </c>
      <c r="R12" s="15">
        <v>2</v>
      </c>
      <c r="S12" s="123">
        <v>3</v>
      </c>
      <c r="T12" s="11">
        <v>31</v>
      </c>
    </row>
    <row r="13" spans="1:20">
      <c r="F13" s="187"/>
    </row>
    <row r="14" spans="1:20">
      <c r="A14" s="124" t="s">
        <v>195</v>
      </c>
      <c r="B14" s="120">
        <v>6.1</v>
      </c>
      <c r="C14" s="120">
        <v>7.1</v>
      </c>
      <c r="D14" s="120">
        <v>8.1</v>
      </c>
      <c r="E14" s="120">
        <v>8.15</v>
      </c>
      <c r="F14" s="185">
        <v>9.1</v>
      </c>
      <c r="G14" s="120"/>
      <c r="H14" s="120"/>
      <c r="M14" s="12">
        <v>5.15</v>
      </c>
      <c r="N14" s="12">
        <v>6.1</v>
      </c>
      <c r="O14" s="12">
        <v>6.15</v>
      </c>
      <c r="P14" s="12">
        <v>7.1</v>
      </c>
      <c r="Q14" s="12">
        <v>7.15</v>
      </c>
      <c r="R14" s="12">
        <f>R8</f>
        <v>8.1</v>
      </c>
      <c r="S14" s="120">
        <f>S8</f>
        <v>8.15</v>
      </c>
      <c r="T14" s="12">
        <v>8.31</v>
      </c>
    </row>
    <row r="15" spans="1:20">
      <c r="A15" s="121" t="s">
        <v>190</v>
      </c>
      <c r="B15" s="123">
        <v>32</v>
      </c>
      <c r="C15" s="123">
        <v>35</v>
      </c>
      <c r="D15" s="123">
        <v>35</v>
      </c>
      <c r="E15" s="123">
        <v>38</v>
      </c>
      <c r="F15" s="186">
        <v>12</v>
      </c>
      <c r="G15" s="123"/>
      <c r="H15" s="123"/>
      <c r="M15" s="15">
        <v>32</v>
      </c>
      <c r="N15" s="15">
        <v>32</v>
      </c>
      <c r="O15" s="15">
        <v>35</v>
      </c>
      <c r="P15" s="15">
        <v>35</v>
      </c>
      <c r="Q15" s="15">
        <v>36</v>
      </c>
      <c r="R15" s="15">
        <v>35</v>
      </c>
      <c r="S15" s="123">
        <v>38</v>
      </c>
      <c r="T15" s="11">
        <v>12</v>
      </c>
    </row>
    <row r="16" spans="1:20">
      <c r="A16" s="121" t="s">
        <v>191</v>
      </c>
      <c r="B16" s="123">
        <v>42</v>
      </c>
      <c r="C16" s="123">
        <v>32</v>
      </c>
      <c r="D16" s="123">
        <v>26</v>
      </c>
      <c r="E16" s="123">
        <v>34</v>
      </c>
      <c r="F16" s="186">
        <v>17</v>
      </c>
      <c r="G16" s="123"/>
      <c r="H16" s="123"/>
      <c r="M16" s="15">
        <v>44</v>
      </c>
      <c r="N16" s="15">
        <v>42</v>
      </c>
      <c r="O16" s="15">
        <v>36</v>
      </c>
      <c r="P16" s="15">
        <v>32</v>
      </c>
      <c r="Q16" s="15">
        <v>41</v>
      </c>
      <c r="R16" s="15">
        <v>26</v>
      </c>
      <c r="S16" s="123">
        <v>34</v>
      </c>
      <c r="T16" s="11">
        <v>17</v>
      </c>
    </row>
    <row r="17" spans="1:20">
      <c r="A17" s="121" t="s">
        <v>192</v>
      </c>
      <c r="B17" s="123">
        <v>17</v>
      </c>
      <c r="C17" s="123">
        <v>2</v>
      </c>
      <c r="D17" s="123">
        <v>8</v>
      </c>
      <c r="E17" s="123">
        <v>36</v>
      </c>
      <c r="F17" s="186">
        <v>50</v>
      </c>
      <c r="G17" s="123"/>
      <c r="H17" s="123"/>
      <c r="M17" s="11">
        <v>19</v>
      </c>
      <c r="N17" s="11">
        <v>17</v>
      </c>
      <c r="O17" s="11">
        <v>14</v>
      </c>
      <c r="P17" s="11">
        <v>2</v>
      </c>
      <c r="Q17" s="11">
        <v>6</v>
      </c>
      <c r="R17" s="11">
        <v>8</v>
      </c>
      <c r="S17" s="123">
        <v>36</v>
      </c>
      <c r="T17" s="11">
        <v>50</v>
      </c>
    </row>
    <row r="18" spans="1:20">
      <c r="A18" s="121" t="s">
        <v>193</v>
      </c>
      <c r="B18" s="123">
        <v>38</v>
      </c>
      <c r="C18" s="123">
        <v>23</v>
      </c>
      <c r="D18" s="123">
        <v>16</v>
      </c>
      <c r="E18" s="123">
        <v>26</v>
      </c>
      <c r="F18" s="186">
        <v>72</v>
      </c>
      <c r="G18" s="123"/>
      <c r="H18" s="123"/>
      <c r="M18" s="15">
        <v>33</v>
      </c>
      <c r="N18" s="15">
        <v>38</v>
      </c>
      <c r="O18" s="15">
        <v>34</v>
      </c>
      <c r="P18" s="15">
        <v>23</v>
      </c>
      <c r="Q18" s="15">
        <v>14</v>
      </c>
      <c r="R18" s="15">
        <v>16</v>
      </c>
      <c r="S18" s="123">
        <v>26</v>
      </c>
      <c r="T18" s="11">
        <v>72</v>
      </c>
    </row>
    <row r="20" spans="1:20">
      <c r="A20" s="13" t="s">
        <v>110</v>
      </c>
      <c r="B20" s="13">
        <v>5.15</v>
      </c>
      <c r="C20" s="13">
        <v>6.1</v>
      </c>
      <c r="D20" s="13">
        <v>6.15</v>
      </c>
      <c r="E20" s="13">
        <v>7.1</v>
      </c>
      <c r="F20" s="13">
        <v>7.15</v>
      </c>
      <c r="G20" s="13">
        <v>8.1</v>
      </c>
      <c r="H20" s="13">
        <v>8.15</v>
      </c>
      <c r="I20" s="224">
        <v>8.31</v>
      </c>
    </row>
    <row r="21" spans="1:20">
      <c r="A21" s="11" t="s">
        <v>111</v>
      </c>
      <c r="B21" s="15">
        <v>0</v>
      </c>
      <c r="C21" s="15">
        <v>0</v>
      </c>
      <c r="D21" s="15">
        <v>7.7</v>
      </c>
      <c r="E21" s="15">
        <v>7.7</v>
      </c>
      <c r="F21" s="11">
        <v>8.4</v>
      </c>
      <c r="G21" s="225">
        <v>9</v>
      </c>
      <c r="H21" s="11">
        <v>9.1</v>
      </c>
      <c r="I21" s="11">
        <v>9.1999999999999993</v>
      </c>
    </row>
    <row r="22" spans="1:20">
      <c r="A22" s="11" t="s">
        <v>112</v>
      </c>
      <c r="B22" s="15">
        <v>0</v>
      </c>
      <c r="C22" s="15">
        <v>0</v>
      </c>
      <c r="D22" s="15">
        <v>7.7</v>
      </c>
      <c r="E22" s="15">
        <v>8</v>
      </c>
      <c r="F22" s="11">
        <v>8.4</v>
      </c>
      <c r="G22" s="11">
        <v>9</v>
      </c>
      <c r="H22" s="11">
        <v>9.1</v>
      </c>
      <c r="I22" s="11">
        <v>9.1999999999999993</v>
      </c>
    </row>
    <row r="23" spans="1:20">
      <c r="A23" s="11" t="s">
        <v>113</v>
      </c>
      <c r="B23" s="15">
        <v>0</v>
      </c>
      <c r="C23" s="15">
        <v>0</v>
      </c>
      <c r="D23" s="15">
        <v>7.7</v>
      </c>
      <c r="E23" s="15">
        <v>8</v>
      </c>
      <c r="F23" s="11">
        <v>8.6</v>
      </c>
      <c r="G23" s="11">
        <v>9</v>
      </c>
      <c r="H23" s="11">
        <v>9.1</v>
      </c>
      <c r="I23" s="11">
        <v>9.1999999999999993</v>
      </c>
    </row>
    <row r="24" spans="1:20">
      <c r="B24" s="15"/>
      <c r="C24" s="15"/>
      <c r="D24" s="15"/>
      <c r="E24" s="15"/>
    </row>
    <row r="25" spans="1:20">
      <c r="A25" s="55" t="s">
        <v>196</v>
      </c>
      <c r="B25" s="15">
        <v>0</v>
      </c>
      <c r="C25" s="15">
        <v>0</v>
      </c>
      <c r="D25" s="15">
        <v>4</v>
      </c>
      <c r="E25" s="15">
        <v>4</v>
      </c>
      <c r="F25" s="11">
        <v>4.5</v>
      </c>
      <c r="G25" s="11">
        <v>5</v>
      </c>
      <c r="H25" s="11">
        <v>5</v>
      </c>
      <c r="I25" s="11">
        <v>5</v>
      </c>
    </row>
    <row r="27" spans="1:20">
      <c r="A27" s="14" t="s">
        <v>197</v>
      </c>
      <c r="B27" s="14">
        <v>35</v>
      </c>
      <c r="C27" s="14">
        <v>35</v>
      </c>
      <c r="D27" s="14">
        <v>36</v>
      </c>
      <c r="E27" s="14">
        <v>34</v>
      </c>
      <c r="F27" s="14">
        <v>39</v>
      </c>
      <c r="G27" s="14">
        <v>40</v>
      </c>
      <c r="H27" s="14">
        <v>40</v>
      </c>
      <c r="I27" s="14">
        <v>42</v>
      </c>
    </row>
    <row r="30" spans="1:20">
      <c r="A30" s="19" t="s">
        <v>198</v>
      </c>
      <c r="B30" s="19"/>
      <c r="C30" s="19"/>
      <c r="D30" s="19"/>
      <c r="E30" s="19"/>
      <c r="F30" s="19"/>
      <c r="G30" s="19"/>
    </row>
    <row r="31" spans="1:20">
      <c r="A31" s="19" t="s">
        <v>199</v>
      </c>
      <c r="B31" s="19"/>
      <c r="C31" s="19"/>
      <c r="D31" s="19"/>
      <c r="E31" s="19"/>
      <c r="F31" s="19"/>
      <c r="G31" s="19"/>
    </row>
    <row r="32" spans="1:20">
      <c r="A32" s="19" t="s">
        <v>200</v>
      </c>
      <c r="B32" s="19"/>
      <c r="C32" s="19"/>
      <c r="D32" s="19"/>
      <c r="E32" s="19"/>
      <c r="F32" s="19"/>
      <c r="G32" s="19"/>
    </row>
    <row r="33" spans="1:7">
      <c r="A33" s="19" t="s">
        <v>201</v>
      </c>
      <c r="B33" s="19"/>
      <c r="C33" s="22"/>
      <c r="D33" s="226"/>
      <c r="E33" s="226"/>
      <c r="F33" s="226"/>
      <c r="G33" s="19"/>
    </row>
  </sheetData>
  <phoneticPr fontId="19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154"/>
  <sheetViews>
    <sheetView topLeftCell="A40" workbookViewId="0">
      <selection activeCell="F55" sqref="F55"/>
    </sheetView>
  </sheetViews>
  <sheetFormatPr defaultColWidth="8.875" defaultRowHeight="16.5"/>
  <cols>
    <col min="1" max="2" width="10.5" style="56" customWidth="1"/>
    <col min="3" max="3" width="14.5" style="44" customWidth="1"/>
    <col min="4" max="5" width="12.375" style="45" customWidth="1"/>
    <col min="6" max="7" width="15.875" style="45" customWidth="1"/>
    <col min="8" max="8" width="8.875" style="43" customWidth="1"/>
    <col min="9" max="16384" width="8.875" style="43"/>
  </cols>
  <sheetData>
    <row r="1" spans="1:7">
      <c r="A1" s="56" t="s">
        <v>129</v>
      </c>
      <c r="B1" s="56" t="s">
        <v>127</v>
      </c>
      <c r="C1" s="44" t="s">
        <v>136</v>
      </c>
      <c r="D1" s="45" t="s">
        <v>202</v>
      </c>
      <c r="E1" s="45" t="s">
        <v>203</v>
      </c>
      <c r="F1" s="45" t="s">
        <v>204</v>
      </c>
      <c r="G1" s="45" t="s">
        <v>7</v>
      </c>
    </row>
    <row r="2" spans="1:7">
      <c r="A2" s="56">
        <f t="shared" ref="A2:A33" si="0">YEAR(C2)</f>
        <v>2018</v>
      </c>
      <c r="B2" s="56">
        <f t="shared" ref="B2:B33" si="1">MONTH(C2)</f>
        <v>4</v>
      </c>
      <c r="C2" s="44">
        <v>43207</v>
      </c>
      <c r="D2" s="45">
        <v>122</v>
      </c>
      <c r="E2" s="45">
        <v>25</v>
      </c>
      <c r="F2" s="45">
        <v>48.67</v>
      </c>
      <c r="G2" s="45">
        <v>30.06</v>
      </c>
    </row>
    <row r="3" spans="1:7">
      <c r="A3" s="56">
        <f t="shared" si="0"/>
        <v>2018</v>
      </c>
      <c r="B3" s="56">
        <f t="shared" si="1"/>
        <v>4</v>
      </c>
      <c r="C3" s="44">
        <v>43208</v>
      </c>
      <c r="D3" s="45">
        <v>76</v>
      </c>
      <c r="E3" s="45">
        <v>20</v>
      </c>
      <c r="F3" s="45">
        <v>43.2</v>
      </c>
      <c r="G3" s="45">
        <v>23.68</v>
      </c>
    </row>
    <row r="4" spans="1:7">
      <c r="A4" s="56">
        <f t="shared" si="0"/>
        <v>2018</v>
      </c>
      <c r="B4" s="56">
        <f t="shared" si="1"/>
        <v>4</v>
      </c>
      <c r="C4" s="44">
        <v>43209</v>
      </c>
      <c r="D4" s="45">
        <v>16</v>
      </c>
      <c r="E4" s="45">
        <v>7</v>
      </c>
      <c r="F4" s="45">
        <v>18.86</v>
      </c>
      <c r="G4" s="45">
        <v>31.25</v>
      </c>
    </row>
    <row r="5" spans="1:7">
      <c r="A5" s="56">
        <f t="shared" si="0"/>
        <v>2018</v>
      </c>
      <c r="B5" s="56">
        <f t="shared" si="1"/>
        <v>4</v>
      </c>
      <c r="C5" s="44">
        <v>43210</v>
      </c>
      <c r="D5" s="45">
        <v>64</v>
      </c>
      <c r="E5" s="45">
        <v>19</v>
      </c>
      <c r="F5" s="45">
        <v>24.43</v>
      </c>
      <c r="G5" s="45">
        <v>31.3</v>
      </c>
    </row>
    <row r="6" spans="1:7">
      <c r="A6" s="56">
        <f t="shared" si="0"/>
        <v>2018</v>
      </c>
      <c r="B6" s="56">
        <f t="shared" si="1"/>
        <v>4</v>
      </c>
      <c r="C6" s="44">
        <v>43211</v>
      </c>
      <c r="D6" s="45">
        <v>24</v>
      </c>
      <c r="E6" s="45">
        <v>7</v>
      </c>
      <c r="F6" s="45">
        <v>18.29</v>
      </c>
      <c r="G6" s="45">
        <v>45.83</v>
      </c>
    </row>
    <row r="7" spans="1:7">
      <c r="A7" s="56">
        <f t="shared" si="0"/>
        <v>2018</v>
      </c>
      <c r="B7" s="56">
        <f t="shared" si="1"/>
        <v>4</v>
      </c>
      <c r="C7" s="44">
        <v>43212</v>
      </c>
      <c r="D7" s="45">
        <v>27</v>
      </c>
      <c r="E7" s="45">
        <v>8</v>
      </c>
      <c r="F7" s="45">
        <v>76.75</v>
      </c>
      <c r="G7" s="45">
        <v>36.11</v>
      </c>
    </row>
    <row r="8" spans="1:7">
      <c r="A8" s="56">
        <f t="shared" si="0"/>
        <v>2018</v>
      </c>
      <c r="B8" s="56">
        <f t="shared" si="1"/>
        <v>4</v>
      </c>
      <c r="C8" s="44">
        <v>43213</v>
      </c>
      <c r="D8" s="45">
        <v>84</v>
      </c>
      <c r="E8" s="45">
        <v>17</v>
      </c>
      <c r="F8" s="45">
        <v>82.19</v>
      </c>
      <c r="G8" s="45">
        <v>25.56</v>
      </c>
    </row>
    <row r="9" spans="1:7">
      <c r="A9" s="56">
        <f t="shared" si="0"/>
        <v>2018</v>
      </c>
      <c r="B9" s="56">
        <f t="shared" si="1"/>
        <v>4</v>
      </c>
      <c r="C9" s="44">
        <v>43214</v>
      </c>
      <c r="D9" s="45">
        <v>17</v>
      </c>
      <c r="E9" s="45">
        <v>7</v>
      </c>
      <c r="F9" s="45">
        <v>29</v>
      </c>
      <c r="G9" s="45">
        <v>11.76</v>
      </c>
    </row>
    <row r="10" spans="1:7">
      <c r="A10" s="56">
        <f t="shared" si="0"/>
        <v>2018</v>
      </c>
      <c r="B10" s="56">
        <f t="shared" si="1"/>
        <v>4</v>
      </c>
      <c r="C10" s="44">
        <v>43215</v>
      </c>
      <c r="D10" s="45">
        <v>32</v>
      </c>
      <c r="E10" s="45">
        <v>9</v>
      </c>
      <c r="F10" s="45">
        <v>20.22</v>
      </c>
      <c r="G10" s="45">
        <v>33.590000000000003</v>
      </c>
    </row>
    <row r="11" spans="1:7">
      <c r="A11" s="56">
        <f t="shared" si="0"/>
        <v>2018</v>
      </c>
      <c r="B11" s="56">
        <f t="shared" si="1"/>
        <v>4</v>
      </c>
      <c r="C11" s="44">
        <v>43216</v>
      </c>
      <c r="D11" s="45">
        <v>51</v>
      </c>
      <c r="E11" s="45">
        <v>18</v>
      </c>
      <c r="F11" s="45">
        <v>55.51</v>
      </c>
      <c r="G11" s="45">
        <v>33.11</v>
      </c>
    </row>
    <row r="12" spans="1:7">
      <c r="A12" s="56">
        <f t="shared" si="0"/>
        <v>2018</v>
      </c>
      <c r="B12" s="56">
        <f t="shared" si="1"/>
        <v>4</v>
      </c>
      <c r="C12" s="44">
        <v>43217</v>
      </c>
      <c r="D12" s="45">
        <v>32</v>
      </c>
      <c r="E12" s="45">
        <v>15</v>
      </c>
      <c r="F12" s="45">
        <v>43.07</v>
      </c>
      <c r="G12" s="45">
        <v>34.380000000000003</v>
      </c>
    </row>
    <row r="13" spans="1:7">
      <c r="A13" s="56">
        <f t="shared" si="0"/>
        <v>2018</v>
      </c>
      <c r="B13" s="56">
        <f t="shared" si="1"/>
        <v>4</v>
      </c>
      <c r="C13" s="44">
        <v>43218</v>
      </c>
      <c r="D13" s="45">
        <v>16</v>
      </c>
      <c r="E13" s="45">
        <v>8</v>
      </c>
      <c r="F13" s="45">
        <v>123.47</v>
      </c>
      <c r="G13" s="45">
        <v>40.340000000000003</v>
      </c>
    </row>
    <row r="14" spans="1:7">
      <c r="A14" s="56">
        <f t="shared" si="0"/>
        <v>2018</v>
      </c>
      <c r="B14" s="56">
        <f t="shared" si="1"/>
        <v>4</v>
      </c>
      <c r="C14" s="44">
        <v>43219</v>
      </c>
      <c r="D14" s="45">
        <v>17</v>
      </c>
      <c r="E14" s="45">
        <v>8</v>
      </c>
      <c r="F14" s="45">
        <v>84.35</v>
      </c>
      <c r="G14" s="45">
        <v>25.21</v>
      </c>
    </row>
    <row r="15" spans="1:7">
      <c r="A15" s="56">
        <f t="shared" si="0"/>
        <v>2018</v>
      </c>
      <c r="B15" s="56">
        <f t="shared" si="1"/>
        <v>4</v>
      </c>
      <c r="C15" s="44">
        <v>43220</v>
      </c>
      <c r="D15" s="45">
        <v>19</v>
      </c>
      <c r="E15" s="45">
        <v>12</v>
      </c>
      <c r="F15" s="45">
        <v>22.52</v>
      </c>
      <c r="G15" s="45">
        <v>7.02</v>
      </c>
    </row>
    <row r="16" spans="1:7">
      <c r="A16" s="56">
        <f t="shared" si="0"/>
        <v>2018</v>
      </c>
      <c r="B16" s="56">
        <f t="shared" si="1"/>
        <v>5</v>
      </c>
      <c r="C16" s="44">
        <v>43221</v>
      </c>
      <c r="D16" s="45">
        <v>44</v>
      </c>
      <c r="E16" s="45">
        <v>15</v>
      </c>
      <c r="F16" s="45">
        <v>13.93</v>
      </c>
      <c r="G16" s="45">
        <v>13.76</v>
      </c>
    </row>
    <row r="17" spans="1:7">
      <c r="A17" s="56">
        <f t="shared" si="0"/>
        <v>2018</v>
      </c>
      <c r="B17" s="56">
        <f t="shared" si="1"/>
        <v>5</v>
      </c>
      <c r="C17" s="44">
        <v>43222</v>
      </c>
      <c r="D17" s="45">
        <v>83</v>
      </c>
      <c r="E17" s="45">
        <v>23</v>
      </c>
      <c r="F17" s="45">
        <v>40.57</v>
      </c>
      <c r="G17" s="45">
        <v>29.35</v>
      </c>
    </row>
    <row r="18" spans="1:7">
      <c r="A18" s="56">
        <f t="shared" si="0"/>
        <v>2018</v>
      </c>
      <c r="B18" s="56">
        <f t="shared" si="1"/>
        <v>5</v>
      </c>
      <c r="C18" s="44">
        <v>43223</v>
      </c>
      <c r="D18" s="45">
        <v>37</v>
      </c>
      <c r="E18" s="45">
        <v>17</v>
      </c>
      <c r="F18" s="45">
        <v>43.59</v>
      </c>
      <c r="G18" s="45">
        <v>16.8</v>
      </c>
    </row>
    <row r="19" spans="1:7">
      <c r="A19" s="56">
        <f t="shared" si="0"/>
        <v>2018</v>
      </c>
      <c r="B19" s="56">
        <f t="shared" si="1"/>
        <v>5</v>
      </c>
      <c r="C19" s="44">
        <v>43224</v>
      </c>
      <c r="D19" s="45">
        <v>25</v>
      </c>
      <c r="E19" s="45">
        <v>11</v>
      </c>
      <c r="F19" s="45">
        <v>24.27</v>
      </c>
      <c r="G19" s="45">
        <v>20</v>
      </c>
    </row>
    <row r="20" spans="1:7">
      <c r="A20" s="56">
        <f t="shared" si="0"/>
        <v>2018</v>
      </c>
      <c r="B20" s="56">
        <f t="shared" si="1"/>
        <v>5</v>
      </c>
      <c r="C20" s="44">
        <v>43225</v>
      </c>
      <c r="D20" s="45">
        <v>23</v>
      </c>
      <c r="E20" s="45">
        <v>9</v>
      </c>
      <c r="F20" s="45">
        <v>44.89</v>
      </c>
      <c r="G20" s="45">
        <v>39.130000000000003</v>
      </c>
    </row>
    <row r="21" spans="1:7">
      <c r="A21" s="56">
        <f t="shared" si="0"/>
        <v>2018</v>
      </c>
      <c r="B21" s="56">
        <f t="shared" si="1"/>
        <v>5</v>
      </c>
      <c r="C21" s="44">
        <v>43226</v>
      </c>
      <c r="D21" s="45">
        <v>35</v>
      </c>
      <c r="E21" s="45">
        <v>12</v>
      </c>
      <c r="F21" s="45">
        <v>136.26</v>
      </c>
      <c r="G21" s="45">
        <v>48.57</v>
      </c>
    </row>
    <row r="22" spans="1:7">
      <c r="A22" s="56">
        <f t="shared" si="0"/>
        <v>2018</v>
      </c>
      <c r="B22" s="56">
        <f t="shared" si="1"/>
        <v>5</v>
      </c>
      <c r="C22" s="44">
        <v>43227</v>
      </c>
      <c r="D22" s="45">
        <v>39</v>
      </c>
      <c r="E22" s="45">
        <v>20</v>
      </c>
      <c r="F22" s="45">
        <v>51.24</v>
      </c>
      <c r="G22" s="45">
        <v>30.55</v>
      </c>
    </row>
    <row r="23" spans="1:7">
      <c r="A23" s="56">
        <f t="shared" si="0"/>
        <v>2018</v>
      </c>
      <c r="B23" s="56">
        <f t="shared" si="1"/>
        <v>5</v>
      </c>
      <c r="C23" s="44">
        <v>43228</v>
      </c>
      <c r="D23" s="45">
        <v>49</v>
      </c>
      <c r="E23" s="45">
        <v>14</v>
      </c>
      <c r="F23" s="45">
        <v>62.29</v>
      </c>
      <c r="G23" s="45">
        <v>23.31</v>
      </c>
    </row>
    <row r="24" spans="1:7">
      <c r="A24" s="56">
        <f t="shared" si="0"/>
        <v>2018</v>
      </c>
      <c r="B24" s="56">
        <f t="shared" si="1"/>
        <v>5</v>
      </c>
      <c r="C24" s="44">
        <v>43229</v>
      </c>
      <c r="D24" s="45">
        <v>52</v>
      </c>
      <c r="E24" s="45">
        <v>26</v>
      </c>
      <c r="F24" s="45">
        <v>11.91</v>
      </c>
      <c r="G24" s="45">
        <v>31.1</v>
      </c>
    </row>
    <row r="25" spans="1:7">
      <c r="A25" s="56">
        <f t="shared" si="0"/>
        <v>2018</v>
      </c>
      <c r="B25" s="56">
        <f t="shared" si="1"/>
        <v>5</v>
      </c>
      <c r="C25" s="44">
        <v>43230</v>
      </c>
      <c r="D25" s="45">
        <v>51</v>
      </c>
      <c r="E25" s="45">
        <v>19</v>
      </c>
      <c r="F25" s="45">
        <v>37.11</v>
      </c>
      <c r="G25" s="45">
        <v>52.67</v>
      </c>
    </row>
    <row r="26" spans="1:7">
      <c r="A26" s="56">
        <f t="shared" si="0"/>
        <v>2018</v>
      </c>
      <c r="B26" s="56">
        <f t="shared" si="1"/>
        <v>5</v>
      </c>
      <c r="C26" s="44">
        <v>43231</v>
      </c>
      <c r="D26" s="45">
        <v>23</v>
      </c>
      <c r="E26" s="45">
        <v>10</v>
      </c>
      <c r="F26" s="45">
        <v>20.6</v>
      </c>
      <c r="G26" s="45">
        <v>30.43</v>
      </c>
    </row>
    <row r="27" spans="1:7">
      <c r="A27" s="56">
        <f t="shared" si="0"/>
        <v>2018</v>
      </c>
      <c r="B27" s="56">
        <f t="shared" si="1"/>
        <v>5</v>
      </c>
      <c r="C27" s="44">
        <v>43232</v>
      </c>
      <c r="D27" s="45">
        <v>41</v>
      </c>
      <c r="E27" s="45">
        <v>17</v>
      </c>
      <c r="F27" s="45">
        <v>28.22</v>
      </c>
      <c r="G27" s="45">
        <v>17.07</v>
      </c>
    </row>
    <row r="28" spans="1:7">
      <c r="A28" s="56">
        <f t="shared" si="0"/>
        <v>2018</v>
      </c>
      <c r="B28" s="56">
        <f t="shared" si="1"/>
        <v>5</v>
      </c>
      <c r="C28" s="44">
        <v>43233</v>
      </c>
      <c r="D28" s="45">
        <v>34</v>
      </c>
      <c r="E28" s="45">
        <v>12</v>
      </c>
      <c r="F28" s="45">
        <v>18.75</v>
      </c>
      <c r="G28" s="45">
        <v>36.51</v>
      </c>
    </row>
    <row r="29" spans="1:7">
      <c r="A29" s="56">
        <f t="shared" si="0"/>
        <v>2018</v>
      </c>
      <c r="B29" s="56">
        <f t="shared" si="1"/>
        <v>5</v>
      </c>
      <c r="C29" s="44">
        <v>43234</v>
      </c>
      <c r="D29" s="45">
        <v>50</v>
      </c>
      <c r="E29" s="45">
        <v>11</v>
      </c>
      <c r="F29" s="45">
        <v>52.09</v>
      </c>
      <c r="G29" s="45">
        <v>25.51</v>
      </c>
    </row>
    <row r="30" spans="1:7">
      <c r="A30" s="56">
        <f t="shared" si="0"/>
        <v>2018</v>
      </c>
      <c r="B30" s="56">
        <f t="shared" si="1"/>
        <v>5</v>
      </c>
      <c r="C30" s="44">
        <v>43235</v>
      </c>
      <c r="D30" s="45">
        <v>137</v>
      </c>
      <c r="E30" s="45">
        <v>27</v>
      </c>
      <c r="F30" s="45">
        <v>54.96</v>
      </c>
      <c r="G30" s="45">
        <v>25.24</v>
      </c>
    </row>
    <row r="31" spans="1:7">
      <c r="A31" s="56">
        <f t="shared" si="0"/>
        <v>2018</v>
      </c>
      <c r="B31" s="56">
        <f t="shared" si="1"/>
        <v>5</v>
      </c>
      <c r="C31" s="44">
        <v>43236</v>
      </c>
      <c r="D31" s="45">
        <v>102</v>
      </c>
      <c r="E31" s="45">
        <v>22</v>
      </c>
      <c r="F31" s="45">
        <v>20.53</v>
      </c>
      <c r="G31" s="45">
        <v>14.35</v>
      </c>
    </row>
    <row r="32" spans="1:7">
      <c r="A32" s="56">
        <f t="shared" si="0"/>
        <v>2018</v>
      </c>
      <c r="B32" s="56">
        <f t="shared" si="1"/>
        <v>5</v>
      </c>
      <c r="C32" s="44">
        <v>43237</v>
      </c>
      <c r="D32" s="45">
        <v>118</v>
      </c>
      <c r="E32" s="45">
        <v>25</v>
      </c>
      <c r="F32" s="45">
        <v>110.68</v>
      </c>
      <c r="G32" s="45">
        <v>23.51</v>
      </c>
    </row>
    <row r="33" spans="1:7">
      <c r="A33" s="56">
        <f t="shared" si="0"/>
        <v>2018</v>
      </c>
      <c r="B33" s="56">
        <f t="shared" si="1"/>
        <v>5</v>
      </c>
      <c r="C33" s="44">
        <v>43238</v>
      </c>
      <c r="D33" s="45">
        <v>51</v>
      </c>
      <c r="E33" s="45">
        <v>16</v>
      </c>
      <c r="F33" s="45">
        <v>264</v>
      </c>
      <c r="G33" s="45">
        <v>38.72</v>
      </c>
    </row>
    <row r="34" spans="1:7">
      <c r="A34" s="56">
        <f t="shared" ref="A34:A65" si="2">YEAR(C34)</f>
        <v>2018</v>
      </c>
      <c r="B34" s="56">
        <f t="shared" ref="B34:B65" si="3">MONTH(C34)</f>
        <v>5</v>
      </c>
      <c r="C34" s="44">
        <v>43239</v>
      </c>
      <c r="D34" s="45">
        <v>55</v>
      </c>
      <c r="E34" s="45">
        <v>18</v>
      </c>
      <c r="F34" s="45">
        <v>84.31</v>
      </c>
      <c r="G34" s="45">
        <v>35.51</v>
      </c>
    </row>
    <row r="35" spans="1:7">
      <c r="A35" s="56">
        <f t="shared" si="2"/>
        <v>2018</v>
      </c>
      <c r="B35" s="56">
        <f t="shared" si="3"/>
        <v>5</v>
      </c>
      <c r="C35" s="44">
        <v>43240</v>
      </c>
      <c r="D35" s="45">
        <v>42</v>
      </c>
      <c r="E35" s="45">
        <v>10</v>
      </c>
      <c r="F35" s="45">
        <v>46.24</v>
      </c>
      <c r="G35" s="45">
        <v>15.56</v>
      </c>
    </row>
    <row r="36" spans="1:7">
      <c r="A36" s="56">
        <f t="shared" si="2"/>
        <v>2018</v>
      </c>
      <c r="B36" s="56">
        <f t="shared" si="3"/>
        <v>5</v>
      </c>
      <c r="C36" s="44">
        <v>43241</v>
      </c>
      <c r="D36" s="45">
        <v>50</v>
      </c>
      <c r="E36" s="45">
        <v>16</v>
      </c>
      <c r="F36" s="45">
        <v>192.46</v>
      </c>
      <c r="G36" s="45">
        <v>31</v>
      </c>
    </row>
    <row r="37" spans="1:7">
      <c r="A37" s="56">
        <f t="shared" si="2"/>
        <v>2018</v>
      </c>
      <c r="B37" s="56">
        <f t="shared" si="3"/>
        <v>5</v>
      </c>
      <c r="C37" s="44">
        <v>43242</v>
      </c>
      <c r="D37" s="45">
        <v>40</v>
      </c>
      <c r="E37" s="45">
        <v>15</v>
      </c>
      <c r="F37" s="45">
        <v>116.01</v>
      </c>
      <c r="G37" s="45">
        <v>24.88</v>
      </c>
    </row>
    <row r="38" spans="1:7">
      <c r="A38" s="56">
        <f t="shared" si="2"/>
        <v>2018</v>
      </c>
      <c r="B38" s="56">
        <f t="shared" si="3"/>
        <v>5</v>
      </c>
      <c r="C38" s="44">
        <v>43243</v>
      </c>
      <c r="D38" s="45">
        <v>66</v>
      </c>
      <c r="E38" s="45">
        <v>13</v>
      </c>
      <c r="F38" s="45">
        <v>252.31</v>
      </c>
      <c r="G38" s="45">
        <v>20.7</v>
      </c>
    </row>
    <row r="39" spans="1:7">
      <c r="A39" s="56">
        <f t="shared" si="2"/>
        <v>2018</v>
      </c>
      <c r="B39" s="56">
        <f t="shared" si="3"/>
        <v>5</v>
      </c>
      <c r="C39" s="44">
        <v>43244</v>
      </c>
      <c r="D39" s="45">
        <v>37</v>
      </c>
      <c r="E39" s="45">
        <v>13</v>
      </c>
      <c r="F39" s="45">
        <v>67.92</v>
      </c>
      <c r="G39" s="45">
        <v>31.53</v>
      </c>
    </row>
    <row r="40" spans="1:7">
      <c r="A40" s="56">
        <f t="shared" si="2"/>
        <v>2018</v>
      </c>
      <c r="B40" s="56">
        <f t="shared" si="3"/>
        <v>5</v>
      </c>
      <c r="C40" s="44">
        <v>43245</v>
      </c>
      <c r="D40" s="45">
        <v>57</v>
      </c>
      <c r="E40" s="45">
        <v>10</v>
      </c>
      <c r="F40" s="45">
        <v>259.5</v>
      </c>
      <c r="G40" s="45">
        <v>14.62</v>
      </c>
    </row>
    <row r="41" spans="1:7">
      <c r="A41" s="56">
        <f t="shared" si="2"/>
        <v>2018</v>
      </c>
      <c r="B41" s="56">
        <f t="shared" si="3"/>
        <v>5</v>
      </c>
      <c r="C41" s="44">
        <v>43246</v>
      </c>
      <c r="D41" s="45">
        <v>45</v>
      </c>
      <c r="E41" s="45">
        <v>12</v>
      </c>
      <c r="F41" s="45">
        <v>137.19999999999999</v>
      </c>
      <c r="G41" s="45">
        <v>25.75</v>
      </c>
    </row>
    <row r="42" spans="1:7">
      <c r="A42" s="56">
        <f t="shared" si="2"/>
        <v>2018</v>
      </c>
      <c r="B42" s="56">
        <f t="shared" si="3"/>
        <v>5</v>
      </c>
      <c r="C42" s="44">
        <v>43247</v>
      </c>
      <c r="D42" s="45">
        <v>65</v>
      </c>
      <c r="E42" s="45">
        <v>14</v>
      </c>
      <c r="F42" s="45">
        <v>69.14</v>
      </c>
      <c r="G42" s="45">
        <v>18.11</v>
      </c>
    </row>
    <row r="43" spans="1:7">
      <c r="A43" s="56">
        <f t="shared" si="2"/>
        <v>2018</v>
      </c>
      <c r="B43" s="56">
        <f t="shared" si="3"/>
        <v>5</v>
      </c>
      <c r="C43" s="44">
        <v>43248</v>
      </c>
      <c r="D43" s="45">
        <v>91</v>
      </c>
      <c r="E43" s="45">
        <v>31</v>
      </c>
      <c r="F43" s="45">
        <v>129.66999999999999</v>
      </c>
      <c r="G43" s="45">
        <v>25.66</v>
      </c>
    </row>
    <row r="44" spans="1:7">
      <c r="A44" s="56">
        <f t="shared" si="2"/>
        <v>2018</v>
      </c>
      <c r="B44" s="56">
        <f t="shared" si="3"/>
        <v>5</v>
      </c>
      <c r="C44" s="44">
        <v>43249</v>
      </c>
      <c r="D44" s="45">
        <v>115</v>
      </c>
      <c r="E44" s="45">
        <v>24</v>
      </c>
      <c r="F44" s="45">
        <v>89.21</v>
      </c>
      <c r="G44" s="45">
        <v>28.36</v>
      </c>
    </row>
    <row r="45" spans="1:7">
      <c r="A45" s="56">
        <f t="shared" si="2"/>
        <v>2018</v>
      </c>
      <c r="B45" s="56">
        <f t="shared" si="3"/>
        <v>5</v>
      </c>
      <c r="C45" s="44">
        <v>43250</v>
      </c>
      <c r="D45" s="45">
        <v>46</v>
      </c>
      <c r="E45" s="45">
        <v>17</v>
      </c>
      <c r="F45" s="45">
        <v>63.29</v>
      </c>
      <c r="G45" s="45">
        <v>34.08</v>
      </c>
    </row>
    <row r="46" spans="1:7">
      <c r="A46" s="56">
        <f t="shared" si="2"/>
        <v>2018</v>
      </c>
      <c r="B46" s="56">
        <f t="shared" si="3"/>
        <v>5</v>
      </c>
      <c r="C46" s="44">
        <v>43251</v>
      </c>
      <c r="D46" s="45">
        <v>74</v>
      </c>
      <c r="E46" s="45">
        <v>29</v>
      </c>
      <c r="F46" s="45">
        <v>66.52</v>
      </c>
      <c r="G46" s="45">
        <v>26.58</v>
      </c>
    </row>
    <row r="47" spans="1:7">
      <c r="A47" s="56">
        <f t="shared" si="2"/>
        <v>2018</v>
      </c>
      <c r="B47" s="56">
        <f t="shared" si="3"/>
        <v>6</v>
      </c>
      <c r="C47" s="44">
        <v>43252</v>
      </c>
      <c r="D47" s="45">
        <v>51</v>
      </c>
      <c r="E47" s="45">
        <v>16</v>
      </c>
      <c r="F47" s="45">
        <v>45.79</v>
      </c>
      <c r="G47" s="45">
        <v>19.61</v>
      </c>
    </row>
    <row r="48" spans="1:7">
      <c r="A48" s="56">
        <f t="shared" si="2"/>
        <v>2018</v>
      </c>
      <c r="B48" s="56">
        <f t="shared" si="3"/>
        <v>6</v>
      </c>
      <c r="C48" s="44">
        <v>43253</v>
      </c>
      <c r="D48" s="45">
        <v>79</v>
      </c>
      <c r="E48" s="45">
        <v>17</v>
      </c>
      <c r="F48" s="45">
        <v>45.94</v>
      </c>
      <c r="G48" s="45">
        <v>27.06</v>
      </c>
    </row>
    <row r="49" spans="1:7">
      <c r="A49" s="56">
        <f t="shared" si="2"/>
        <v>2018</v>
      </c>
      <c r="B49" s="56">
        <f t="shared" si="3"/>
        <v>6</v>
      </c>
      <c r="C49" s="44">
        <v>43254</v>
      </c>
      <c r="D49" s="45">
        <v>83</v>
      </c>
      <c r="E49" s="45">
        <v>21</v>
      </c>
      <c r="F49" s="45">
        <v>23.21</v>
      </c>
      <c r="G49" s="45">
        <v>28.92</v>
      </c>
    </row>
    <row r="50" spans="1:7">
      <c r="A50" s="56">
        <f t="shared" si="2"/>
        <v>2018</v>
      </c>
      <c r="B50" s="56">
        <f t="shared" si="3"/>
        <v>6</v>
      </c>
      <c r="C50" s="44">
        <v>43255</v>
      </c>
      <c r="D50" s="45">
        <v>68</v>
      </c>
      <c r="E50" s="45">
        <v>22</v>
      </c>
      <c r="F50" s="45">
        <v>66.59</v>
      </c>
      <c r="G50" s="45">
        <v>35.96</v>
      </c>
    </row>
    <row r="51" spans="1:7">
      <c r="A51" s="56">
        <f t="shared" si="2"/>
        <v>2018</v>
      </c>
      <c r="B51" s="56">
        <f t="shared" si="3"/>
        <v>6</v>
      </c>
      <c r="C51" s="44">
        <v>43256</v>
      </c>
      <c r="D51" s="45">
        <v>75</v>
      </c>
      <c r="E51" s="45">
        <v>24</v>
      </c>
      <c r="F51" s="45">
        <v>69.260000000000005</v>
      </c>
      <c r="G51" s="45">
        <v>28.68</v>
      </c>
    </row>
    <row r="52" spans="1:7">
      <c r="A52" s="56">
        <f t="shared" si="2"/>
        <v>2018</v>
      </c>
      <c r="B52" s="56">
        <f t="shared" si="3"/>
        <v>6</v>
      </c>
      <c r="C52" s="44">
        <v>43257</v>
      </c>
      <c r="D52" s="45">
        <v>82</v>
      </c>
      <c r="E52" s="45">
        <v>28</v>
      </c>
      <c r="F52" s="45">
        <v>49.68</v>
      </c>
      <c r="G52" s="45">
        <v>41.33</v>
      </c>
    </row>
    <row r="53" spans="1:7">
      <c r="A53" s="56">
        <f t="shared" si="2"/>
        <v>2018</v>
      </c>
      <c r="B53" s="56">
        <f t="shared" si="3"/>
        <v>6</v>
      </c>
      <c r="C53" s="44">
        <v>43258</v>
      </c>
      <c r="D53" s="45">
        <v>119</v>
      </c>
      <c r="E53" s="45">
        <v>22</v>
      </c>
      <c r="F53" s="45">
        <v>139.25</v>
      </c>
      <c r="G53" s="45">
        <v>27.05</v>
      </c>
    </row>
    <row r="54" spans="1:7">
      <c r="A54" s="56">
        <f t="shared" si="2"/>
        <v>2018</v>
      </c>
      <c r="B54" s="56">
        <f t="shared" si="3"/>
        <v>6</v>
      </c>
      <c r="C54" s="44">
        <v>43259</v>
      </c>
      <c r="D54" s="45">
        <v>53</v>
      </c>
      <c r="E54" s="45">
        <v>21</v>
      </c>
      <c r="F54" s="45">
        <v>33.14</v>
      </c>
      <c r="G54" s="45">
        <v>27.42</v>
      </c>
    </row>
    <row r="55" spans="1:7">
      <c r="A55" s="56">
        <f t="shared" si="2"/>
        <v>2018</v>
      </c>
      <c r="B55" s="56">
        <f t="shared" si="3"/>
        <v>6</v>
      </c>
      <c r="C55" s="44">
        <v>43260</v>
      </c>
      <c r="D55" s="45">
        <v>89</v>
      </c>
      <c r="E55" s="45">
        <v>27</v>
      </c>
      <c r="F55" s="45">
        <v>52</v>
      </c>
      <c r="G55" s="45">
        <v>30.67</v>
      </c>
    </row>
    <row r="56" spans="1:7">
      <c r="A56" s="56">
        <f t="shared" si="2"/>
        <v>2018</v>
      </c>
      <c r="B56" s="56">
        <f t="shared" si="3"/>
        <v>6</v>
      </c>
      <c r="C56" s="44">
        <v>43261</v>
      </c>
      <c r="D56" s="45">
        <v>107</v>
      </c>
      <c r="E56" s="45">
        <v>29</v>
      </c>
      <c r="F56" s="45">
        <v>32.659999999999997</v>
      </c>
      <c r="G56" s="45">
        <v>20.76</v>
      </c>
    </row>
    <row r="57" spans="1:7">
      <c r="A57" s="56">
        <f t="shared" si="2"/>
        <v>2018</v>
      </c>
      <c r="B57" s="56">
        <f t="shared" si="3"/>
        <v>6</v>
      </c>
      <c r="C57" s="44">
        <v>43262</v>
      </c>
      <c r="D57" s="45">
        <v>86</v>
      </c>
      <c r="E57" s="45">
        <v>20</v>
      </c>
      <c r="F57" s="45">
        <v>115</v>
      </c>
      <c r="G57" s="45">
        <v>25.1</v>
      </c>
    </row>
    <row r="58" spans="1:7">
      <c r="A58" s="56">
        <f t="shared" si="2"/>
        <v>2018</v>
      </c>
      <c r="B58" s="56">
        <f t="shared" si="3"/>
        <v>6</v>
      </c>
      <c r="C58" s="44">
        <v>43263</v>
      </c>
      <c r="D58" s="45">
        <v>88</v>
      </c>
      <c r="E58" s="45">
        <v>30</v>
      </c>
      <c r="F58" s="45">
        <v>52.2</v>
      </c>
      <c r="G58" s="45">
        <v>35.28</v>
      </c>
    </row>
    <row r="59" spans="1:7">
      <c r="A59" s="56">
        <f t="shared" si="2"/>
        <v>2018</v>
      </c>
      <c r="B59" s="56">
        <f t="shared" si="3"/>
        <v>6</v>
      </c>
      <c r="C59" s="44">
        <v>43264</v>
      </c>
      <c r="D59" s="45">
        <v>162</v>
      </c>
      <c r="E59" s="45">
        <v>38</v>
      </c>
      <c r="F59" s="45">
        <v>49.5</v>
      </c>
      <c r="G59" s="45">
        <v>26.22</v>
      </c>
    </row>
    <row r="60" spans="1:7">
      <c r="A60" s="56">
        <f t="shared" si="2"/>
        <v>2018</v>
      </c>
      <c r="B60" s="56">
        <f t="shared" si="3"/>
        <v>6</v>
      </c>
      <c r="C60" s="44">
        <v>43265</v>
      </c>
      <c r="D60" s="45">
        <v>167</v>
      </c>
      <c r="E60" s="45">
        <v>36</v>
      </c>
      <c r="F60" s="45">
        <v>167</v>
      </c>
      <c r="G60" s="45">
        <v>36</v>
      </c>
    </row>
    <row r="61" spans="1:7">
      <c r="A61" s="56">
        <f t="shared" si="2"/>
        <v>2018</v>
      </c>
      <c r="B61" s="56">
        <f t="shared" si="3"/>
        <v>6</v>
      </c>
      <c r="C61" s="44">
        <v>43266</v>
      </c>
      <c r="D61" s="45">
        <v>84</v>
      </c>
      <c r="E61" s="45">
        <v>25</v>
      </c>
      <c r="F61" s="45">
        <v>84</v>
      </c>
      <c r="G61" s="45">
        <v>25</v>
      </c>
    </row>
    <row r="62" spans="1:7">
      <c r="A62" s="56">
        <f t="shared" si="2"/>
        <v>2018</v>
      </c>
      <c r="B62" s="56">
        <f t="shared" si="3"/>
        <v>6</v>
      </c>
      <c r="C62" s="44">
        <v>43267</v>
      </c>
      <c r="D62" s="45">
        <v>37</v>
      </c>
      <c r="E62" s="45">
        <v>16</v>
      </c>
      <c r="F62" s="45">
        <v>37</v>
      </c>
      <c r="G62" s="45">
        <v>16</v>
      </c>
    </row>
    <row r="63" spans="1:7">
      <c r="A63" s="56">
        <f t="shared" si="2"/>
        <v>2018</v>
      </c>
      <c r="B63" s="56">
        <f t="shared" si="3"/>
        <v>6</v>
      </c>
      <c r="C63" s="44">
        <v>43268</v>
      </c>
      <c r="D63" s="45">
        <v>100</v>
      </c>
      <c r="E63" s="45">
        <v>19</v>
      </c>
      <c r="F63" s="45">
        <v>100</v>
      </c>
      <c r="G63" s="45">
        <v>19</v>
      </c>
    </row>
    <row r="64" spans="1:7">
      <c r="A64" s="56">
        <f t="shared" si="2"/>
        <v>2018</v>
      </c>
      <c r="B64" s="56">
        <f t="shared" si="3"/>
        <v>6</v>
      </c>
      <c r="C64" s="44">
        <v>43269</v>
      </c>
      <c r="D64" s="45">
        <v>100</v>
      </c>
      <c r="E64" s="45">
        <v>30</v>
      </c>
      <c r="F64" s="45">
        <v>100</v>
      </c>
      <c r="G64" s="45">
        <v>30</v>
      </c>
    </row>
    <row r="65" spans="1:7">
      <c r="A65" s="56">
        <f t="shared" si="2"/>
        <v>2018</v>
      </c>
      <c r="B65" s="56">
        <f t="shared" si="3"/>
        <v>6</v>
      </c>
      <c r="C65" s="44">
        <v>43270</v>
      </c>
      <c r="D65" s="45">
        <v>68</v>
      </c>
      <c r="E65" s="45">
        <v>30</v>
      </c>
      <c r="F65" s="45">
        <v>68</v>
      </c>
      <c r="G65" s="45">
        <v>30</v>
      </c>
    </row>
    <row r="66" spans="1:7">
      <c r="A66" s="56">
        <f t="shared" ref="A66:A97" si="4">YEAR(C66)</f>
        <v>2018</v>
      </c>
      <c r="B66" s="56">
        <f t="shared" ref="B66:B97" si="5">MONTH(C66)</f>
        <v>6</v>
      </c>
      <c r="C66" s="44">
        <v>43271</v>
      </c>
      <c r="D66" s="45">
        <v>106</v>
      </c>
      <c r="E66" s="45">
        <v>26</v>
      </c>
      <c r="F66" s="45">
        <v>49.71</v>
      </c>
      <c r="G66" s="45">
        <v>26.57</v>
      </c>
    </row>
    <row r="67" spans="1:7">
      <c r="A67" s="56">
        <f t="shared" si="4"/>
        <v>2018</v>
      </c>
      <c r="B67" s="56">
        <f t="shared" si="5"/>
        <v>6</v>
      </c>
      <c r="C67" s="44">
        <v>43272</v>
      </c>
      <c r="D67" s="45">
        <v>151</v>
      </c>
      <c r="E67" s="45">
        <v>28</v>
      </c>
      <c r="F67" s="45">
        <v>73.78</v>
      </c>
      <c r="G67" s="45">
        <v>37.06</v>
      </c>
    </row>
    <row r="68" spans="1:7">
      <c r="A68" s="56">
        <f t="shared" si="4"/>
        <v>2018</v>
      </c>
      <c r="B68" s="56">
        <f t="shared" si="5"/>
        <v>6</v>
      </c>
      <c r="C68" s="44">
        <v>43273</v>
      </c>
      <c r="D68" s="45">
        <v>161</v>
      </c>
      <c r="E68" s="45">
        <v>33</v>
      </c>
      <c r="F68" s="45">
        <v>46.13</v>
      </c>
      <c r="G68" s="45">
        <v>37.04</v>
      </c>
    </row>
    <row r="69" spans="1:7">
      <c r="A69" s="56">
        <f t="shared" si="4"/>
        <v>2018</v>
      </c>
      <c r="B69" s="56">
        <f t="shared" si="5"/>
        <v>6</v>
      </c>
      <c r="C69" s="44">
        <v>43274</v>
      </c>
      <c r="D69" s="45">
        <v>138</v>
      </c>
      <c r="E69" s="45">
        <v>36</v>
      </c>
      <c r="F69" s="45">
        <v>15.91</v>
      </c>
      <c r="G69" s="45">
        <v>33.97</v>
      </c>
    </row>
    <row r="70" spans="1:7">
      <c r="A70" s="56">
        <f t="shared" si="4"/>
        <v>2018</v>
      </c>
      <c r="B70" s="56">
        <f t="shared" si="5"/>
        <v>6</v>
      </c>
      <c r="C70" s="44">
        <v>43275</v>
      </c>
      <c r="D70" s="45">
        <v>157</v>
      </c>
      <c r="E70" s="45">
        <v>31</v>
      </c>
      <c r="F70" s="45">
        <v>16.61</v>
      </c>
      <c r="G70" s="45">
        <v>26.27</v>
      </c>
    </row>
    <row r="71" spans="1:7">
      <c r="A71" s="56">
        <f t="shared" si="4"/>
        <v>2018</v>
      </c>
      <c r="B71" s="56">
        <f t="shared" si="5"/>
        <v>6</v>
      </c>
      <c r="C71" s="44">
        <v>43276</v>
      </c>
      <c r="D71" s="45">
        <v>220</v>
      </c>
      <c r="E71" s="45">
        <v>40</v>
      </c>
      <c r="F71" s="45">
        <v>46.54</v>
      </c>
      <c r="G71" s="45">
        <v>35.659999999999997</v>
      </c>
    </row>
    <row r="72" spans="1:7">
      <c r="A72" s="56">
        <f t="shared" si="4"/>
        <v>2018</v>
      </c>
      <c r="B72" s="56">
        <f t="shared" si="5"/>
        <v>6</v>
      </c>
      <c r="C72" s="44">
        <v>43277</v>
      </c>
      <c r="D72" s="45">
        <v>257</v>
      </c>
      <c r="E72" s="45">
        <v>41</v>
      </c>
      <c r="F72" s="45">
        <v>57.36</v>
      </c>
      <c r="G72" s="45">
        <v>37.979999999999997</v>
      </c>
    </row>
    <row r="73" spans="1:7">
      <c r="A73" s="56">
        <f t="shared" si="4"/>
        <v>2018</v>
      </c>
      <c r="B73" s="56">
        <f t="shared" si="5"/>
        <v>6</v>
      </c>
      <c r="C73" s="44">
        <v>43278</v>
      </c>
      <c r="D73" s="45">
        <v>283</v>
      </c>
      <c r="E73" s="45">
        <v>34</v>
      </c>
      <c r="F73" s="45">
        <v>16.649999999999999</v>
      </c>
      <c r="G73" s="45">
        <v>31.61</v>
      </c>
    </row>
    <row r="74" spans="1:7">
      <c r="A74" s="56">
        <f t="shared" si="4"/>
        <v>2018</v>
      </c>
      <c r="B74" s="56">
        <f t="shared" si="5"/>
        <v>6</v>
      </c>
      <c r="C74" s="44">
        <v>43279</v>
      </c>
      <c r="D74" s="45">
        <v>168</v>
      </c>
      <c r="E74" s="45">
        <v>37</v>
      </c>
      <c r="F74" s="45">
        <v>25.78</v>
      </c>
      <c r="G74" s="45">
        <v>44.42</v>
      </c>
    </row>
    <row r="75" spans="1:7">
      <c r="A75" s="56">
        <f t="shared" si="4"/>
        <v>2018</v>
      </c>
      <c r="B75" s="56">
        <f t="shared" si="5"/>
        <v>6</v>
      </c>
      <c r="C75" s="44">
        <v>43280</v>
      </c>
      <c r="D75" s="45">
        <v>183</v>
      </c>
      <c r="E75" s="45">
        <v>39</v>
      </c>
      <c r="F75" s="45">
        <v>39.97</v>
      </c>
      <c r="G75" s="45">
        <v>28.52</v>
      </c>
    </row>
    <row r="76" spans="1:7">
      <c r="A76" s="56">
        <f t="shared" si="4"/>
        <v>2018</v>
      </c>
      <c r="B76" s="56">
        <f t="shared" si="5"/>
        <v>6</v>
      </c>
      <c r="C76" s="44">
        <v>43281</v>
      </c>
      <c r="D76" s="45">
        <v>75</v>
      </c>
      <c r="E76" s="45">
        <v>28</v>
      </c>
      <c r="F76" s="45">
        <v>21.36</v>
      </c>
      <c r="G76" s="45">
        <v>40.18</v>
      </c>
    </row>
    <row r="77" spans="1:7">
      <c r="A77" s="56">
        <f t="shared" si="4"/>
        <v>2018</v>
      </c>
      <c r="B77" s="56">
        <f t="shared" si="5"/>
        <v>7</v>
      </c>
      <c r="C77" s="44">
        <v>43282</v>
      </c>
      <c r="D77" s="45">
        <v>58</v>
      </c>
      <c r="E77" s="45">
        <v>17</v>
      </c>
      <c r="F77" s="45">
        <v>15.94</v>
      </c>
      <c r="G77" s="45">
        <v>57.07</v>
      </c>
    </row>
    <row r="78" spans="1:7">
      <c r="A78" s="56">
        <f t="shared" si="4"/>
        <v>2018</v>
      </c>
      <c r="B78" s="56">
        <f t="shared" si="5"/>
        <v>7</v>
      </c>
      <c r="C78" s="44">
        <v>43283</v>
      </c>
      <c r="D78" s="45">
        <v>89</v>
      </c>
      <c r="E78" s="45">
        <v>23</v>
      </c>
      <c r="F78" s="45">
        <v>29.57</v>
      </c>
      <c r="G78" s="45">
        <v>36.299999999999997</v>
      </c>
    </row>
    <row r="79" spans="1:7">
      <c r="A79" s="56">
        <f t="shared" si="4"/>
        <v>2018</v>
      </c>
      <c r="B79" s="56">
        <f t="shared" si="5"/>
        <v>7</v>
      </c>
      <c r="C79" s="44">
        <v>43284</v>
      </c>
      <c r="D79" s="45">
        <v>87</v>
      </c>
      <c r="E79" s="45">
        <v>27</v>
      </c>
      <c r="F79" s="45">
        <v>47.85</v>
      </c>
      <c r="G79" s="45">
        <v>39.58</v>
      </c>
    </row>
    <row r="80" spans="1:7">
      <c r="A80" s="56">
        <f t="shared" si="4"/>
        <v>2018</v>
      </c>
      <c r="B80" s="56">
        <f t="shared" si="5"/>
        <v>7</v>
      </c>
      <c r="C80" s="44">
        <v>43285</v>
      </c>
      <c r="D80" s="45">
        <v>104</v>
      </c>
      <c r="E80" s="45">
        <v>29</v>
      </c>
      <c r="F80" s="45">
        <v>20.87</v>
      </c>
      <c r="G80" s="45">
        <v>38.24</v>
      </c>
    </row>
    <row r="81" spans="1:7">
      <c r="A81" s="56">
        <f t="shared" si="4"/>
        <v>2018</v>
      </c>
      <c r="B81" s="56">
        <f t="shared" si="5"/>
        <v>7</v>
      </c>
      <c r="C81" s="44">
        <v>43286</v>
      </c>
      <c r="D81" s="45">
        <v>102</v>
      </c>
      <c r="E81" s="45">
        <v>23</v>
      </c>
      <c r="F81" s="45">
        <v>32.68</v>
      </c>
      <c r="G81" s="45">
        <v>40.04</v>
      </c>
    </row>
    <row r="82" spans="1:7">
      <c r="A82" s="56">
        <f t="shared" si="4"/>
        <v>2018</v>
      </c>
      <c r="B82" s="56">
        <f t="shared" si="5"/>
        <v>7</v>
      </c>
      <c r="C82" s="44">
        <v>43287</v>
      </c>
      <c r="D82" s="45">
        <v>94</v>
      </c>
      <c r="E82" s="45">
        <v>23</v>
      </c>
      <c r="F82" s="45">
        <v>47.14</v>
      </c>
      <c r="G82" s="45">
        <v>43.85</v>
      </c>
    </row>
    <row r="83" spans="1:7">
      <c r="A83" s="56">
        <f t="shared" si="4"/>
        <v>2018</v>
      </c>
      <c r="B83" s="56">
        <f t="shared" si="5"/>
        <v>7</v>
      </c>
      <c r="C83" s="44">
        <v>43288</v>
      </c>
      <c r="D83" s="45">
        <v>71</v>
      </c>
      <c r="E83" s="45">
        <v>22</v>
      </c>
      <c r="F83" s="45">
        <v>17.68</v>
      </c>
      <c r="G83" s="45">
        <v>47.66</v>
      </c>
    </row>
    <row r="84" spans="1:7">
      <c r="A84" s="56">
        <f t="shared" si="4"/>
        <v>2018</v>
      </c>
      <c r="B84" s="56">
        <f t="shared" si="5"/>
        <v>7</v>
      </c>
      <c r="C84" s="44">
        <v>43289</v>
      </c>
      <c r="D84" s="45">
        <v>57</v>
      </c>
      <c r="E84" s="45">
        <v>19</v>
      </c>
      <c r="F84" s="45">
        <v>60.58</v>
      </c>
      <c r="G84" s="45">
        <v>23.03</v>
      </c>
    </row>
    <row r="85" spans="1:7">
      <c r="A85" s="56">
        <f t="shared" si="4"/>
        <v>2018</v>
      </c>
      <c r="B85" s="56">
        <f t="shared" si="5"/>
        <v>7</v>
      </c>
      <c r="C85" s="44">
        <v>43290</v>
      </c>
      <c r="D85" s="45">
        <v>81</v>
      </c>
      <c r="E85" s="45">
        <v>27</v>
      </c>
      <c r="F85" s="45">
        <v>35.57</v>
      </c>
      <c r="G85" s="45">
        <v>37.369999999999997</v>
      </c>
    </row>
    <row r="86" spans="1:7">
      <c r="A86" s="56">
        <f t="shared" si="4"/>
        <v>2018</v>
      </c>
      <c r="B86" s="56">
        <f t="shared" si="5"/>
        <v>7</v>
      </c>
      <c r="C86" s="44">
        <v>43291</v>
      </c>
      <c r="D86" s="45">
        <v>148</v>
      </c>
      <c r="E86" s="45">
        <v>31</v>
      </c>
      <c r="F86" s="45">
        <v>62.74</v>
      </c>
      <c r="G86" s="45">
        <v>47.85</v>
      </c>
    </row>
    <row r="87" spans="1:7">
      <c r="A87" s="56">
        <f t="shared" si="4"/>
        <v>2018</v>
      </c>
      <c r="B87" s="56">
        <f t="shared" si="5"/>
        <v>7</v>
      </c>
      <c r="C87" s="44">
        <v>43292</v>
      </c>
      <c r="D87" s="45">
        <v>64</v>
      </c>
      <c r="E87" s="45">
        <v>17</v>
      </c>
      <c r="F87" s="45">
        <v>41.3</v>
      </c>
      <c r="G87" s="45">
        <v>36.479999999999997</v>
      </c>
    </row>
    <row r="88" spans="1:7">
      <c r="A88" s="56">
        <f t="shared" si="4"/>
        <v>2018</v>
      </c>
      <c r="B88" s="56">
        <f t="shared" si="5"/>
        <v>7</v>
      </c>
      <c r="C88" s="44">
        <v>43293</v>
      </c>
      <c r="D88" s="45">
        <v>61</v>
      </c>
      <c r="E88" s="45">
        <v>21</v>
      </c>
      <c r="F88" s="45">
        <v>21.12</v>
      </c>
      <c r="G88" s="45">
        <v>34.53</v>
      </c>
    </row>
    <row r="89" spans="1:7">
      <c r="A89" s="56">
        <f t="shared" si="4"/>
        <v>2018</v>
      </c>
      <c r="B89" s="56">
        <f t="shared" si="5"/>
        <v>7</v>
      </c>
      <c r="C89" s="44">
        <v>43294</v>
      </c>
      <c r="D89" s="45">
        <v>94</v>
      </c>
      <c r="E89" s="45">
        <v>31</v>
      </c>
      <c r="F89" s="45">
        <v>24.88</v>
      </c>
      <c r="G89" s="45">
        <v>30.58</v>
      </c>
    </row>
    <row r="90" spans="1:7">
      <c r="A90" s="56">
        <f t="shared" si="4"/>
        <v>2018</v>
      </c>
      <c r="B90" s="56">
        <f t="shared" si="5"/>
        <v>7</v>
      </c>
      <c r="C90" s="44">
        <v>43295</v>
      </c>
      <c r="D90" s="45">
        <v>91</v>
      </c>
      <c r="E90" s="45">
        <v>26</v>
      </c>
      <c r="F90" s="45">
        <v>14.91</v>
      </c>
      <c r="G90" s="45">
        <v>37.57</v>
      </c>
    </row>
    <row r="91" spans="1:7">
      <c r="A91" s="56">
        <f t="shared" si="4"/>
        <v>2018</v>
      </c>
      <c r="B91" s="56">
        <f t="shared" si="5"/>
        <v>7</v>
      </c>
      <c r="C91" s="44">
        <v>43296</v>
      </c>
      <c r="D91" s="45">
        <v>77</v>
      </c>
      <c r="E91" s="45">
        <v>22</v>
      </c>
      <c r="F91" s="45">
        <v>35.86</v>
      </c>
      <c r="G91" s="45">
        <v>32.74</v>
      </c>
    </row>
    <row r="92" spans="1:7">
      <c r="A92" s="56">
        <f t="shared" si="4"/>
        <v>2018</v>
      </c>
      <c r="B92" s="56">
        <f t="shared" si="5"/>
        <v>7</v>
      </c>
      <c r="C92" s="44">
        <v>43297</v>
      </c>
      <c r="D92" s="45">
        <v>151</v>
      </c>
      <c r="E92" s="45">
        <v>90</v>
      </c>
      <c r="F92" s="45">
        <v>23.81</v>
      </c>
      <c r="G92" s="45">
        <v>36.409999999999997</v>
      </c>
    </row>
    <row r="93" spans="1:7">
      <c r="A93" s="56">
        <f t="shared" si="4"/>
        <v>2018</v>
      </c>
      <c r="B93" s="56">
        <f t="shared" si="5"/>
        <v>7</v>
      </c>
      <c r="C93" s="44">
        <v>43298</v>
      </c>
      <c r="D93" s="45">
        <v>112</v>
      </c>
      <c r="E93" s="45">
        <v>76</v>
      </c>
      <c r="F93" s="45">
        <v>21.98</v>
      </c>
      <c r="G93" s="45">
        <v>30.72</v>
      </c>
    </row>
    <row r="94" spans="1:7">
      <c r="A94" s="56">
        <f t="shared" si="4"/>
        <v>2018</v>
      </c>
      <c r="B94" s="56">
        <f t="shared" si="5"/>
        <v>7</v>
      </c>
      <c r="C94" s="44">
        <v>43299</v>
      </c>
      <c r="D94" s="45">
        <v>110</v>
      </c>
      <c r="E94" s="45">
        <v>24</v>
      </c>
      <c r="F94" s="45">
        <v>23.97</v>
      </c>
      <c r="G94" s="45">
        <v>39.85</v>
      </c>
    </row>
    <row r="95" spans="1:7">
      <c r="A95" s="56">
        <f t="shared" si="4"/>
        <v>2018</v>
      </c>
      <c r="B95" s="56">
        <f t="shared" si="5"/>
        <v>7</v>
      </c>
      <c r="C95" s="44">
        <v>43300</v>
      </c>
      <c r="D95" s="45">
        <v>163</v>
      </c>
      <c r="E95" s="45">
        <v>40</v>
      </c>
      <c r="F95" s="45">
        <v>37.049999999999997</v>
      </c>
      <c r="G95" s="45">
        <v>38.659999999999997</v>
      </c>
    </row>
    <row r="96" spans="1:7">
      <c r="A96" s="56">
        <f t="shared" si="4"/>
        <v>2018</v>
      </c>
      <c r="B96" s="56">
        <f t="shared" si="5"/>
        <v>7</v>
      </c>
      <c r="C96" s="44">
        <v>43301</v>
      </c>
      <c r="D96" s="45">
        <v>75</v>
      </c>
      <c r="E96" s="45">
        <v>26</v>
      </c>
      <c r="F96" s="45">
        <v>18</v>
      </c>
      <c r="G96" s="45">
        <v>39.520000000000003</v>
      </c>
    </row>
    <row r="97" spans="1:7">
      <c r="A97" s="56">
        <f t="shared" si="4"/>
        <v>2018</v>
      </c>
      <c r="B97" s="56">
        <f t="shared" si="5"/>
        <v>7</v>
      </c>
      <c r="C97" s="44">
        <v>43302</v>
      </c>
      <c r="D97" s="45">
        <v>214</v>
      </c>
      <c r="E97" s="45">
        <v>39</v>
      </c>
      <c r="F97" s="45">
        <v>36.57</v>
      </c>
      <c r="G97" s="45">
        <v>27.44</v>
      </c>
    </row>
    <row r="98" spans="1:7">
      <c r="A98" s="56">
        <f t="shared" ref="A98:A129" si="6">YEAR(C98)</f>
        <v>2018</v>
      </c>
      <c r="B98" s="56">
        <f t="shared" ref="B98:B129" si="7">MONTH(C98)</f>
        <v>7</v>
      </c>
      <c r="C98" s="44">
        <v>43303</v>
      </c>
      <c r="D98" s="45">
        <v>75</v>
      </c>
      <c r="E98" s="45">
        <v>26</v>
      </c>
      <c r="F98" s="45">
        <v>14.14</v>
      </c>
      <c r="G98" s="45">
        <v>24.39</v>
      </c>
    </row>
    <row r="99" spans="1:7">
      <c r="A99" s="56">
        <f t="shared" si="6"/>
        <v>2018</v>
      </c>
      <c r="B99" s="56">
        <f t="shared" si="7"/>
        <v>7</v>
      </c>
      <c r="C99" s="44">
        <v>43304</v>
      </c>
      <c r="D99" s="45">
        <v>121</v>
      </c>
      <c r="E99" s="45">
        <v>21</v>
      </c>
      <c r="F99" s="45">
        <v>36.119999999999997</v>
      </c>
      <c r="G99" s="45">
        <v>61.81</v>
      </c>
    </row>
    <row r="100" spans="1:7">
      <c r="A100" s="56">
        <f t="shared" si="6"/>
        <v>2018</v>
      </c>
      <c r="B100" s="56">
        <f t="shared" si="7"/>
        <v>7</v>
      </c>
      <c r="C100" s="44">
        <v>43305</v>
      </c>
      <c r="D100" s="45">
        <v>263</v>
      </c>
      <c r="E100" s="45">
        <v>42</v>
      </c>
      <c r="F100" s="45">
        <v>34.82</v>
      </c>
      <c r="G100" s="45">
        <v>48.81</v>
      </c>
    </row>
    <row r="101" spans="1:7">
      <c r="A101" s="56">
        <f t="shared" si="6"/>
        <v>2018</v>
      </c>
      <c r="B101" s="56">
        <f t="shared" si="7"/>
        <v>7</v>
      </c>
      <c r="C101" s="44">
        <v>43306</v>
      </c>
      <c r="D101" s="45">
        <v>132</v>
      </c>
      <c r="E101" s="45">
        <v>42</v>
      </c>
      <c r="F101" s="45">
        <v>38.93</v>
      </c>
      <c r="G101" s="45">
        <v>32.17</v>
      </c>
    </row>
    <row r="102" spans="1:7">
      <c r="A102" s="56">
        <f t="shared" si="6"/>
        <v>2018</v>
      </c>
      <c r="B102" s="56">
        <f t="shared" si="7"/>
        <v>7</v>
      </c>
      <c r="C102" s="44">
        <v>43307</v>
      </c>
      <c r="D102" s="45">
        <v>189</v>
      </c>
      <c r="E102" s="45">
        <v>52</v>
      </c>
      <c r="F102" s="45">
        <v>31.37</v>
      </c>
      <c r="G102" s="45">
        <v>27.6</v>
      </c>
    </row>
    <row r="103" spans="1:7">
      <c r="A103" s="56">
        <f t="shared" si="6"/>
        <v>2018</v>
      </c>
      <c r="B103" s="56">
        <f t="shared" si="7"/>
        <v>7</v>
      </c>
      <c r="C103" s="44">
        <v>43308</v>
      </c>
      <c r="D103" s="45">
        <v>166</v>
      </c>
      <c r="E103" s="45">
        <v>33</v>
      </c>
      <c r="F103" s="45">
        <v>67.72</v>
      </c>
      <c r="G103" s="45">
        <v>32.770000000000003</v>
      </c>
    </row>
    <row r="104" spans="1:7">
      <c r="A104" s="56">
        <f t="shared" si="6"/>
        <v>2018</v>
      </c>
      <c r="B104" s="56">
        <f t="shared" si="7"/>
        <v>7</v>
      </c>
      <c r="C104" s="44">
        <v>43309</v>
      </c>
      <c r="D104" s="45">
        <v>112</v>
      </c>
      <c r="E104" s="45">
        <v>31</v>
      </c>
      <c r="F104" s="45">
        <v>35.39</v>
      </c>
      <c r="G104" s="45">
        <v>26.92</v>
      </c>
    </row>
    <row r="105" spans="1:7">
      <c r="A105" s="56">
        <f t="shared" si="6"/>
        <v>2018</v>
      </c>
      <c r="B105" s="56">
        <f t="shared" si="7"/>
        <v>7</v>
      </c>
      <c r="C105" s="44">
        <v>43310</v>
      </c>
      <c r="D105" s="45">
        <v>124</v>
      </c>
      <c r="E105" s="45">
        <v>30</v>
      </c>
      <c r="F105" s="45">
        <v>14.29</v>
      </c>
      <c r="G105" s="45">
        <v>28.28</v>
      </c>
    </row>
    <row r="106" spans="1:7">
      <c r="A106" s="56">
        <f t="shared" si="6"/>
        <v>2018</v>
      </c>
      <c r="B106" s="56">
        <f t="shared" si="7"/>
        <v>7</v>
      </c>
      <c r="C106" s="44">
        <v>43311</v>
      </c>
      <c r="D106" s="45">
        <v>146</v>
      </c>
      <c r="E106" s="45">
        <v>45</v>
      </c>
      <c r="F106" s="45">
        <v>49.59</v>
      </c>
      <c r="G106" s="45">
        <v>22.78</v>
      </c>
    </row>
    <row r="107" spans="1:7">
      <c r="A107" s="56">
        <f t="shared" si="6"/>
        <v>2018</v>
      </c>
      <c r="B107" s="56">
        <f t="shared" si="7"/>
        <v>7</v>
      </c>
      <c r="C107" s="44">
        <v>43312</v>
      </c>
      <c r="D107" s="45">
        <v>107</v>
      </c>
      <c r="E107" s="45">
        <v>35</v>
      </c>
      <c r="F107" s="45">
        <v>20.88</v>
      </c>
      <c r="G107" s="45">
        <v>29.17</v>
      </c>
    </row>
    <row r="108" spans="1:7">
      <c r="A108" s="56">
        <f t="shared" si="6"/>
        <v>2018</v>
      </c>
      <c r="B108" s="56">
        <f t="shared" si="7"/>
        <v>8</v>
      </c>
      <c r="C108" s="44">
        <v>43313</v>
      </c>
      <c r="D108" s="45">
        <v>104</v>
      </c>
      <c r="E108" s="45">
        <v>28</v>
      </c>
      <c r="F108" s="45">
        <v>27.96</v>
      </c>
      <c r="G108" s="45">
        <v>37.11</v>
      </c>
    </row>
    <row r="109" spans="1:7">
      <c r="A109" s="56">
        <f t="shared" si="6"/>
        <v>2018</v>
      </c>
      <c r="B109" s="56">
        <f t="shared" si="7"/>
        <v>8</v>
      </c>
      <c r="C109" s="44">
        <v>43314</v>
      </c>
      <c r="D109" s="45">
        <v>97</v>
      </c>
      <c r="E109" s="45">
        <v>38</v>
      </c>
      <c r="F109" s="45">
        <v>26.5</v>
      </c>
      <c r="G109" s="45">
        <v>47.7</v>
      </c>
    </row>
    <row r="110" spans="1:7">
      <c r="A110" s="56">
        <f t="shared" si="6"/>
        <v>2018</v>
      </c>
      <c r="B110" s="56">
        <f t="shared" si="7"/>
        <v>8</v>
      </c>
      <c r="C110" s="44">
        <v>43315</v>
      </c>
      <c r="D110" s="45">
        <v>106</v>
      </c>
      <c r="E110" s="45">
        <v>33</v>
      </c>
      <c r="F110" s="45">
        <v>33.93</v>
      </c>
      <c r="G110" s="45">
        <v>44.73</v>
      </c>
    </row>
    <row r="111" spans="1:7">
      <c r="A111" s="56">
        <f t="shared" si="6"/>
        <v>2018</v>
      </c>
      <c r="B111" s="56">
        <f t="shared" si="7"/>
        <v>8</v>
      </c>
      <c r="C111" s="44">
        <v>43316</v>
      </c>
      <c r="D111" s="45">
        <v>118</v>
      </c>
      <c r="E111" s="45">
        <v>34</v>
      </c>
      <c r="F111" s="45">
        <v>19.97</v>
      </c>
      <c r="G111" s="45">
        <v>31.69</v>
      </c>
    </row>
    <row r="112" spans="1:7">
      <c r="A112" s="56">
        <f t="shared" si="6"/>
        <v>2018</v>
      </c>
      <c r="B112" s="56">
        <f t="shared" si="7"/>
        <v>8</v>
      </c>
      <c r="C112" s="44">
        <v>43317</v>
      </c>
      <c r="D112" s="45">
        <v>68</v>
      </c>
      <c r="E112" s="45">
        <v>24</v>
      </c>
      <c r="F112" s="45">
        <v>15.55</v>
      </c>
      <c r="G112" s="45">
        <v>31.74</v>
      </c>
    </row>
    <row r="113" spans="1:7">
      <c r="A113" s="56">
        <f t="shared" si="6"/>
        <v>2018</v>
      </c>
      <c r="B113" s="56">
        <f t="shared" si="7"/>
        <v>8</v>
      </c>
      <c r="C113" s="44">
        <v>43318</v>
      </c>
      <c r="D113" s="45">
        <v>185</v>
      </c>
      <c r="E113" s="45">
        <v>40</v>
      </c>
      <c r="F113" s="45">
        <v>20.28</v>
      </c>
      <c r="G113" s="45">
        <v>32.979999999999997</v>
      </c>
    </row>
    <row r="114" spans="1:7">
      <c r="A114" s="56">
        <f t="shared" si="6"/>
        <v>2018</v>
      </c>
      <c r="B114" s="56">
        <f t="shared" si="7"/>
        <v>8</v>
      </c>
      <c r="C114" s="44">
        <v>43319</v>
      </c>
      <c r="D114" s="45">
        <v>175</v>
      </c>
      <c r="E114" s="45">
        <v>42</v>
      </c>
      <c r="F114" s="45">
        <v>32.51</v>
      </c>
      <c r="G114" s="45">
        <v>29.5</v>
      </c>
    </row>
    <row r="115" spans="1:7">
      <c r="A115" s="56">
        <f t="shared" si="6"/>
        <v>2018</v>
      </c>
      <c r="B115" s="56">
        <f t="shared" si="7"/>
        <v>8</v>
      </c>
      <c r="C115" s="44">
        <v>43320</v>
      </c>
      <c r="D115" s="45">
        <v>133</v>
      </c>
      <c r="E115" s="45">
        <v>38</v>
      </c>
      <c r="F115" s="45">
        <v>47.09</v>
      </c>
      <c r="G115" s="45">
        <v>46.61</v>
      </c>
    </row>
    <row r="116" spans="1:7">
      <c r="A116" s="56">
        <f t="shared" si="6"/>
        <v>2018</v>
      </c>
      <c r="B116" s="56">
        <f t="shared" si="7"/>
        <v>8</v>
      </c>
      <c r="C116" s="44">
        <v>43321</v>
      </c>
      <c r="D116" s="45">
        <v>153</v>
      </c>
      <c r="E116" s="45">
        <v>40</v>
      </c>
      <c r="F116" s="45">
        <v>29.94</v>
      </c>
      <c r="G116" s="45">
        <v>28.2</v>
      </c>
    </row>
    <row r="117" spans="1:7">
      <c r="A117" s="56">
        <f t="shared" si="6"/>
        <v>2018</v>
      </c>
      <c r="B117" s="56">
        <f t="shared" si="7"/>
        <v>8</v>
      </c>
      <c r="C117" s="44">
        <v>43322</v>
      </c>
      <c r="D117" s="45">
        <v>115</v>
      </c>
      <c r="E117" s="45">
        <v>35</v>
      </c>
      <c r="F117" s="45">
        <v>32.61</v>
      </c>
      <c r="G117" s="45">
        <v>36.85</v>
      </c>
    </row>
    <row r="118" spans="1:7">
      <c r="A118" s="56">
        <f t="shared" si="6"/>
        <v>2018</v>
      </c>
      <c r="B118" s="56">
        <f t="shared" si="7"/>
        <v>8</v>
      </c>
      <c r="C118" s="44">
        <v>43323</v>
      </c>
      <c r="D118" s="45">
        <v>99</v>
      </c>
      <c r="E118" s="45">
        <v>35</v>
      </c>
      <c r="F118" s="45">
        <v>23.14</v>
      </c>
      <c r="G118" s="45">
        <v>43.56</v>
      </c>
    </row>
    <row r="119" spans="1:7">
      <c r="A119" s="56">
        <f t="shared" si="6"/>
        <v>2018</v>
      </c>
      <c r="B119" s="56">
        <f t="shared" si="7"/>
        <v>8</v>
      </c>
      <c r="C119" s="44">
        <v>43324</v>
      </c>
      <c r="D119" s="45">
        <v>49</v>
      </c>
      <c r="E119" s="45">
        <v>19</v>
      </c>
      <c r="F119" s="45">
        <v>24.33</v>
      </c>
      <c r="G119" s="45">
        <v>44.34</v>
      </c>
    </row>
    <row r="120" spans="1:7">
      <c r="A120" s="56">
        <f t="shared" si="6"/>
        <v>2018</v>
      </c>
      <c r="B120" s="56">
        <f t="shared" si="7"/>
        <v>8</v>
      </c>
      <c r="C120" s="44">
        <v>43325</v>
      </c>
      <c r="D120" s="45">
        <v>89</v>
      </c>
      <c r="E120" s="45">
        <v>29</v>
      </c>
      <c r="F120" s="45">
        <v>33.43</v>
      </c>
      <c r="G120" s="45">
        <v>39.08</v>
      </c>
    </row>
    <row r="121" spans="1:7">
      <c r="A121" s="56">
        <f t="shared" si="6"/>
        <v>2018</v>
      </c>
      <c r="B121" s="56">
        <f t="shared" si="7"/>
        <v>8</v>
      </c>
      <c r="C121" s="44">
        <v>43326</v>
      </c>
      <c r="D121" s="45">
        <v>135</v>
      </c>
      <c r="E121" s="45">
        <v>36</v>
      </c>
      <c r="F121" s="45">
        <v>32.090000000000003</v>
      </c>
      <c r="G121" s="45">
        <v>32.659999999999997</v>
      </c>
    </row>
    <row r="122" spans="1:7">
      <c r="A122" s="56">
        <f t="shared" si="6"/>
        <v>2018</v>
      </c>
      <c r="B122" s="56">
        <f t="shared" si="7"/>
        <v>8</v>
      </c>
      <c r="C122" s="44">
        <v>43327</v>
      </c>
      <c r="D122" s="45">
        <v>79</v>
      </c>
      <c r="E122" s="45">
        <v>31</v>
      </c>
      <c r="F122" s="45">
        <v>105.03</v>
      </c>
      <c r="G122" s="45">
        <v>26.84</v>
      </c>
    </row>
    <row r="123" spans="1:7">
      <c r="A123" s="56">
        <f t="shared" si="6"/>
        <v>2018</v>
      </c>
      <c r="B123" s="56">
        <f t="shared" si="7"/>
        <v>8</v>
      </c>
      <c r="C123" s="44">
        <v>43328</v>
      </c>
      <c r="D123" s="45">
        <v>107</v>
      </c>
      <c r="E123" s="45">
        <v>41</v>
      </c>
      <c r="F123" s="45">
        <v>32.36</v>
      </c>
      <c r="G123" s="45">
        <v>35.159999999999997</v>
      </c>
    </row>
    <row r="124" spans="1:7">
      <c r="A124" s="56">
        <f t="shared" si="6"/>
        <v>2018</v>
      </c>
      <c r="B124" s="56">
        <f t="shared" si="7"/>
        <v>8</v>
      </c>
      <c r="C124" s="44">
        <v>43329</v>
      </c>
      <c r="D124" s="45">
        <v>89</v>
      </c>
      <c r="E124" s="45">
        <v>28</v>
      </c>
      <c r="F124" s="45">
        <v>40.619999999999997</v>
      </c>
      <c r="G124" s="45">
        <v>38.46</v>
      </c>
    </row>
    <row r="125" spans="1:7">
      <c r="A125" s="56">
        <f t="shared" si="6"/>
        <v>2018</v>
      </c>
      <c r="B125" s="56">
        <f t="shared" si="7"/>
        <v>8</v>
      </c>
      <c r="C125" s="44">
        <v>43330</v>
      </c>
      <c r="D125" s="45">
        <v>33</v>
      </c>
      <c r="E125" s="45">
        <v>16</v>
      </c>
      <c r="F125" s="45">
        <v>18.739999999999998</v>
      </c>
      <c r="G125" s="45">
        <v>44.06</v>
      </c>
    </row>
    <row r="126" spans="1:7">
      <c r="A126" s="56">
        <f t="shared" si="6"/>
        <v>2018</v>
      </c>
      <c r="B126" s="56">
        <f t="shared" si="7"/>
        <v>8</v>
      </c>
      <c r="C126" s="44">
        <v>43331</v>
      </c>
      <c r="D126" s="45">
        <v>75</v>
      </c>
      <c r="E126" s="45">
        <v>25</v>
      </c>
      <c r="F126" s="45">
        <v>26.26</v>
      </c>
      <c r="G126" s="45">
        <v>31.89</v>
      </c>
    </row>
    <row r="127" spans="1:7">
      <c r="A127" s="56">
        <f t="shared" si="6"/>
        <v>2018</v>
      </c>
      <c r="B127" s="56">
        <f t="shared" si="7"/>
        <v>8</v>
      </c>
      <c r="C127" s="44">
        <v>43332</v>
      </c>
      <c r="D127" s="45">
        <v>136</v>
      </c>
      <c r="E127" s="45">
        <v>38</v>
      </c>
      <c r="F127" s="45">
        <v>34.11</v>
      </c>
      <c r="G127" s="45">
        <v>46.49</v>
      </c>
    </row>
    <row r="128" spans="1:7">
      <c r="A128" s="56">
        <f t="shared" si="6"/>
        <v>2018</v>
      </c>
      <c r="B128" s="56">
        <f t="shared" si="7"/>
        <v>8</v>
      </c>
      <c r="C128" s="44">
        <v>43333</v>
      </c>
      <c r="D128" s="45">
        <v>236</v>
      </c>
      <c r="E128" s="45">
        <v>81</v>
      </c>
      <c r="F128" s="45">
        <v>66.930000000000007</v>
      </c>
      <c r="G128" s="45">
        <v>35.21</v>
      </c>
    </row>
    <row r="129" spans="1:7">
      <c r="A129" s="56">
        <f t="shared" si="6"/>
        <v>2018</v>
      </c>
      <c r="B129" s="56">
        <f t="shared" si="7"/>
        <v>8</v>
      </c>
      <c r="C129" s="44">
        <v>43334</v>
      </c>
      <c r="D129" s="45">
        <v>276</v>
      </c>
      <c r="E129" s="45">
        <v>88</v>
      </c>
      <c r="F129" s="45">
        <v>294.18</v>
      </c>
      <c r="G129" s="45">
        <v>36.22</v>
      </c>
    </row>
    <row r="130" spans="1:7">
      <c r="A130" s="56">
        <f t="shared" ref="A130:A138" si="8">YEAR(C130)</f>
        <v>2018</v>
      </c>
      <c r="B130" s="56">
        <f t="shared" ref="B130:B161" si="9">MONTH(C130)</f>
        <v>8</v>
      </c>
      <c r="C130" s="44">
        <v>43335</v>
      </c>
      <c r="D130" s="45">
        <v>240</v>
      </c>
      <c r="E130" s="45">
        <v>90</v>
      </c>
      <c r="F130" s="45">
        <v>56.86</v>
      </c>
      <c r="G130" s="45">
        <v>41.76</v>
      </c>
    </row>
    <row r="131" spans="1:7">
      <c r="A131" s="56">
        <f t="shared" si="8"/>
        <v>2018</v>
      </c>
      <c r="B131" s="56">
        <f t="shared" si="9"/>
        <v>8</v>
      </c>
      <c r="C131" s="44">
        <v>43336</v>
      </c>
      <c r="D131" s="45">
        <v>304</v>
      </c>
      <c r="E131" s="45">
        <v>104</v>
      </c>
      <c r="F131" s="45">
        <v>97.53</v>
      </c>
      <c r="G131" s="45">
        <v>37.479999999999997</v>
      </c>
    </row>
    <row r="132" spans="1:7">
      <c r="A132" s="56">
        <f t="shared" si="8"/>
        <v>2018</v>
      </c>
      <c r="B132" s="56">
        <f t="shared" si="9"/>
        <v>8</v>
      </c>
      <c r="C132" s="44">
        <v>43337</v>
      </c>
      <c r="D132" s="45">
        <v>291</v>
      </c>
      <c r="E132" s="45">
        <v>92</v>
      </c>
      <c r="F132" s="45">
        <v>21.2</v>
      </c>
      <c r="G132" s="45">
        <v>32.76</v>
      </c>
    </row>
    <row r="133" spans="1:7">
      <c r="A133" s="56">
        <f t="shared" si="8"/>
        <v>2018</v>
      </c>
      <c r="B133" s="56">
        <f t="shared" si="9"/>
        <v>8</v>
      </c>
      <c r="C133" s="44">
        <v>43338</v>
      </c>
      <c r="D133" s="45">
        <v>304</v>
      </c>
      <c r="E133" s="45">
        <v>87</v>
      </c>
      <c r="F133" s="45">
        <v>23.72</v>
      </c>
      <c r="G133" s="45">
        <v>35.119999999999997</v>
      </c>
    </row>
    <row r="134" spans="1:7">
      <c r="A134" s="56">
        <f t="shared" si="8"/>
        <v>2018</v>
      </c>
      <c r="B134" s="56">
        <f t="shared" si="9"/>
        <v>8</v>
      </c>
      <c r="C134" s="44">
        <v>43339</v>
      </c>
      <c r="D134" s="45">
        <v>242</v>
      </c>
      <c r="E134" s="45">
        <v>84</v>
      </c>
      <c r="F134" s="45">
        <v>22.97</v>
      </c>
      <c r="G134" s="45">
        <v>39.380000000000003</v>
      </c>
    </row>
    <row r="135" spans="1:7">
      <c r="A135" s="56">
        <f t="shared" si="8"/>
        <v>2018</v>
      </c>
      <c r="B135" s="56">
        <f t="shared" si="9"/>
        <v>8</v>
      </c>
      <c r="C135" s="44">
        <v>43340</v>
      </c>
      <c r="D135" s="45">
        <v>310</v>
      </c>
      <c r="E135" s="45">
        <v>102</v>
      </c>
      <c r="F135" s="45">
        <v>33.57</v>
      </c>
      <c r="G135" s="45">
        <v>32.79</v>
      </c>
    </row>
    <row r="136" spans="1:7">
      <c r="A136" s="56">
        <f t="shared" si="8"/>
        <v>2018</v>
      </c>
      <c r="B136" s="56">
        <f t="shared" si="9"/>
        <v>8</v>
      </c>
      <c r="C136" s="44">
        <v>43341</v>
      </c>
      <c r="D136" s="45">
        <v>221</v>
      </c>
      <c r="E136" s="45">
        <v>80</v>
      </c>
      <c r="F136" s="45">
        <v>24.1</v>
      </c>
      <c r="G136" s="45">
        <v>37.01</v>
      </c>
    </row>
    <row r="137" spans="1:7">
      <c r="A137" s="56">
        <f t="shared" si="8"/>
        <v>2018</v>
      </c>
      <c r="B137" s="56">
        <f t="shared" si="9"/>
        <v>8</v>
      </c>
      <c r="C137" s="44">
        <v>43342</v>
      </c>
      <c r="D137" s="45">
        <v>215</v>
      </c>
      <c r="E137" s="45">
        <v>74</v>
      </c>
      <c r="F137" s="45">
        <v>147.49</v>
      </c>
      <c r="G137" s="45">
        <v>38.74</v>
      </c>
    </row>
    <row r="138" spans="1:7">
      <c r="A138" s="56">
        <f t="shared" si="8"/>
        <v>2018</v>
      </c>
      <c r="B138" s="56">
        <f t="shared" si="9"/>
        <v>8</v>
      </c>
      <c r="C138" s="44">
        <v>43343</v>
      </c>
      <c r="D138" s="45">
        <v>149</v>
      </c>
      <c r="E138" s="45">
        <v>70</v>
      </c>
      <c r="F138" s="45">
        <v>35.9</v>
      </c>
      <c r="G138" s="45">
        <v>38.880000000000003</v>
      </c>
    </row>
    <row r="139" spans="1:7">
      <c r="A139">
        <v>2018</v>
      </c>
      <c r="B139">
        <v>9</v>
      </c>
      <c r="C139" s="227">
        <v>43344</v>
      </c>
      <c r="D139">
        <v>138</v>
      </c>
      <c r="E139">
        <v>53</v>
      </c>
      <c r="F139">
        <v>16.350000000000001</v>
      </c>
      <c r="G139">
        <v>39.590000000000003</v>
      </c>
    </row>
    <row r="140" spans="1:7">
      <c r="A140">
        <v>2018</v>
      </c>
      <c r="B140">
        <v>9</v>
      </c>
      <c r="C140" s="227">
        <v>43345</v>
      </c>
      <c r="D140">
        <v>121</v>
      </c>
      <c r="E140">
        <v>51</v>
      </c>
      <c r="F140">
        <v>24.51</v>
      </c>
      <c r="G140">
        <v>41.96</v>
      </c>
    </row>
    <row r="141" spans="1:7">
      <c r="A141">
        <v>2018</v>
      </c>
      <c r="B141">
        <v>9</v>
      </c>
      <c r="C141" s="227">
        <v>43346</v>
      </c>
      <c r="D141">
        <v>155</v>
      </c>
      <c r="E141">
        <v>59</v>
      </c>
      <c r="F141">
        <v>52.36</v>
      </c>
      <c r="G141">
        <v>38.81</v>
      </c>
    </row>
    <row r="142" spans="1:7">
      <c r="A142">
        <v>2018</v>
      </c>
      <c r="B142">
        <v>9</v>
      </c>
      <c r="C142" s="227">
        <v>43347</v>
      </c>
      <c r="D142">
        <v>125</v>
      </c>
      <c r="E142">
        <v>55</v>
      </c>
      <c r="F142">
        <v>17</v>
      </c>
      <c r="G142">
        <v>55.52</v>
      </c>
    </row>
    <row r="143" spans="1:7">
      <c r="A143">
        <v>2018</v>
      </c>
      <c r="B143">
        <v>9</v>
      </c>
      <c r="C143" s="227">
        <v>43348</v>
      </c>
      <c r="D143">
        <v>111</v>
      </c>
      <c r="E143">
        <v>46</v>
      </c>
      <c r="F143">
        <v>18.96</v>
      </c>
      <c r="G143">
        <v>38.68</v>
      </c>
    </row>
    <row r="144" spans="1:7">
      <c r="A144">
        <v>2018</v>
      </c>
      <c r="B144">
        <v>9</v>
      </c>
      <c r="C144" s="227">
        <v>43349</v>
      </c>
      <c r="D144">
        <v>82</v>
      </c>
      <c r="E144">
        <v>44</v>
      </c>
      <c r="F144">
        <v>17.02</v>
      </c>
      <c r="G144">
        <v>36.03</v>
      </c>
    </row>
    <row r="145" spans="1:7">
      <c r="A145">
        <v>2018</v>
      </c>
      <c r="B145">
        <v>9</v>
      </c>
      <c r="C145" s="227">
        <v>43350</v>
      </c>
      <c r="D145">
        <v>176</v>
      </c>
      <c r="E145">
        <v>60</v>
      </c>
      <c r="F145">
        <v>34.75</v>
      </c>
      <c r="G145">
        <v>40.5</v>
      </c>
    </row>
    <row r="146" spans="1:7">
      <c r="A146">
        <v>2018</v>
      </c>
      <c r="B146">
        <v>9</v>
      </c>
      <c r="C146" s="227">
        <v>43351</v>
      </c>
      <c r="D146">
        <v>139</v>
      </c>
      <c r="E146">
        <v>49</v>
      </c>
      <c r="F146">
        <v>29.07</v>
      </c>
      <c r="G146">
        <v>40.75</v>
      </c>
    </row>
    <row r="147" spans="1:7">
      <c r="A147">
        <v>2018</v>
      </c>
      <c r="B147">
        <v>9</v>
      </c>
      <c r="C147" s="227">
        <v>43352</v>
      </c>
      <c r="D147">
        <v>100</v>
      </c>
      <c r="E147">
        <v>39</v>
      </c>
      <c r="F147">
        <v>26.78</v>
      </c>
      <c r="G147">
        <v>35.65</v>
      </c>
    </row>
    <row r="148" spans="1:7">
      <c r="A148">
        <v>2018</v>
      </c>
      <c r="B148">
        <v>9</v>
      </c>
      <c r="C148" s="227">
        <v>43353</v>
      </c>
      <c r="D148">
        <v>108</v>
      </c>
      <c r="E148">
        <v>42</v>
      </c>
      <c r="F148">
        <v>31.36</v>
      </c>
      <c r="G148">
        <v>35.08</v>
      </c>
    </row>
    <row r="149" spans="1:7">
      <c r="A149">
        <v>2018</v>
      </c>
      <c r="B149">
        <v>9</v>
      </c>
      <c r="C149" s="227">
        <v>43354</v>
      </c>
      <c r="D149">
        <v>195</v>
      </c>
      <c r="E149">
        <v>66</v>
      </c>
      <c r="F149">
        <v>33.61</v>
      </c>
      <c r="G149">
        <v>35.520000000000003</v>
      </c>
    </row>
    <row r="150" spans="1:7">
      <c r="A150">
        <v>2018</v>
      </c>
      <c r="B150">
        <v>9</v>
      </c>
      <c r="C150" s="227">
        <v>43355</v>
      </c>
      <c r="D150">
        <v>138</v>
      </c>
      <c r="E150">
        <v>51</v>
      </c>
      <c r="F150">
        <v>55.36</v>
      </c>
      <c r="G150">
        <v>38.64</v>
      </c>
    </row>
    <row r="151" spans="1:7">
      <c r="A151">
        <v>2018</v>
      </c>
      <c r="B151">
        <v>9</v>
      </c>
      <c r="C151" s="227">
        <v>43356</v>
      </c>
      <c r="D151">
        <v>148</v>
      </c>
      <c r="E151">
        <v>44</v>
      </c>
      <c r="F151">
        <v>24.84</v>
      </c>
      <c r="G151">
        <v>29.92</v>
      </c>
    </row>
    <row r="152" spans="1:7">
      <c r="A152">
        <v>2018</v>
      </c>
      <c r="B152">
        <v>9</v>
      </c>
      <c r="C152" s="227">
        <v>43357</v>
      </c>
      <c r="D152">
        <v>241</v>
      </c>
      <c r="E152">
        <v>73</v>
      </c>
      <c r="F152">
        <v>34</v>
      </c>
      <c r="G152">
        <v>33.770000000000003</v>
      </c>
    </row>
    <row r="153" spans="1:7">
      <c r="A153">
        <v>2018</v>
      </c>
      <c r="B153">
        <v>9</v>
      </c>
      <c r="C153" s="227">
        <v>43358</v>
      </c>
      <c r="D153">
        <v>123</v>
      </c>
      <c r="E153">
        <v>47</v>
      </c>
      <c r="F153">
        <v>19.149999999999999</v>
      </c>
      <c r="G153">
        <v>37.33</v>
      </c>
    </row>
    <row r="154" spans="1:7">
      <c r="A154">
        <v>2018</v>
      </c>
      <c r="B154">
        <v>9</v>
      </c>
      <c r="C154" s="227">
        <v>43359</v>
      </c>
      <c r="D154">
        <v>101</v>
      </c>
      <c r="E154">
        <v>33</v>
      </c>
      <c r="F154">
        <v>32.61</v>
      </c>
      <c r="G154">
        <v>38</v>
      </c>
    </row>
  </sheetData>
  <phoneticPr fontId="19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157"/>
  <sheetViews>
    <sheetView workbookViewId="0">
      <selection activeCell="E20" sqref="E20"/>
    </sheetView>
  </sheetViews>
  <sheetFormatPr defaultColWidth="8.875" defaultRowHeight="16.5"/>
  <cols>
    <col min="1" max="2" width="7.5" style="78" customWidth="1"/>
    <col min="3" max="3" width="26.125" style="81" customWidth="1"/>
    <col min="4" max="5" width="18.5" style="81" bestFit="1" customWidth="1"/>
    <col min="6" max="6" width="13.875" style="81" bestFit="1" customWidth="1"/>
    <col min="7" max="7" width="18.375" style="81" bestFit="1" customWidth="1"/>
    <col min="8" max="8" width="8.875" style="77" customWidth="1"/>
    <col min="9" max="16384" width="8.875" style="77"/>
  </cols>
  <sheetData>
    <row r="1" spans="1:7">
      <c r="A1" s="82" t="s">
        <v>129</v>
      </c>
      <c r="B1" s="82" t="s">
        <v>127</v>
      </c>
      <c r="C1" s="83" t="s">
        <v>205</v>
      </c>
      <c r="D1" s="83" t="s">
        <v>206</v>
      </c>
      <c r="E1" s="83" t="s">
        <v>207</v>
      </c>
      <c r="F1" s="83" t="s">
        <v>208</v>
      </c>
      <c r="G1" s="83" t="s">
        <v>209</v>
      </c>
    </row>
    <row r="2" spans="1:7">
      <c r="A2" s="70">
        <v>2018</v>
      </c>
      <c r="B2" s="70">
        <v>9</v>
      </c>
      <c r="C2" s="79" t="s">
        <v>210</v>
      </c>
      <c r="D2" s="80" t="s">
        <v>211</v>
      </c>
      <c r="E2" s="80" t="s">
        <v>212</v>
      </c>
      <c r="F2" s="79" t="s">
        <v>31</v>
      </c>
      <c r="G2" s="79" t="s">
        <v>213</v>
      </c>
    </row>
    <row r="3" spans="1:7">
      <c r="A3" s="70">
        <v>2018</v>
      </c>
      <c r="B3" s="70">
        <v>9</v>
      </c>
      <c r="C3" s="79" t="s">
        <v>214</v>
      </c>
      <c r="D3" s="80" t="s">
        <v>215</v>
      </c>
      <c r="E3" s="80" t="s">
        <v>216</v>
      </c>
      <c r="F3" s="79" t="s">
        <v>217</v>
      </c>
      <c r="G3" s="79" t="s">
        <v>213</v>
      </c>
    </row>
    <row r="4" spans="1:7">
      <c r="A4" s="70">
        <v>2018</v>
      </c>
      <c r="B4" s="70">
        <v>9</v>
      </c>
      <c r="C4" s="79" t="s">
        <v>218</v>
      </c>
      <c r="D4" s="80" t="s">
        <v>219</v>
      </c>
      <c r="E4" s="80" t="s">
        <v>220</v>
      </c>
      <c r="F4" s="79" t="s">
        <v>31</v>
      </c>
      <c r="G4" s="79" t="s">
        <v>213</v>
      </c>
    </row>
    <row r="5" spans="1:7">
      <c r="A5" s="70">
        <v>2018</v>
      </c>
      <c r="B5" s="70">
        <v>9</v>
      </c>
      <c r="C5" s="79" t="s">
        <v>221</v>
      </c>
      <c r="D5" s="80" t="s">
        <v>222</v>
      </c>
      <c r="E5" s="80" t="s">
        <v>223</v>
      </c>
      <c r="F5" s="79" t="s">
        <v>38</v>
      </c>
      <c r="G5" s="79" t="s">
        <v>213</v>
      </c>
    </row>
    <row r="6" spans="1:7">
      <c r="A6" s="70">
        <v>2018</v>
      </c>
      <c r="B6" s="70">
        <v>9</v>
      </c>
      <c r="C6" s="79" t="s">
        <v>224</v>
      </c>
      <c r="D6" s="80" t="s">
        <v>225</v>
      </c>
      <c r="E6" s="80" t="s">
        <v>226</v>
      </c>
      <c r="F6" s="79" t="s">
        <v>38</v>
      </c>
      <c r="G6" s="79" t="s">
        <v>213</v>
      </c>
    </row>
    <row r="7" spans="1:7">
      <c r="A7" s="70">
        <v>2018</v>
      </c>
      <c r="B7" s="70">
        <v>9</v>
      </c>
      <c r="C7" s="79" t="s">
        <v>227</v>
      </c>
      <c r="D7" s="80" t="s">
        <v>228</v>
      </c>
      <c r="E7" s="80" t="s">
        <v>229</v>
      </c>
      <c r="F7" s="79" t="s">
        <v>40</v>
      </c>
      <c r="G7" s="79" t="s">
        <v>213</v>
      </c>
    </row>
    <row r="8" spans="1:7">
      <c r="A8" s="70">
        <v>2018</v>
      </c>
      <c r="B8" s="70">
        <v>9</v>
      </c>
      <c r="C8" s="79" t="s">
        <v>230</v>
      </c>
      <c r="D8" s="80" t="s">
        <v>231</v>
      </c>
      <c r="E8" s="80" t="s">
        <v>232</v>
      </c>
      <c r="F8" s="79" t="s">
        <v>40</v>
      </c>
      <c r="G8" s="79" t="s">
        <v>213</v>
      </c>
    </row>
    <row r="9" spans="1:7">
      <c r="A9" s="70">
        <v>2018</v>
      </c>
      <c r="B9" s="70">
        <v>9</v>
      </c>
      <c r="C9" s="79" t="s">
        <v>233</v>
      </c>
      <c r="D9" s="80" t="s">
        <v>234</v>
      </c>
      <c r="E9" s="80" t="s">
        <v>235</v>
      </c>
      <c r="F9" s="79" t="s">
        <v>30</v>
      </c>
      <c r="G9" s="79" t="s">
        <v>213</v>
      </c>
    </row>
    <row r="10" spans="1:7">
      <c r="A10" s="70">
        <v>2018</v>
      </c>
      <c r="B10" s="70">
        <v>9</v>
      </c>
      <c r="C10" s="79" t="s">
        <v>236</v>
      </c>
      <c r="D10" s="80" t="s">
        <v>237</v>
      </c>
      <c r="E10" s="80" t="s">
        <v>238</v>
      </c>
      <c r="F10" s="79" t="s">
        <v>49</v>
      </c>
      <c r="G10" s="79" t="s">
        <v>213</v>
      </c>
    </row>
    <row r="11" spans="1:7">
      <c r="A11" s="70">
        <v>2018</v>
      </c>
      <c r="B11" s="70">
        <v>9</v>
      </c>
      <c r="C11" s="79" t="s">
        <v>239</v>
      </c>
      <c r="D11" s="80" t="s">
        <v>240</v>
      </c>
      <c r="E11" s="80" t="s">
        <v>241</v>
      </c>
      <c r="F11" s="79" t="s">
        <v>49</v>
      </c>
      <c r="G11" s="79" t="s">
        <v>213</v>
      </c>
    </row>
    <row r="12" spans="1:7">
      <c r="A12" s="70">
        <v>2018</v>
      </c>
      <c r="B12" s="70">
        <v>9</v>
      </c>
      <c r="C12" s="79" t="s">
        <v>242</v>
      </c>
      <c r="D12" s="80" t="s">
        <v>243</v>
      </c>
      <c r="E12" s="80" t="s">
        <v>244</v>
      </c>
      <c r="F12" s="79" t="s">
        <v>30</v>
      </c>
      <c r="G12" s="79" t="s">
        <v>213</v>
      </c>
    </row>
    <row r="13" spans="1:7">
      <c r="A13" s="70">
        <v>2018</v>
      </c>
      <c r="B13" s="70">
        <v>9</v>
      </c>
      <c r="C13" s="79" t="s">
        <v>245</v>
      </c>
      <c r="D13" s="80" t="s">
        <v>246</v>
      </c>
      <c r="E13" s="80" t="s">
        <v>247</v>
      </c>
      <c r="F13" s="79" t="s">
        <v>38</v>
      </c>
      <c r="G13" s="79" t="s">
        <v>213</v>
      </c>
    </row>
    <row r="14" spans="1:7">
      <c r="A14" s="70">
        <v>2018</v>
      </c>
      <c r="B14" s="70">
        <v>9</v>
      </c>
      <c r="C14" s="79" t="s">
        <v>248</v>
      </c>
      <c r="D14" s="80" t="s">
        <v>249</v>
      </c>
      <c r="E14" s="80" t="s">
        <v>250</v>
      </c>
      <c r="F14" s="79" t="s">
        <v>29</v>
      </c>
      <c r="G14" s="79" t="s">
        <v>213</v>
      </c>
    </row>
    <row r="15" spans="1:7">
      <c r="A15" s="70">
        <v>2018</v>
      </c>
      <c r="B15" s="70">
        <v>9</v>
      </c>
      <c r="C15" s="79" t="s">
        <v>251</v>
      </c>
      <c r="D15" s="80" t="s">
        <v>252</v>
      </c>
      <c r="E15" s="80" t="s">
        <v>253</v>
      </c>
      <c r="F15" s="79" t="s">
        <v>34</v>
      </c>
      <c r="G15" s="79" t="s">
        <v>213</v>
      </c>
    </row>
    <row r="16" spans="1:7">
      <c r="A16" s="70">
        <v>2018</v>
      </c>
      <c r="B16" s="70">
        <v>9</v>
      </c>
      <c r="C16" s="79" t="s">
        <v>254</v>
      </c>
      <c r="D16" s="80" t="s">
        <v>255</v>
      </c>
      <c r="E16" s="80" t="s">
        <v>256</v>
      </c>
      <c r="F16" s="79" t="s">
        <v>38</v>
      </c>
      <c r="G16" s="79" t="s">
        <v>213</v>
      </c>
    </row>
    <row r="17" spans="1:7">
      <c r="A17" s="70">
        <v>2018</v>
      </c>
      <c r="B17" s="70">
        <v>9</v>
      </c>
      <c r="C17" s="79" t="s">
        <v>257</v>
      </c>
      <c r="D17" s="80" t="s">
        <v>258</v>
      </c>
      <c r="E17" s="80" t="s">
        <v>259</v>
      </c>
      <c r="F17" s="79" t="s">
        <v>29</v>
      </c>
      <c r="G17" s="79" t="s">
        <v>213</v>
      </c>
    </row>
    <row r="18" spans="1:7">
      <c r="A18" s="70">
        <v>2018</v>
      </c>
      <c r="B18" s="70">
        <v>9</v>
      </c>
      <c r="C18" s="79" t="s">
        <v>260</v>
      </c>
      <c r="D18" s="80" t="s">
        <v>261</v>
      </c>
      <c r="E18" s="80" t="s">
        <v>262</v>
      </c>
      <c r="F18" s="79" t="s">
        <v>31</v>
      </c>
      <c r="G18" s="79" t="s">
        <v>213</v>
      </c>
    </row>
    <row r="19" spans="1:7">
      <c r="A19" s="70">
        <v>2018</v>
      </c>
      <c r="B19" s="70">
        <v>9</v>
      </c>
      <c r="C19" s="79" t="s">
        <v>263</v>
      </c>
      <c r="D19" s="80" t="s">
        <v>264</v>
      </c>
      <c r="E19" s="80" t="s">
        <v>265</v>
      </c>
      <c r="F19" s="79" t="s">
        <v>36</v>
      </c>
      <c r="G19" s="79" t="s">
        <v>213</v>
      </c>
    </row>
    <row r="20" spans="1:7">
      <c r="A20" s="70">
        <v>2018</v>
      </c>
      <c r="B20" s="70">
        <v>9</v>
      </c>
      <c r="C20" s="79" t="s">
        <v>266</v>
      </c>
      <c r="D20" s="80" t="s">
        <v>267</v>
      </c>
      <c r="E20" s="80" t="s">
        <v>268</v>
      </c>
      <c r="F20" s="79" t="s">
        <v>47</v>
      </c>
      <c r="G20" s="79" t="s">
        <v>213</v>
      </c>
    </row>
    <row r="21" spans="1:7">
      <c r="A21" s="70">
        <v>2018</v>
      </c>
      <c r="B21" s="70">
        <v>9</v>
      </c>
      <c r="C21" s="79" t="s">
        <v>269</v>
      </c>
      <c r="D21" s="80" t="s">
        <v>270</v>
      </c>
      <c r="E21" s="80" t="s">
        <v>271</v>
      </c>
      <c r="F21" s="79" t="s">
        <v>44</v>
      </c>
      <c r="G21" s="79" t="s">
        <v>213</v>
      </c>
    </row>
    <row r="22" spans="1:7">
      <c r="A22" s="70">
        <v>2018</v>
      </c>
      <c r="B22" s="70">
        <v>9</v>
      </c>
      <c r="C22" s="79" t="s">
        <v>272</v>
      </c>
      <c r="D22" s="80" t="s">
        <v>273</v>
      </c>
      <c r="E22" s="80" t="s">
        <v>274</v>
      </c>
      <c r="F22" s="79" t="s">
        <v>40</v>
      </c>
      <c r="G22" s="79" t="s">
        <v>213</v>
      </c>
    </row>
    <row r="23" spans="1:7">
      <c r="A23" s="70">
        <v>2018</v>
      </c>
      <c r="B23" s="70">
        <v>9</v>
      </c>
      <c r="C23" s="79" t="s">
        <v>275</v>
      </c>
      <c r="D23" s="80" t="s">
        <v>276</v>
      </c>
      <c r="E23" s="80" t="s">
        <v>277</v>
      </c>
      <c r="F23" s="79" t="s">
        <v>40</v>
      </c>
      <c r="G23" s="79" t="s">
        <v>213</v>
      </c>
    </row>
    <row r="24" spans="1:7">
      <c r="A24" s="70">
        <v>2018</v>
      </c>
      <c r="B24" s="70">
        <v>9</v>
      </c>
      <c r="C24" s="79" t="s">
        <v>278</v>
      </c>
      <c r="D24" s="80" t="s">
        <v>279</v>
      </c>
      <c r="E24" s="80" t="s">
        <v>280</v>
      </c>
      <c r="F24" s="79" t="s">
        <v>29</v>
      </c>
      <c r="G24" s="79" t="s">
        <v>213</v>
      </c>
    </row>
    <row r="25" spans="1:7">
      <c r="A25" s="70">
        <v>2018</v>
      </c>
      <c r="B25" s="70">
        <v>9</v>
      </c>
      <c r="C25" s="79" t="s">
        <v>281</v>
      </c>
      <c r="D25" s="80" t="s">
        <v>282</v>
      </c>
      <c r="E25" s="80" t="s">
        <v>283</v>
      </c>
      <c r="F25" s="79" t="s">
        <v>30</v>
      </c>
      <c r="G25" s="79" t="s">
        <v>213</v>
      </c>
    </row>
    <row r="26" spans="1:7">
      <c r="A26" s="70">
        <v>2018</v>
      </c>
      <c r="B26" s="70">
        <v>9</v>
      </c>
      <c r="C26" s="79" t="s">
        <v>284</v>
      </c>
      <c r="D26" s="80" t="s">
        <v>285</v>
      </c>
      <c r="E26" s="80" t="s">
        <v>286</v>
      </c>
      <c r="F26" s="79" t="s">
        <v>49</v>
      </c>
      <c r="G26" s="79" t="s">
        <v>213</v>
      </c>
    </row>
    <row r="27" spans="1:7">
      <c r="A27" s="70">
        <v>2018</v>
      </c>
      <c r="B27" s="70">
        <v>9</v>
      </c>
      <c r="C27" s="79" t="s">
        <v>287</v>
      </c>
      <c r="D27" s="80" t="s">
        <v>288</v>
      </c>
      <c r="E27" s="80" t="s">
        <v>289</v>
      </c>
      <c r="F27" s="79" t="s">
        <v>34</v>
      </c>
      <c r="G27" s="79" t="s">
        <v>213</v>
      </c>
    </row>
    <row r="28" spans="1:7">
      <c r="A28" s="70">
        <v>2018</v>
      </c>
      <c r="B28" s="70">
        <v>9</v>
      </c>
      <c r="C28" s="79" t="s">
        <v>290</v>
      </c>
      <c r="D28" s="80" t="s">
        <v>291</v>
      </c>
      <c r="E28" s="80" t="s">
        <v>292</v>
      </c>
      <c r="F28" s="79" t="s">
        <v>31</v>
      </c>
      <c r="G28" s="79" t="s">
        <v>213</v>
      </c>
    </row>
    <row r="29" spans="1:7">
      <c r="A29" s="70">
        <v>2018</v>
      </c>
      <c r="B29" s="70">
        <v>9</v>
      </c>
      <c r="C29" s="79" t="s">
        <v>293</v>
      </c>
      <c r="D29" s="80" t="s">
        <v>294</v>
      </c>
      <c r="E29" s="80" t="s">
        <v>295</v>
      </c>
      <c r="F29" s="79" t="s">
        <v>296</v>
      </c>
      <c r="G29" s="79" t="s">
        <v>213</v>
      </c>
    </row>
    <row r="30" spans="1:7">
      <c r="A30" s="70">
        <v>2018</v>
      </c>
      <c r="B30" s="70">
        <v>9</v>
      </c>
      <c r="C30" s="79" t="s">
        <v>297</v>
      </c>
      <c r="D30" s="80" t="s">
        <v>298</v>
      </c>
      <c r="E30" s="80" t="s">
        <v>299</v>
      </c>
      <c r="F30" s="79" t="s">
        <v>40</v>
      </c>
      <c r="G30" s="79" t="s">
        <v>213</v>
      </c>
    </row>
    <row r="31" spans="1:7">
      <c r="A31" s="70">
        <v>2018</v>
      </c>
      <c r="B31" s="70">
        <v>9</v>
      </c>
      <c r="C31" s="79" t="s">
        <v>300</v>
      </c>
      <c r="D31" s="80" t="s">
        <v>301</v>
      </c>
      <c r="E31" s="80" t="s">
        <v>302</v>
      </c>
      <c r="F31" s="79" t="s">
        <v>29</v>
      </c>
      <c r="G31" s="79" t="s">
        <v>213</v>
      </c>
    </row>
    <row r="32" spans="1:7">
      <c r="A32" s="70">
        <v>2018</v>
      </c>
      <c r="B32" s="70">
        <v>9</v>
      </c>
      <c r="C32" s="79" t="s">
        <v>303</v>
      </c>
      <c r="D32" s="80" t="s">
        <v>304</v>
      </c>
      <c r="E32" s="80" t="s">
        <v>305</v>
      </c>
      <c r="F32" s="79" t="s">
        <v>30</v>
      </c>
      <c r="G32" s="79" t="s">
        <v>213</v>
      </c>
    </row>
    <row r="33" spans="1:7">
      <c r="A33" s="70">
        <v>2018</v>
      </c>
      <c r="B33" s="70">
        <v>9</v>
      </c>
      <c r="C33" s="79" t="s">
        <v>306</v>
      </c>
      <c r="D33" s="80" t="s">
        <v>307</v>
      </c>
      <c r="E33" s="80" t="s">
        <v>308</v>
      </c>
      <c r="F33" s="79" t="s">
        <v>38</v>
      </c>
      <c r="G33" s="79" t="s">
        <v>213</v>
      </c>
    </row>
    <row r="34" spans="1:7">
      <c r="A34" s="70">
        <v>2018</v>
      </c>
      <c r="B34" s="70">
        <v>9</v>
      </c>
      <c r="C34" s="79" t="s">
        <v>309</v>
      </c>
      <c r="D34" s="80" t="s">
        <v>310</v>
      </c>
      <c r="E34" s="80" t="s">
        <v>311</v>
      </c>
      <c r="F34" s="79" t="s">
        <v>29</v>
      </c>
      <c r="G34" s="79" t="s">
        <v>213</v>
      </c>
    </row>
    <row r="35" spans="1:7">
      <c r="A35" s="70">
        <v>2018</v>
      </c>
      <c r="B35" s="70">
        <v>9</v>
      </c>
      <c r="C35" s="79" t="s">
        <v>312</v>
      </c>
      <c r="D35" s="80" t="s">
        <v>313</v>
      </c>
      <c r="E35" s="80" t="s">
        <v>314</v>
      </c>
      <c r="F35" s="79" t="s">
        <v>30</v>
      </c>
      <c r="G35" s="79" t="s">
        <v>213</v>
      </c>
    </row>
    <row r="36" spans="1:7">
      <c r="A36" s="70">
        <v>2018</v>
      </c>
      <c r="B36" s="70">
        <v>8</v>
      </c>
      <c r="C36" s="79" t="s">
        <v>315</v>
      </c>
      <c r="D36" s="80" t="s">
        <v>316</v>
      </c>
      <c r="E36" s="80" t="s">
        <v>317</v>
      </c>
      <c r="F36" s="79" t="s">
        <v>30</v>
      </c>
      <c r="G36" s="79" t="s">
        <v>213</v>
      </c>
    </row>
    <row r="37" spans="1:7">
      <c r="A37" s="70">
        <v>2018</v>
      </c>
      <c r="B37" s="70">
        <v>8</v>
      </c>
      <c r="C37" s="79" t="s">
        <v>318</v>
      </c>
      <c r="D37" s="80" t="s">
        <v>319</v>
      </c>
      <c r="E37" s="80" t="s">
        <v>320</v>
      </c>
      <c r="F37" s="79" t="s">
        <v>30</v>
      </c>
      <c r="G37" s="79" t="s">
        <v>213</v>
      </c>
    </row>
    <row r="38" spans="1:7">
      <c r="A38" s="70">
        <v>2018</v>
      </c>
      <c r="B38" s="70">
        <v>8</v>
      </c>
      <c r="C38" s="79" t="s">
        <v>321</v>
      </c>
      <c r="D38" s="80" t="s">
        <v>322</v>
      </c>
      <c r="E38" s="80" t="s">
        <v>323</v>
      </c>
      <c r="F38" s="79" t="s">
        <v>29</v>
      </c>
      <c r="G38" s="79" t="s">
        <v>213</v>
      </c>
    </row>
    <row r="39" spans="1:7">
      <c r="A39" s="70">
        <v>2018</v>
      </c>
      <c r="B39" s="70">
        <v>8</v>
      </c>
      <c r="C39" s="79" t="s">
        <v>324</v>
      </c>
      <c r="D39" s="80" t="s">
        <v>325</v>
      </c>
      <c r="E39" s="80" t="s">
        <v>326</v>
      </c>
      <c r="F39" s="79" t="s">
        <v>29</v>
      </c>
      <c r="G39" s="79" t="s">
        <v>213</v>
      </c>
    </row>
    <row r="40" spans="1:7">
      <c r="A40" s="70">
        <v>2018</v>
      </c>
      <c r="B40" s="70">
        <v>8</v>
      </c>
      <c r="C40" s="79" t="s">
        <v>327</v>
      </c>
      <c r="D40" s="80" t="s">
        <v>328</v>
      </c>
      <c r="E40" s="80" t="s">
        <v>329</v>
      </c>
      <c r="F40" s="79" t="s">
        <v>29</v>
      </c>
      <c r="G40" s="79" t="s">
        <v>213</v>
      </c>
    </row>
    <row r="41" spans="1:7">
      <c r="A41" s="70">
        <v>2018</v>
      </c>
      <c r="B41" s="70">
        <v>8</v>
      </c>
      <c r="C41" s="79" t="s">
        <v>330</v>
      </c>
      <c r="D41" s="80" t="s">
        <v>331</v>
      </c>
      <c r="E41" s="80" t="s">
        <v>332</v>
      </c>
      <c r="F41" s="79" t="s">
        <v>29</v>
      </c>
      <c r="G41" s="79" t="s">
        <v>213</v>
      </c>
    </row>
    <row r="42" spans="1:7">
      <c r="A42" s="70">
        <v>2018</v>
      </c>
      <c r="B42" s="70">
        <v>8</v>
      </c>
      <c r="C42" s="79" t="s">
        <v>333</v>
      </c>
      <c r="D42" s="80" t="s">
        <v>334</v>
      </c>
      <c r="E42" s="80" t="s">
        <v>335</v>
      </c>
      <c r="F42" s="79" t="s">
        <v>29</v>
      </c>
      <c r="G42" s="79" t="s">
        <v>213</v>
      </c>
    </row>
    <row r="43" spans="1:7">
      <c r="A43" s="70">
        <v>2018</v>
      </c>
      <c r="B43" s="70">
        <v>8</v>
      </c>
      <c r="C43" s="79" t="s">
        <v>336</v>
      </c>
      <c r="D43" s="80" t="s">
        <v>337</v>
      </c>
      <c r="E43" s="80" t="s">
        <v>338</v>
      </c>
      <c r="F43" s="79" t="s">
        <v>30</v>
      </c>
      <c r="G43" s="79" t="s">
        <v>213</v>
      </c>
    </row>
    <row r="44" spans="1:7">
      <c r="A44" s="70">
        <v>2018</v>
      </c>
      <c r="B44" s="70">
        <v>8</v>
      </c>
      <c r="C44" s="79" t="s">
        <v>339</v>
      </c>
      <c r="D44" s="80" t="s">
        <v>340</v>
      </c>
      <c r="E44" s="80" t="s">
        <v>341</v>
      </c>
      <c r="F44" s="79" t="s">
        <v>42</v>
      </c>
      <c r="G44" s="79" t="s">
        <v>213</v>
      </c>
    </row>
    <row r="45" spans="1:7">
      <c r="A45" s="70">
        <v>2018</v>
      </c>
      <c r="B45" s="70">
        <v>8</v>
      </c>
      <c r="C45" s="79" t="s">
        <v>342</v>
      </c>
      <c r="D45" s="80" t="s">
        <v>343</v>
      </c>
      <c r="E45" s="80" t="s">
        <v>344</v>
      </c>
      <c r="F45" s="79" t="s">
        <v>296</v>
      </c>
      <c r="G45" s="79" t="s">
        <v>213</v>
      </c>
    </row>
    <row r="46" spans="1:7">
      <c r="A46" s="70">
        <v>2018</v>
      </c>
      <c r="B46" s="70">
        <v>8</v>
      </c>
      <c r="C46" s="79" t="s">
        <v>345</v>
      </c>
      <c r="D46" s="80" t="s">
        <v>346</v>
      </c>
      <c r="E46" s="80" t="s">
        <v>347</v>
      </c>
      <c r="F46" s="79" t="s">
        <v>31</v>
      </c>
      <c r="G46" s="79" t="s">
        <v>213</v>
      </c>
    </row>
    <row r="47" spans="1:7">
      <c r="A47" s="70">
        <v>2018</v>
      </c>
      <c r="B47" s="70">
        <v>8</v>
      </c>
      <c r="C47" s="79" t="s">
        <v>348</v>
      </c>
      <c r="D47" s="80" t="s">
        <v>349</v>
      </c>
      <c r="E47" s="80" t="s">
        <v>350</v>
      </c>
      <c r="F47" s="79" t="s">
        <v>36</v>
      </c>
      <c r="G47" s="79" t="s">
        <v>213</v>
      </c>
    </row>
    <row r="48" spans="1:7">
      <c r="A48" s="70">
        <v>2018</v>
      </c>
      <c r="B48" s="70">
        <v>8</v>
      </c>
      <c r="C48" s="79" t="s">
        <v>351</v>
      </c>
      <c r="D48" s="80" t="s">
        <v>352</v>
      </c>
      <c r="E48" s="80" t="s">
        <v>353</v>
      </c>
      <c r="F48" s="79" t="s">
        <v>31</v>
      </c>
      <c r="G48" s="79" t="s">
        <v>213</v>
      </c>
    </row>
    <row r="49" spans="1:7">
      <c r="A49" s="70">
        <v>2018</v>
      </c>
      <c r="B49" s="70">
        <v>8</v>
      </c>
      <c r="C49" s="79" t="s">
        <v>354</v>
      </c>
      <c r="D49" s="80" t="s">
        <v>355</v>
      </c>
      <c r="E49" s="80" t="s">
        <v>356</v>
      </c>
      <c r="F49" s="79" t="s">
        <v>29</v>
      </c>
      <c r="G49" s="79" t="s">
        <v>213</v>
      </c>
    </row>
    <row r="50" spans="1:7">
      <c r="A50" s="70">
        <v>2018</v>
      </c>
      <c r="B50" s="70">
        <v>8</v>
      </c>
      <c r="C50" s="79" t="s">
        <v>357</v>
      </c>
      <c r="D50" s="80" t="s">
        <v>358</v>
      </c>
      <c r="E50" s="80" t="s">
        <v>359</v>
      </c>
      <c r="F50" s="79" t="s">
        <v>29</v>
      </c>
      <c r="G50" s="79" t="s">
        <v>213</v>
      </c>
    </row>
    <row r="51" spans="1:7">
      <c r="A51" s="70">
        <v>2018</v>
      </c>
      <c r="B51" s="70">
        <v>8</v>
      </c>
      <c r="C51" s="79" t="s">
        <v>360</v>
      </c>
      <c r="D51" s="80" t="s">
        <v>361</v>
      </c>
      <c r="E51" s="80" t="s">
        <v>362</v>
      </c>
      <c r="F51" s="79" t="s">
        <v>29</v>
      </c>
      <c r="G51" s="93" t="s">
        <v>213</v>
      </c>
    </row>
    <row r="52" spans="1:7">
      <c r="A52" s="70">
        <v>2018</v>
      </c>
      <c r="B52" s="70">
        <v>8</v>
      </c>
      <c r="C52" s="79" t="s">
        <v>363</v>
      </c>
      <c r="D52" s="80" t="s">
        <v>364</v>
      </c>
      <c r="E52" s="80" t="s">
        <v>365</v>
      </c>
      <c r="F52" s="79" t="s">
        <v>34</v>
      </c>
      <c r="G52" s="93" t="s">
        <v>213</v>
      </c>
    </row>
    <row r="53" spans="1:7">
      <c r="A53" s="70">
        <v>2018</v>
      </c>
      <c r="B53" s="70">
        <v>8</v>
      </c>
      <c r="C53" s="79" t="s">
        <v>366</v>
      </c>
      <c r="D53" s="80" t="s">
        <v>367</v>
      </c>
      <c r="E53" s="80" t="s">
        <v>368</v>
      </c>
      <c r="F53" s="79" t="s">
        <v>29</v>
      </c>
      <c r="G53" s="93" t="s">
        <v>213</v>
      </c>
    </row>
    <row r="54" spans="1:7">
      <c r="A54" s="70">
        <v>2018</v>
      </c>
      <c r="B54" s="70">
        <v>8</v>
      </c>
      <c r="C54" s="79" t="s">
        <v>369</v>
      </c>
      <c r="D54" s="80" t="s">
        <v>370</v>
      </c>
      <c r="E54" s="80" t="s">
        <v>371</v>
      </c>
      <c r="F54" s="79" t="s">
        <v>296</v>
      </c>
      <c r="G54" s="93" t="s">
        <v>213</v>
      </c>
    </row>
    <row r="55" spans="1:7">
      <c r="A55" s="70">
        <v>2018</v>
      </c>
      <c r="B55" s="70">
        <v>8</v>
      </c>
      <c r="C55" s="79" t="s">
        <v>372</v>
      </c>
      <c r="D55" s="80" t="s">
        <v>373</v>
      </c>
      <c r="E55" s="80" t="s">
        <v>374</v>
      </c>
      <c r="F55" s="79" t="s">
        <v>31</v>
      </c>
      <c r="G55" s="93" t="s">
        <v>213</v>
      </c>
    </row>
    <row r="56" spans="1:7">
      <c r="A56" s="70">
        <v>2018</v>
      </c>
      <c r="B56" s="70">
        <v>8</v>
      </c>
      <c r="C56" s="79" t="s">
        <v>375</v>
      </c>
      <c r="D56" s="80" t="s">
        <v>376</v>
      </c>
      <c r="E56" s="80" t="s">
        <v>377</v>
      </c>
      <c r="F56" s="79" t="s">
        <v>29</v>
      </c>
      <c r="G56" s="79" t="s">
        <v>213</v>
      </c>
    </row>
    <row r="57" spans="1:7">
      <c r="A57" s="70">
        <v>2018</v>
      </c>
      <c r="B57" s="70">
        <v>8</v>
      </c>
      <c r="C57" s="79" t="s">
        <v>378</v>
      </c>
      <c r="D57" s="80" t="s">
        <v>379</v>
      </c>
      <c r="E57" s="80" t="s">
        <v>380</v>
      </c>
      <c r="F57" s="79" t="s">
        <v>296</v>
      </c>
      <c r="G57" s="79" t="s">
        <v>213</v>
      </c>
    </row>
    <row r="58" spans="1:7">
      <c r="A58" s="70">
        <v>2018</v>
      </c>
      <c r="B58" s="70">
        <v>8</v>
      </c>
      <c r="C58" s="79" t="s">
        <v>381</v>
      </c>
      <c r="D58" s="80" t="s">
        <v>382</v>
      </c>
      <c r="E58" s="80" t="s">
        <v>383</v>
      </c>
      <c r="F58" s="79" t="s">
        <v>296</v>
      </c>
      <c r="G58" s="79" t="s">
        <v>213</v>
      </c>
    </row>
    <row r="59" spans="1:7">
      <c r="A59" s="70">
        <v>2018</v>
      </c>
      <c r="B59" s="70">
        <v>8</v>
      </c>
      <c r="C59" s="79" t="s">
        <v>384</v>
      </c>
      <c r="D59" s="80" t="s">
        <v>385</v>
      </c>
      <c r="E59" s="80" t="s">
        <v>386</v>
      </c>
      <c r="F59" s="79" t="s">
        <v>38</v>
      </c>
      <c r="G59" s="79" t="s">
        <v>213</v>
      </c>
    </row>
    <row r="60" spans="1:7">
      <c r="A60" s="70">
        <v>2018</v>
      </c>
      <c r="B60" s="70">
        <v>8</v>
      </c>
      <c r="C60" s="79" t="s">
        <v>387</v>
      </c>
      <c r="D60" s="80" t="s">
        <v>388</v>
      </c>
      <c r="E60" s="80" t="s">
        <v>389</v>
      </c>
      <c r="F60" s="79" t="s">
        <v>29</v>
      </c>
      <c r="G60" s="79" t="s">
        <v>213</v>
      </c>
    </row>
    <row r="61" spans="1:7">
      <c r="A61" s="70">
        <v>2018</v>
      </c>
      <c r="B61" s="70">
        <v>8</v>
      </c>
      <c r="C61" s="79" t="s">
        <v>390</v>
      </c>
      <c r="D61" s="80" t="s">
        <v>391</v>
      </c>
      <c r="E61" s="80" t="s">
        <v>392</v>
      </c>
      <c r="F61" s="79" t="s">
        <v>393</v>
      </c>
      <c r="G61" s="79" t="s">
        <v>213</v>
      </c>
    </row>
    <row r="62" spans="1:7">
      <c r="A62" s="70">
        <v>2018</v>
      </c>
      <c r="B62" s="70">
        <v>8</v>
      </c>
      <c r="C62" s="79" t="s">
        <v>394</v>
      </c>
      <c r="D62" s="80" t="s">
        <v>395</v>
      </c>
      <c r="E62" s="80" t="s">
        <v>396</v>
      </c>
      <c r="F62" s="79" t="s">
        <v>29</v>
      </c>
      <c r="G62" s="79" t="s">
        <v>213</v>
      </c>
    </row>
    <row r="63" spans="1:7">
      <c r="A63" s="70">
        <v>2018</v>
      </c>
      <c r="B63" s="70">
        <v>8</v>
      </c>
      <c r="C63" s="79" t="s">
        <v>397</v>
      </c>
      <c r="D63" s="80" t="s">
        <v>398</v>
      </c>
      <c r="E63" s="80" t="s">
        <v>399</v>
      </c>
      <c r="F63" s="79" t="s">
        <v>34</v>
      </c>
      <c r="G63" s="79" t="s">
        <v>213</v>
      </c>
    </row>
    <row r="64" spans="1:7">
      <c r="A64" s="70">
        <v>2018</v>
      </c>
      <c r="B64" s="70">
        <v>8</v>
      </c>
      <c r="C64" s="79" t="s">
        <v>400</v>
      </c>
      <c r="D64" s="80" t="s">
        <v>401</v>
      </c>
      <c r="E64" s="80" t="s">
        <v>402</v>
      </c>
      <c r="F64" s="79" t="s">
        <v>40</v>
      </c>
      <c r="G64" s="79" t="s">
        <v>213</v>
      </c>
    </row>
    <row r="65" spans="1:7">
      <c r="A65" s="70">
        <v>2018</v>
      </c>
      <c r="B65" s="70">
        <v>8</v>
      </c>
      <c r="C65" s="79" t="s">
        <v>403</v>
      </c>
      <c r="D65" s="80" t="s">
        <v>404</v>
      </c>
      <c r="E65" s="80" t="s">
        <v>405</v>
      </c>
      <c r="F65" s="79" t="s">
        <v>31</v>
      </c>
      <c r="G65" s="79" t="s">
        <v>213</v>
      </c>
    </row>
    <row r="66" spans="1:7">
      <c r="A66" s="70">
        <v>2018</v>
      </c>
      <c r="B66" s="70">
        <v>8</v>
      </c>
      <c r="C66" s="79" t="s">
        <v>406</v>
      </c>
      <c r="D66" s="80" t="s">
        <v>407</v>
      </c>
      <c r="E66" s="80" t="s">
        <v>408</v>
      </c>
      <c r="F66" s="79" t="s">
        <v>34</v>
      </c>
      <c r="G66" s="79" t="s">
        <v>213</v>
      </c>
    </row>
    <row r="67" spans="1:7">
      <c r="A67" s="70">
        <v>2018</v>
      </c>
      <c r="B67" s="70">
        <v>8</v>
      </c>
      <c r="C67" s="79" t="s">
        <v>409</v>
      </c>
      <c r="D67" s="80" t="s">
        <v>410</v>
      </c>
      <c r="E67" s="80" t="s">
        <v>411</v>
      </c>
      <c r="F67" s="79" t="s">
        <v>36</v>
      </c>
      <c r="G67" s="79" t="s">
        <v>213</v>
      </c>
    </row>
    <row r="68" spans="1:7">
      <c r="A68" s="70">
        <v>2018</v>
      </c>
      <c r="B68" s="70">
        <v>8</v>
      </c>
      <c r="C68" s="79" t="s">
        <v>412</v>
      </c>
      <c r="D68" s="80" t="s">
        <v>413</v>
      </c>
      <c r="E68" s="80" t="s">
        <v>414</v>
      </c>
      <c r="F68" s="79" t="s">
        <v>36</v>
      </c>
      <c r="G68" s="79" t="s">
        <v>213</v>
      </c>
    </row>
    <row r="69" spans="1:7">
      <c r="A69" s="70">
        <v>2018</v>
      </c>
      <c r="B69" s="70">
        <v>8</v>
      </c>
      <c r="C69" s="79" t="s">
        <v>415</v>
      </c>
      <c r="D69" s="80" t="s">
        <v>416</v>
      </c>
      <c r="E69" s="80" t="s">
        <v>417</v>
      </c>
      <c r="F69" s="79" t="s">
        <v>40</v>
      </c>
      <c r="G69" s="79" t="s">
        <v>213</v>
      </c>
    </row>
    <row r="70" spans="1:7">
      <c r="A70" s="70">
        <v>2018</v>
      </c>
      <c r="B70" s="70">
        <v>8</v>
      </c>
      <c r="C70" s="79" t="s">
        <v>418</v>
      </c>
      <c r="D70" s="80" t="s">
        <v>419</v>
      </c>
      <c r="E70" s="80" t="s">
        <v>420</v>
      </c>
      <c r="F70" s="79" t="s">
        <v>36</v>
      </c>
      <c r="G70" s="79" t="s">
        <v>213</v>
      </c>
    </row>
    <row r="71" spans="1:7">
      <c r="A71" s="70">
        <v>2018</v>
      </c>
      <c r="B71" s="70">
        <v>8</v>
      </c>
      <c r="C71" s="79" t="s">
        <v>421</v>
      </c>
      <c r="D71" s="80" t="s">
        <v>422</v>
      </c>
      <c r="E71" s="80" t="s">
        <v>423</v>
      </c>
      <c r="F71" s="79" t="s">
        <v>31</v>
      </c>
      <c r="G71" s="79" t="s">
        <v>213</v>
      </c>
    </row>
    <row r="72" spans="1:7">
      <c r="A72" s="70">
        <v>2018</v>
      </c>
      <c r="B72" s="70">
        <v>8</v>
      </c>
      <c r="C72" s="79" t="s">
        <v>424</v>
      </c>
      <c r="D72" s="80" t="s">
        <v>425</v>
      </c>
      <c r="E72" s="80" t="s">
        <v>426</v>
      </c>
      <c r="F72" s="79" t="s">
        <v>31</v>
      </c>
      <c r="G72" s="79" t="s">
        <v>213</v>
      </c>
    </row>
    <row r="73" spans="1:7">
      <c r="A73" s="70">
        <v>2018</v>
      </c>
      <c r="B73" s="70">
        <v>8</v>
      </c>
      <c r="C73" s="79" t="s">
        <v>427</v>
      </c>
      <c r="D73" s="80" t="s">
        <v>428</v>
      </c>
      <c r="E73" s="80" t="s">
        <v>429</v>
      </c>
      <c r="F73" s="79" t="s">
        <v>44</v>
      </c>
      <c r="G73" s="79" t="s">
        <v>213</v>
      </c>
    </row>
    <row r="74" spans="1:7">
      <c r="A74" s="70">
        <v>2018</v>
      </c>
      <c r="B74" s="70">
        <v>8</v>
      </c>
      <c r="C74" s="79" t="s">
        <v>430</v>
      </c>
      <c r="D74" s="80" t="s">
        <v>431</v>
      </c>
      <c r="E74" s="80" t="s">
        <v>432</v>
      </c>
      <c r="F74" s="79" t="s">
        <v>31</v>
      </c>
      <c r="G74" s="79" t="s">
        <v>213</v>
      </c>
    </row>
    <row r="75" spans="1:7">
      <c r="A75" s="70">
        <v>2018</v>
      </c>
      <c r="B75" s="70">
        <v>8</v>
      </c>
      <c r="C75" s="79" t="s">
        <v>433</v>
      </c>
      <c r="D75" s="80" t="s">
        <v>434</v>
      </c>
      <c r="E75" s="80" t="s">
        <v>435</v>
      </c>
      <c r="F75" s="79" t="s">
        <v>30</v>
      </c>
      <c r="G75" s="79" t="s">
        <v>213</v>
      </c>
    </row>
    <row r="76" spans="1:7">
      <c r="A76" s="70">
        <v>2018</v>
      </c>
      <c r="B76" s="70">
        <v>8</v>
      </c>
      <c r="C76" s="79" t="s">
        <v>436</v>
      </c>
      <c r="D76" s="80" t="s">
        <v>437</v>
      </c>
      <c r="E76" s="80" t="s">
        <v>438</v>
      </c>
      <c r="F76" s="79" t="s">
        <v>34</v>
      </c>
      <c r="G76" s="79" t="s">
        <v>213</v>
      </c>
    </row>
    <row r="77" spans="1:7">
      <c r="A77" s="70">
        <v>2018</v>
      </c>
      <c r="B77" s="70">
        <v>8</v>
      </c>
      <c r="C77" s="79" t="s">
        <v>439</v>
      </c>
      <c r="D77" s="80" t="s">
        <v>440</v>
      </c>
      <c r="E77" s="80" t="s">
        <v>441</v>
      </c>
      <c r="F77" s="79" t="s">
        <v>42</v>
      </c>
      <c r="G77" s="79" t="s">
        <v>213</v>
      </c>
    </row>
    <row r="78" spans="1:7">
      <c r="A78" s="70">
        <v>2018</v>
      </c>
      <c r="B78" s="70">
        <v>8</v>
      </c>
      <c r="C78" s="79" t="s">
        <v>442</v>
      </c>
      <c r="D78" s="80" t="s">
        <v>443</v>
      </c>
      <c r="E78" s="80" t="s">
        <v>444</v>
      </c>
      <c r="F78" s="79" t="s">
        <v>29</v>
      </c>
      <c r="G78" s="79" t="s">
        <v>213</v>
      </c>
    </row>
    <row r="79" spans="1:7">
      <c r="A79" s="70">
        <v>2018</v>
      </c>
      <c r="B79" s="70">
        <v>8</v>
      </c>
      <c r="C79" s="79" t="s">
        <v>445</v>
      </c>
      <c r="D79" s="80" t="s">
        <v>446</v>
      </c>
      <c r="E79" s="80" t="s">
        <v>447</v>
      </c>
      <c r="F79" s="79" t="s">
        <v>47</v>
      </c>
      <c r="G79" s="79" t="s">
        <v>213</v>
      </c>
    </row>
    <row r="80" spans="1:7">
      <c r="A80" s="70">
        <v>2018</v>
      </c>
      <c r="B80" s="70">
        <v>8</v>
      </c>
      <c r="C80" s="79" t="s">
        <v>448</v>
      </c>
      <c r="D80" s="80" t="s">
        <v>449</v>
      </c>
      <c r="E80" s="80" t="s">
        <v>450</v>
      </c>
      <c r="F80" s="79" t="s">
        <v>38</v>
      </c>
      <c r="G80" s="79" t="s">
        <v>213</v>
      </c>
    </row>
    <row r="81" spans="1:7">
      <c r="A81" s="70">
        <v>2018</v>
      </c>
      <c r="B81" s="70">
        <v>8</v>
      </c>
      <c r="C81" s="79" t="s">
        <v>451</v>
      </c>
      <c r="D81" s="80" t="s">
        <v>452</v>
      </c>
      <c r="E81" s="80" t="s">
        <v>453</v>
      </c>
      <c r="F81" s="79" t="s">
        <v>29</v>
      </c>
      <c r="G81" s="79" t="s">
        <v>213</v>
      </c>
    </row>
    <row r="82" spans="1:7">
      <c r="A82" s="70">
        <v>2018</v>
      </c>
      <c r="B82" s="70">
        <v>8</v>
      </c>
      <c r="C82" s="79" t="s">
        <v>454</v>
      </c>
      <c r="D82" s="80" t="s">
        <v>455</v>
      </c>
      <c r="E82" s="80" t="s">
        <v>456</v>
      </c>
      <c r="F82" s="79" t="s">
        <v>34</v>
      </c>
      <c r="G82" s="79" t="s">
        <v>213</v>
      </c>
    </row>
    <row r="83" spans="1:7">
      <c r="A83" s="70">
        <v>2018</v>
      </c>
      <c r="B83" s="70">
        <v>8</v>
      </c>
      <c r="C83" s="79" t="s">
        <v>457</v>
      </c>
      <c r="D83" s="80" t="s">
        <v>458</v>
      </c>
      <c r="E83" s="80" t="s">
        <v>459</v>
      </c>
      <c r="F83" s="79" t="s">
        <v>30</v>
      </c>
      <c r="G83" s="79" t="s">
        <v>213</v>
      </c>
    </row>
    <row r="84" spans="1:7">
      <c r="A84" s="70">
        <v>2018</v>
      </c>
      <c r="B84" s="70">
        <v>8</v>
      </c>
      <c r="C84" s="79" t="s">
        <v>460</v>
      </c>
      <c r="D84" s="80" t="s">
        <v>461</v>
      </c>
      <c r="E84" s="80" t="s">
        <v>462</v>
      </c>
      <c r="F84" s="79" t="s">
        <v>30</v>
      </c>
      <c r="G84" s="79" t="s">
        <v>213</v>
      </c>
    </row>
    <row r="85" spans="1:7">
      <c r="A85" s="70">
        <v>2018</v>
      </c>
      <c r="B85" s="70">
        <v>8</v>
      </c>
      <c r="C85" s="79" t="s">
        <v>463</v>
      </c>
      <c r="D85" s="80" t="s">
        <v>464</v>
      </c>
      <c r="E85" s="80" t="s">
        <v>465</v>
      </c>
      <c r="F85" s="79" t="s">
        <v>49</v>
      </c>
      <c r="G85" s="79" t="s">
        <v>213</v>
      </c>
    </row>
    <row r="86" spans="1:7">
      <c r="A86" s="70">
        <v>2018</v>
      </c>
      <c r="B86" s="70">
        <v>8</v>
      </c>
      <c r="C86" s="79" t="s">
        <v>466</v>
      </c>
      <c r="D86" s="80" t="s">
        <v>467</v>
      </c>
      <c r="E86" s="80" t="s">
        <v>468</v>
      </c>
      <c r="F86" s="79" t="s">
        <v>296</v>
      </c>
      <c r="G86" s="79" t="s">
        <v>213</v>
      </c>
    </row>
    <row r="87" spans="1:7">
      <c r="A87" s="70">
        <v>2018</v>
      </c>
      <c r="B87" s="70">
        <v>8</v>
      </c>
      <c r="C87" s="79" t="s">
        <v>469</v>
      </c>
      <c r="D87" s="80" t="s">
        <v>470</v>
      </c>
      <c r="E87" s="80" t="s">
        <v>471</v>
      </c>
      <c r="F87" s="79" t="s">
        <v>296</v>
      </c>
      <c r="G87" s="79" t="s">
        <v>213</v>
      </c>
    </row>
    <row r="88" spans="1:7">
      <c r="A88" s="70">
        <v>2018</v>
      </c>
      <c r="B88" s="70">
        <v>8</v>
      </c>
      <c r="C88" s="79" t="s">
        <v>472</v>
      </c>
      <c r="D88" s="80" t="s">
        <v>473</v>
      </c>
      <c r="E88" s="80" t="s">
        <v>474</v>
      </c>
      <c r="F88" s="79" t="s">
        <v>38</v>
      </c>
      <c r="G88" s="79" t="s">
        <v>213</v>
      </c>
    </row>
    <row r="89" spans="1:7">
      <c r="A89" s="70">
        <v>2018</v>
      </c>
      <c r="B89" s="70">
        <v>8</v>
      </c>
      <c r="C89" s="79" t="s">
        <v>475</v>
      </c>
      <c r="D89" s="80" t="s">
        <v>476</v>
      </c>
      <c r="E89" s="80" t="s">
        <v>477</v>
      </c>
      <c r="F89" s="79" t="s">
        <v>34</v>
      </c>
      <c r="G89" s="79" t="s">
        <v>213</v>
      </c>
    </row>
    <row r="90" spans="1:7">
      <c r="A90" s="70">
        <v>2018</v>
      </c>
      <c r="B90" s="70">
        <v>8</v>
      </c>
      <c r="C90" s="79" t="s">
        <v>478</v>
      </c>
      <c r="D90" s="80" t="s">
        <v>479</v>
      </c>
      <c r="E90" s="80" t="s">
        <v>480</v>
      </c>
      <c r="F90" s="79" t="s">
        <v>42</v>
      </c>
      <c r="G90" s="79" t="s">
        <v>213</v>
      </c>
    </row>
    <row r="91" spans="1:7">
      <c r="A91" s="70">
        <v>2018</v>
      </c>
      <c r="B91" s="70">
        <v>8</v>
      </c>
      <c r="C91" s="79" t="s">
        <v>481</v>
      </c>
      <c r="D91" s="80" t="s">
        <v>482</v>
      </c>
      <c r="E91" s="80" t="s">
        <v>483</v>
      </c>
      <c r="F91" s="79" t="s">
        <v>30</v>
      </c>
      <c r="G91" s="79" t="s">
        <v>213</v>
      </c>
    </row>
    <row r="92" spans="1:7">
      <c r="A92" s="70">
        <v>2018</v>
      </c>
      <c r="B92" s="70">
        <v>8</v>
      </c>
      <c r="C92" s="79" t="s">
        <v>484</v>
      </c>
      <c r="D92" s="80" t="s">
        <v>485</v>
      </c>
      <c r="E92" s="80" t="s">
        <v>486</v>
      </c>
      <c r="F92" s="79" t="s">
        <v>38</v>
      </c>
      <c r="G92" s="79" t="s">
        <v>213</v>
      </c>
    </row>
    <row r="93" spans="1:7">
      <c r="A93" s="70">
        <v>2018</v>
      </c>
      <c r="B93" s="70">
        <v>8</v>
      </c>
      <c r="C93" s="79" t="s">
        <v>487</v>
      </c>
      <c r="D93" s="80" t="s">
        <v>488</v>
      </c>
      <c r="E93" s="80" t="s">
        <v>489</v>
      </c>
      <c r="F93" s="79" t="s">
        <v>30</v>
      </c>
      <c r="G93" s="79" t="s">
        <v>213</v>
      </c>
    </row>
    <row r="94" spans="1:7">
      <c r="A94" s="70">
        <v>2018</v>
      </c>
      <c r="B94" s="70">
        <v>8</v>
      </c>
      <c r="C94" s="79" t="s">
        <v>490</v>
      </c>
      <c r="D94" s="80" t="s">
        <v>491</v>
      </c>
      <c r="E94" s="80" t="s">
        <v>492</v>
      </c>
      <c r="F94" s="79" t="s">
        <v>40</v>
      </c>
      <c r="G94" s="79" t="s">
        <v>213</v>
      </c>
    </row>
    <row r="95" spans="1:7">
      <c r="A95" s="70">
        <v>2018</v>
      </c>
      <c r="B95" s="70">
        <v>8</v>
      </c>
      <c r="C95" s="79" t="s">
        <v>493</v>
      </c>
      <c r="D95" s="80" t="s">
        <v>494</v>
      </c>
      <c r="E95" s="80" t="s">
        <v>495</v>
      </c>
      <c r="F95" s="79" t="s">
        <v>29</v>
      </c>
      <c r="G95" s="79" t="s">
        <v>213</v>
      </c>
    </row>
    <row r="96" spans="1:7">
      <c r="A96" s="70">
        <v>2018</v>
      </c>
      <c r="B96" s="70">
        <v>8</v>
      </c>
      <c r="C96" s="79" t="s">
        <v>496</v>
      </c>
      <c r="D96" s="80" t="s">
        <v>497</v>
      </c>
      <c r="E96" s="80" t="s">
        <v>498</v>
      </c>
      <c r="F96" s="79" t="s">
        <v>30</v>
      </c>
      <c r="G96" s="79" t="s">
        <v>213</v>
      </c>
    </row>
    <row r="97" spans="1:7">
      <c r="A97" s="70">
        <v>2018</v>
      </c>
      <c r="B97" s="70">
        <v>8</v>
      </c>
      <c r="C97" s="79" t="s">
        <v>499</v>
      </c>
      <c r="D97" s="80" t="s">
        <v>500</v>
      </c>
      <c r="E97" s="80" t="s">
        <v>501</v>
      </c>
      <c r="F97" s="79" t="s">
        <v>34</v>
      </c>
      <c r="G97" s="79" t="s">
        <v>213</v>
      </c>
    </row>
    <row r="98" spans="1:7">
      <c r="A98" s="70">
        <v>2018</v>
      </c>
      <c r="B98" s="70">
        <v>8</v>
      </c>
      <c r="C98" s="79" t="s">
        <v>502</v>
      </c>
      <c r="D98" s="80" t="s">
        <v>503</v>
      </c>
      <c r="E98" s="80" t="s">
        <v>504</v>
      </c>
      <c r="F98" s="79" t="s">
        <v>44</v>
      </c>
      <c r="G98" s="79" t="s">
        <v>213</v>
      </c>
    </row>
    <row r="99" spans="1:7">
      <c r="A99" s="70">
        <v>2018</v>
      </c>
      <c r="B99" s="70">
        <v>8</v>
      </c>
      <c r="C99" s="79" t="s">
        <v>505</v>
      </c>
      <c r="D99" s="80" t="s">
        <v>506</v>
      </c>
      <c r="E99" s="80" t="s">
        <v>507</v>
      </c>
      <c r="F99" s="79" t="s">
        <v>34</v>
      </c>
      <c r="G99" s="79" t="s">
        <v>213</v>
      </c>
    </row>
    <row r="100" spans="1:7">
      <c r="A100" s="70">
        <v>2018</v>
      </c>
      <c r="B100" s="70">
        <v>8</v>
      </c>
      <c r="C100" s="79" t="s">
        <v>508</v>
      </c>
      <c r="D100" s="80" t="s">
        <v>509</v>
      </c>
      <c r="E100" s="80" t="s">
        <v>510</v>
      </c>
      <c r="F100" s="79" t="s">
        <v>30</v>
      </c>
      <c r="G100" s="79" t="s">
        <v>213</v>
      </c>
    </row>
    <row r="101" spans="1:7">
      <c r="A101" s="70">
        <v>2018</v>
      </c>
      <c r="B101" s="70">
        <v>8</v>
      </c>
      <c r="C101" s="79" t="s">
        <v>511</v>
      </c>
      <c r="D101" s="80" t="s">
        <v>512</v>
      </c>
      <c r="E101" s="80" t="s">
        <v>513</v>
      </c>
      <c r="F101" s="79" t="s">
        <v>29</v>
      </c>
      <c r="G101" s="79" t="s">
        <v>213</v>
      </c>
    </row>
    <row r="102" spans="1:7">
      <c r="A102" s="70">
        <v>2018</v>
      </c>
      <c r="B102" s="70">
        <v>8</v>
      </c>
      <c r="C102" s="79" t="s">
        <v>514</v>
      </c>
      <c r="D102" s="80" t="s">
        <v>515</v>
      </c>
      <c r="E102" s="80" t="s">
        <v>516</v>
      </c>
      <c r="F102" s="79" t="s">
        <v>31</v>
      </c>
      <c r="G102" s="79" t="s">
        <v>213</v>
      </c>
    </row>
    <row r="103" spans="1:7">
      <c r="A103" s="70">
        <v>2018</v>
      </c>
      <c r="B103" s="70">
        <v>8</v>
      </c>
      <c r="C103" s="79" t="s">
        <v>517</v>
      </c>
      <c r="D103" s="80" t="s">
        <v>518</v>
      </c>
      <c r="E103" s="80" t="s">
        <v>519</v>
      </c>
      <c r="F103" s="79" t="s">
        <v>31</v>
      </c>
      <c r="G103" s="79" t="s">
        <v>213</v>
      </c>
    </row>
    <row r="104" spans="1:7">
      <c r="A104" s="70">
        <v>2018</v>
      </c>
      <c r="B104" s="70">
        <v>8</v>
      </c>
      <c r="C104" s="79" t="s">
        <v>520</v>
      </c>
      <c r="D104" s="80" t="s">
        <v>521</v>
      </c>
      <c r="E104" s="80" t="s">
        <v>522</v>
      </c>
      <c r="F104" s="79" t="s">
        <v>31</v>
      </c>
      <c r="G104" s="79" t="s">
        <v>213</v>
      </c>
    </row>
    <row r="105" spans="1:7">
      <c r="A105" s="70">
        <v>2018</v>
      </c>
      <c r="B105" s="70">
        <v>8</v>
      </c>
      <c r="C105" s="79" t="s">
        <v>523</v>
      </c>
      <c r="D105" s="80" t="s">
        <v>524</v>
      </c>
      <c r="E105" s="80" t="s">
        <v>525</v>
      </c>
      <c r="F105" s="79" t="s">
        <v>31</v>
      </c>
      <c r="G105" s="79" t="s">
        <v>213</v>
      </c>
    </row>
    <row r="106" spans="1:7">
      <c r="A106" s="70">
        <v>2018</v>
      </c>
      <c r="B106" s="70">
        <v>8</v>
      </c>
      <c r="C106" s="79" t="s">
        <v>526</v>
      </c>
      <c r="D106" s="80" t="s">
        <v>527</v>
      </c>
      <c r="E106" s="80" t="s">
        <v>528</v>
      </c>
      <c r="F106" s="79" t="s">
        <v>29</v>
      </c>
      <c r="G106" s="79" t="s">
        <v>213</v>
      </c>
    </row>
    <row r="107" spans="1:7">
      <c r="A107" s="70">
        <v>2018</v>
      </c>
      <c r="B107" s="70">
        <v>8</v>
      </c>
      <c r="C107" s="79" t="s">
        <v>529</v>
      </c>
      <c r="D107" s="80" t="s">
        <v>530</v>
      </c>
      <c r="E107" s="80" t="s">
        <v>531</v>
      </c>
      <c r="F107" s="79" t="s">
        <v>30</v>
      </c>
      <c r="G107" s="79" t="s">
        <v>213</v>
      </c>
    </row>
    <row r="108" spans="1:7">
      <c r="A108" s="70">
        <v>2018</v>
      </c>
      <c r="B108" s="70">
        <v>8</v>
      </c>
      <c r="C108" s="79" t="s">
        <v>532</v>
      </c>
      <c r="D108" s="80" t="s">
        <v>533</v>
      </c>
      <c r="E108" s="80" t="s">
        <v>534</v>
      </c>
      <c r="F108" s="79" t="s">
        <v>31</v>
      </c>
      <c r="G108" s="79" t="s">
        <v>213</v>
      </c>
    </row>
    <row r="109" spans="1:7">
      <c r="A109" s="70">
        <v>2018</v>
      </c>
      <c r="B109" s="70">
        <v>8</v>
      </c>
      <c r="C109" s="79" t="s">
        <v>535</v>
      </c>
      <c r="D109" s="80" t="s">
        <v>536</v>
      </c>
      <c r="E109" s="80" t="s">
        <v>537</v>
      </c>
      <c r="F109" s="79" t="s">
        <v>29</v>
      </c>
      <c r="G109" s="79" t="s">
        <v>213</v>
      </c>
    </row>
    <row r="110" spans="1:7">
      <c r="A110" s="70">
        <v>2018</v>
      </c>
      <c r="B110" s="70">
        <v>8</v>
      </c>
      <c r="C110" s="79" t="s">
        <v>538</v>
      </c>
      <c r="D110" s="80" t="s">
        <v>539</v>
      </c>
      <c r="E110" s="80" t="s">
        <v>540</v>
      </c>
      <c r="F110" s="79" t="s">
        <v>49</v>
      </c>
      <c r="G110" s="79" t="s">
        <v>213</v>
      </c>
    </row>
    <row r="111" spans="1:7">
      <c r="A111" s="70">
        <v>2018</v>
      </c>
      <c r="B111" s="70">
        <v>8</v>
      </c>
      <c r="C111" s="79" t="s">
        <v>541</v>
      </c>
      <c r="D111" s="80" t="s">
        <v>542</v>
      </c>
      <c r="E111" s="80" t="s">
        <v>543</v>
      </c>
      <c r="F111" s="79" t="s">
        <v>36</v>
      </c>
      <c r="G111" s="79" t="s">
        <v>213</v>
      </c>
    </row>
    <row r="112" spans="1:7">
      <c r="A112" s="70">
        <v>2018</v>
      </c>
      <c r="B112" s="70">
        <v>8</v>
      </c>
      <c r="C112" s="79" t="s">
        <v>544</v>
      </c>
      <c r="D112" s="80" t="s">
        <v>545</v>
      </c>
      <c r="E112" s="80" t="s">
        <v>546</v>
      </c>
      <c r="F112" s="79" t="s">
        <v>50</v>
      </c>
      <c r="G112" s="79" t="s">
        <v>213</v>
      </c>
    </row>
    <row r="113" spans="1:7">
      <c r="A113" s="70">
        <v>2018</v>
      </c>
      <c r="B113" s="70">
        <v>8</v>
      </c>
      <c r="C113" s="79" t="s">
        <v>547</v>
      </c>
      <c r="D113" s="80" t="s">
        <v>548</v>
      </c>
      <c r="E113" s="80" t="s">
        <v>549</v>
      </c>
      <c r="F113" s="79" t="s">
        <v>51</v>
      </c>
      <c r="G113" s="79" t="s">
        <v>213</v>
      </c>
    </row>
    <row r="114" spans="1:7">
      <c r="A114" s="70">
        <v>2018</v>
      </c>
      <c r="B114" s="70">
        <v>8</v>
      </c>
      <c r="C114" s="79" t="s">
        <v>550</v>
      </c>
      <c r="D114" s="80" t="s">
        <v>551</v>
      </c>
      <c r="E114" s="80" t="s">
        <v>552</v>
      </c>
      <c r="F114" s="79" t="s">
        <v>50</v>
      </c>
      <c r="G114" s="79" t="s">
        <v>213</v>
      </c>
    </row>
    <row r="115" spans="1:7">
      <c r="A115" s="70">
        <v>2018</v>
      </c>
      <c r="B115" s="70">
        <v>8</v>
      </c>
      <c r="C115" s="79" t="s">
        <v>553</v>
      </c>
      <c r="D115" s="80" t="s">
        <v>554</v>
      </c>
      <c r="E115" s="80" t="s">
        <v>555</v>
      </c>
      <c r="F115" s="79" t="s">
        <v>29</v>
      </c>
      <c r="G115" s="79" t="s">
        <v>213</v>
      </c>
    </row>
    <row r="116" spans="1:7">
      <c r="A116" s="70">
        <v>2018</v>
      </c>
      <c r="B116" s="70">
        <v>8</v>
      </c>
      <c r="C116" s="79" t="s">
        <v>556</v>
      </c>
      <c r="D116" s="80" t="s">
        <v>557</v>
      </c>
      <c r="E116" s="80" t="s">
        <v>558</v>
      </c>
      <c r="F116" s="79" t="s">
        <v>40</v>
      </c>
      <c r="G116" s="79" t="s">
        <v>213</v>
      </c>
    </row>
    <row r="117" spans="1:7">
      <c r="A117" s="70">
        <v>2018</v>
      </c>
      <c r="B117" s="70">
        <v>8</v>
      </c>
      <c r="C117" s="79" t="s">
        <v>559</v>
      </c>
      <c r="D117" s="80" t="s">
        <v>560</v>
      </c>
      <c r="E117" s="80" t="s">
        <v>561</v>
      </c>
      <c r="F117" s="79" t="s">
        <v>30</v>
      </c>
      <c r="G117" s="79" t="s">
        <v>213</v>
      </c>
    </row>
    <row r="118" spans="1:7">
      <c r="A118" s="70">
        <v>2018</v>
      </c>
      <c r="B118" s="70">
        <v>8</v>
      </c>
      <c r="C118" s="79" t="s">
        <v>562</v>
      </c>
      <c r="D118" s="80" t="s">
        <v>563</v>
      </c>
      <c r="E118" s="80" t="s">
        <v>564</v>
      </c>
      <c r="F118" s="79" t="s">
        <v>49</v>
      </c>
      <c r="G118" s="79" t="s">
        <v>213</v>
      </c>
    </row>
    <row r="119" spans="1:7">
      <c r="A119" s="70">
        <v>2018</v>
      </c>
      <c r="B119" s="70">
        <v>8</v>
      </c>
      <c r="C119" s="79" t="s">
        <v>565</v>
      </c>
      <c r="D119" s="80" t="s">
        <v>566</v>
      </c>
      <c r="E119" s="80" t="s">
        <v>567</v>
      </c>
      <c r="F119" s="79" t="s">
        <v>30</v>
      </c>
      <c r="G119" s="79" t="s">
        <v>213</v>
      </c>
    </row>
    <row r="120" spans="1:7">
      <c r="A120" s="70">
        <v>2018</v>
      </c>
      <c r="B120" s="70">
        <v>8</v>
      </c>
      <c r="C120" s="79" t="s">
        <v>568</v>
      </c>
      <c r="D120" s="80" t="s">
        <v>569</v>
      </c>
      <c r="E120" s="80" t="s">
        <v>570</v>
      </c>
      <c r="F120" s="79" t="s">
        <v>31</v>
      </c>
      <c r="G120" s="79" t="s">
        <v>213</v>
      </c>
    </row>
    <row r="121" spans="1:7">
      <c r="A121" s="70"/>
      <c r="B121" s="70"/>
      <c r="C121" s="79"/>
      <c r="D121" s="80"/>
      <c r="E121" s="80"/>
      <c r="F121" s="79"/>
      <c r="G121" s="79"/>
    </row>
    <row r="122" spans="1:7">
      <c r="A122" s="70"/>
      <c r="B122" s="70"/>
      <c r="C122" s="79"/>
      <c r="D122" s="80"/>
      <c r="E122" s="80"/>
      <c r="F122" s="79"/>
      <c r="G122" s="79"/>
    </row>
    <row r="123" spans="1:7">
      <c r="A123" s="70"/>
      <c r="B123" s="70"/>
      <c r="C123" s="79"/>
      <c r="D123" s="80"/>
      <c r="E123" s="80"/>
      <c r="F123" s="79"/>
      <c r="G123" s="79"/>
    </row>
    <row r="124" spans="1:7">
      <c r="A124" s="70"/>
      <c r="B124" s="70"/>
      <c r="C124" s="79"/>
      <c r="D124" s="80"/>
      <c r="E124" s="80"/>
      <c r="F124" s="79"/>
      <c r="G124" s="79"/>
    </row>
    <row r="125" spans="1:7">
      <c r="A125" s="70"/>
      <c r="B125" s="70"/>
      <c r="C125" s="79"/>
      <c r="D125" s="80"/>
      <c r="E125" s="80"/>
      <c r="F125" s="79"/>
      <c r="G125" s="79"/>
    </row>
    <row r="126" spans="1:7">
      <c r="A126" s="70"/>
      <c r="B126" s="70"/>
      <c r="C126" s="79"/>
      <c r="D126" s="80"/>
      <c r="E126" s="80"/>
      <c r="F126" s="79"/>
      <c r="G126" s="79"/>
    </row>
    <row r="127" spans="1:7">
      <c r="A127" s="70"/>
      <c r="B127" s="70"/>
      <c r="C127" s="79"/>
      <c r="D127" s="80"/>
      <c r="E127" s="80"/>
      <c r="F127" s="79"/>
      <c r="G127" s="79"/>
    </row>
    <row r="128" spans="1:7">
      <c r="A128" s="70"/>
      <c r="B128" s="70"/>
      <c r="C128" s="79"/>
      <c r="D128" s="80"/>
      <c r="E128" s="80"/>
      <c r="F128" s="79"/>
      <c r="G128" s="79"/>
    </row>
    <row r="129" spans="1:7">
      <c r="A129" s="70"/>
      <c r="B129" s="70"/>
      <c r="C129" s="79"/>
      <c r="D129" s="80"/>
      <c r="E129" s="80"/>
      <c r="F129" s="79"/>
      <c r="G129" s="79"/>
    </row>
    <row r="130" spans="1:7">
      <c r="A130" s="70"/>
      <c r="B130" s="70"/>
      <c r="C130" s="79"/>
      <c r="D130" s="80"/>
      <c r="E130" s="80"/>
      <c r="F130" s="79"/>
      <c r="G130" s="79"/>
    </row>
    <row r="131" spans="1:7">
      <c r="A131" s="70"/>
      <c r="B131" s="70"/>
      <c r="C131" s="79"/>
      <c r="D131" s="80"/>
      <c r="E131" s="80"/>
      <c r="F131" s="79"/>
      <c r="G131" s="79"/>
    </row>
    <row r="132" spans="1:7">
      <c r="A132" s="70"/>
      <c r="B132" s="70"/>
      <c r="C132" s="79"/>
      <c r="D132" s="80"/>
      <c r="E132" s="80"/>
      <c r="F132" s="79"/>
      <c r="G132" s="79"/>
    </row>
    <row r="133" spans="1:7">
      <c r="A133" s="70"/>
      <c r="B133" s="70"/>
      <c r="C133" s="79"/>
      <c r="D133" s="80"/>
      <c r="E133" s="80"/>
      <c r="F133" s="79"/>
      <c r="G133" s="79"/>
    </row>
    <row r="134" spans="1:7">
      <c r="A134" s="70"/>
      <c r="B134" s="70"/>
      <c r="C134" s="79"/>
      <c r="D134" s="80"/>
      <c r="E134" s="80"/>
      <c r="F134" s="79"/>
      <c r="G134" s="79"/>
    </row>
    <row r="135" spans="1:7">
      <c r="A135" s="70"/>
      <c r="B135" s="70"/>
      <c r="C135" s="79"/>
      <c r="D135" s="80"/>
      <c r="E135" s="80"/>
      <c r="F135" s="79"/>
      <c r="G135" s="79"/>
    </row>
    <row r="136" spans="1:7">
      <c r="A136" s="70"/>
      <c r="B136" s="70"/>
      <c r="C136" s="79"/>
      <c r="D136" s="80"/>
      <c r="E136" s="80"/>
      <c r="F136" s="79"/>
      <c r="G136" s="79"/>
    </row>
    <row r="137" spans="1:7">
      <c r="A137" s="70"/>
      <c r="B137" s="70"/>
      <c r="C137" s="79"/>
      <c r="D137" s="80"/>
      <c r="E137" s="80"/>
      <c r="F137" s="79"/>
      <c r="G137" s="79"/>
    </row>
    <row r="138" spans="1:7">
      <c r="A138" s="70"/>
      <c r="B138" s="70"/>
      <c r="C138" s="79"/>
      <c r="D138" s="80"/>
      <c r="E138" s="80"/>
      <c r="F138" s="79"/>
      <c r="G138" s="79"/>
    </row>
    <row r="139" spans="1:7">
      <c r="A139" s="70"/>
      <c r="B139" s="70"/>
      <c r="C139" s="79"/>
      <c r="D139" s="80"/>
      <c r="E139" s="80"/>
      <c r="F139" s="79"/>
      <c r="G139" s="79"/>
    </row>
    <row r="140" spans="1:7">
      <c r="A140" s="70"/>
      <c r="B140" s="70"/>
      <c r="C140" s="79"/>
      <c r="D140" s="80"/>
      <c r="E140" s="80"/>
      <c r="F140" s="79"/>
      <c r="G140" s="79"/>
    </row>
    <row r="141" spans="1:7">
      <c r="A141" s="70"/>
      <c r="B141" s="70"/>
      <c r="C141" s="79"/>
      <c r="D141" s="80"/>
      <c r="E141" s="80"/>
      <c r="F141" s="79"/>
      <c r="G141" s="79"/>
    </row>
    <row r="142" spans="1:7">
      <c r="A142" s="70"/>
      <c r="B142" s="70"/>
      <c r="C142" s="79"/>
      <c r="D142" s="80"/>
      <c r="E142" s="80"/>
      <c r="F142" s="79"/>
      <c r="G142" s="79"/>
    </row>
    <row r="143" spans="1:7">
      <c r="A143" s="70"/>
      <c r="B143" s="70"/>
      <c r="C143" s="79"/>
      <c r="D143" s="80"/>
      <c r="E143" s="80"/>
      <c r="F143" s="79"/>
      <c r="G143" s="79"/>
    </row>
    <row r="144" spans="1:7">
      <c r="A144" s="70"/>
      <c r="B144" s="70"/>
      <c r="C144" s="79"/>
      <c r="D144" s="80"/>
      <c r="E144" s="80"/>
      <c r="F144" s="79"/>
      <c r="G144" s="79"/>
    </row>
    <row r="145" spans="1:7">
      <c r="A145" s="70"/>
      <c r="B145" s="70"/>
      <c r="C145" s="79"/>
      <c r="D145" s="80"/>
      <c r="E145" s="80"/>
      <c r="F145" s="79"/>
      <c r="G145" s="79"/>
    </row>
    <row r="146" spans="1:7">
      <c r="A146" s="70"/>
      <c r="B146" s="70"/>
      <c r="C146" s="79"/>
      <c r="D146" s="80"/>
      <c r="E146" s="80"/>
      <c r="F146" s="79"/>
      <c r="G146" s="79"/>
    </row>
    <row r="147" spans="1:7">
      <c r="A147" s="70"/>
      <c r="B147" s="70"/>
      <c r="C147" s="79"/>
      <c r="D147" s="80"/>
      <c r="E147" s="80"/>
      <c r="F147" s="79"/>
      <c r="G147" s="79"/>
    </row>
    <row r="148" spans="1:7">
      <c r="A148" s="70"/>
      <c r="B148" s="70"/>
      <c r="C148" s="79"/>
      <c r="D148" s="80"/>
      <c r="E148" s="80"/>
      <c r="F148" s="79"/>
      <c r="G148" s="79"/>
    </row>
    <row r="149" spans="1:7">
      <c r="A149" s="70"/>
      <c r="B149" s="70"/>
      <c r="C149" s="79"/>
      <c r="D149" s="80"/>
      <c r="E149" s="80"/>
      <c r="F149" s="79"/>
      <c r="G149" s="79"/>
    </row>
    <row r="150" spans="1:7">
      <c r="A150" s="70"/>
      <c r="B150" s="70"/>
      <c r="C150" s="79"/>
      <c r="D150" s="80"/>
      <c r="E150" s="80"/>
      <c r="F150" s="79"/>
      <c r="G150" s="79"/>
    </row>
    <row r="151" spans="1:7">
      <c r="A151" s="70"/>
      <c r="B151" s="70"/>
      <c r="C151" s="79"/>
      <c r="D151" s="80"/>
      <c r="E151" s="80"/>
      <c r="F151" s="79"/>
      <c r="G151" s="79"/>
    </row>
    <row r="152" spans="1:7">
      <c r="A152" s="70"/>
      <c r="B152" s="70"/>
      <c r="C152" s="79"/>
      <c r="D152" s="80"/>
      <c r="E152" s="80"/>
      <c r="F152" s="79"/>
      <c r="G152" s="79"/>
    </row>
    <row r="153" spans="1:7">
      <c r="A153" s="70"/>
      <c r="B153" s="70"/>
      <c r="C153" s="79"/>
      <c r="D153" s="80"/>
      <c r="E153" s="80"/>
      <c r="F153" s="79"/>
      <c r="G153" s="79"/>
    </row>
    <row r="154" spans="1:7">
      <c r="A154" s="70"/>
      <c r="B154" s="70"/>
      <c r="C154" s="79"/>
      <c r="D154" s="80"/>
      <c r="E154" s="80"/>
      <c r="F154" s="79"/>
      <c r="G154" s="79"/>
    </row>
    <row r="155" spans="1:7">
      <c r="A155" s="70"/>
      <c r="B155" s="70"/>
      <c r="C155" s="79"/>
      <c r="D155" s="80"/>
      <c r="E155" s="80"/>
      <c r="F155" s="79"/>
      <c r="G155" s="79"/>
    </row>
    <row r="156" spans="1:7">
      <c r="A156" s="70"/>
      <c r="B156" s="70"/>
      <c r="C156" s="79"/>
      <c r="D156" s="80"/>
      <c r="E156" s="80"/>
      <c r="F156" s="79"/>
      <c r="G156" s="79"/>
    </row>
    <row r="157" spans="1:7">
      <c r="A157" s="70"/>
      <c r="B157" s="70"/>
      <c r="C157" s="79"/>
      <c r="D157" s="80"/>
      <c r="E157" s="80"/>
      <c r="F157" s="79"/>
      <c r="G157" s="79"/>
    </row>
  </sheetData>
  <phoneticPr fontId="19" type="noConversion"/>
  <conditionalFormatting sqref="D1:D1048576">
    <cfRule type="duplicateValues" dxfId="26" priority="14"/>
  </conditionalFormatting>
  <conditionalFormatting sqref="E1:E1048576">
    <cfRule type="duplicateValues" dxfId="25" priority="13"/>
  </conditionalFormatting>
  <conditionalFormatting sqref="F1:F1048576">
    <cfRule type="containsText" dxfId="24" priority="12" operator="containsText" text="广告">
      <formula>NOT(ISERROR(SEARCH("广告",F1)))</formula>
    </cfRule>
  </conditionalFormatting>
  <conditionalFormatting sqref="C1:C1048576">
    <cfRule type="duplicateValues" dxfId="23" priority="11"/>
  </conditionalFormatting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74"/>
  <sheetViews>
    <sheetView workbookViewId="0">
      <selection activeCell="H15" sqref="H15"/>
    </sheetView>
  </sheetViews>
  <sheetFormatPr defaultColWidth="9" defaultRowHeight="16.5"/>
  <cols>
    <col min="1" max="2" width="11.625" style="68" customWidth="1"/>
    <col min="3" max="3" width="11.625" style="25" customWidth="1"/>
    <col min="4" max="4" width="11.625" style="228" customWidth="1"/>
    <col min="5" max="6" width="11.625" style="169" customWidth="1"/>
    <col min="7" max="8" width="16.125" style="169" customWidth="1"/>
    <col min="9" max="9" width="12.125" style="169" customWidth="1"/>
    <col min="10" max="10" width="9" style="24" customWidth="1"/>
    <col min="11" max="16384" width="9" style="24"/>
  </cols>
  <sheetData>
    <row r="1" spans="1:9" s="169" customFormat="1">
      <c r="A1" s="57" t="s">
        <v>129</v>
      </c>
      <c r="B1" s="57" t="s">
        <v>127</v>
      </c>
      <c r="C1" s="27" t="s">
        <v>136</v>
      </c>
      <c r="D1" s="229" t="s">
        <v>571</v>
      </c>
      <c r="E1" s="29" t="s">
        <v>572</v>
      </c>
      <c r="F1" s="29" t="s">
        <v>573</v>
      </c>
      <c r="G1" s="29" t="s">
        <v>574</v>
      </c>
      <c r="H1" s="29" t="s">
        <v>575</v>
      </c>
      <c r="I1" s="29" t="s">
        <v>576</v>
      </c>
    </row>
    <row r="2" spans="1:9" s="169" customFormat="1" ht="12" customHeight="1">
      <c r="A2" s="58">
        <v>2018</v>
      </c>
      <c r="B2" s="58">
        <v>9</v>
      </c>
      <c r="C2" s="44" t="s">
        <v>577</v>
      </c>
      <c r="D2" s="230" t="s">
        <v>578</v>
      </c>
      <c r="E2" s="45" t="s">
        <v>159</v>
      </c>
      <c r="F2" s="45" t="s">
        <v>579</v>
      </c>
      <c r="G2" s="45" t="s">
        <v>580</v>
      </c>
      <c r="H2" s="45" t="s">
        <v>581</v>
      </c>
      <c r="I2" s="45" t="s">
        <v>582</v>
      </c>
    </row>
    <row r="3" spans="1:9" s="169" customFormat="1" ht="12" customHeight="1">
      <c r="A3" s="58">
        <v>2018</v>
      </c>
      <c r="B3" s="58">
        <v>9</v>
      </c>
      <c r="C3" s="44" t="s">
        <v>583</v>
      </c>
      <c r="D3" s="230" t="s">
        <v>584</v>
      </c>
      <c r="E3" s="45" t="s">
        <v>9</v>
      </c>
      <c r="F3" s="45" t="s">
        <v>585</v>
      </c>
      <c r="G3" s="45" t="s">
        <v>586</v>
      </c>
      <c r="H3" s="45" t="s">
        <v>587</v>
      </c>
      <c r="I3" s="45" t="s">
        <v>588</v>
      </c>
    </row>
    <row r="4" spans="1:9" s="169" customFormat="1" ht="12" customHeight="1">
      <c r="A4" s="58">
        <v>2018</v>
      </c>
      <c r="B4" s="58">
        <v>9</v>
      </c>
      <c r="C4" s="44" t="s">
        <v>583</v>
      </c>
      <c r="D4" s="230" t="s">
        <v>589</v>
      </c>
      <c r="E4" s="45" t="s">
        <v>160</v>
      </c>
      <c r="F4" s="45" t="s">
        <v>579</v>
      </c>
      <c r="G4" s="45" t="s">
        <v>590</v>
      </c>
      <c r="H4" s="45" t="s">
        <v>581</v>
      </c>
      <c r="I4" s="45" t="s">
        <v>591</v>
      </c>
    </row>
    <row r="5" spans="1:9" s="169" customFormat="1" ht="12" customHeight="1">
      <c r="A5" s="58">
        <v>2018</v>
      </c>
      <c r="B5" s="58">
        <v>9</v>
      </c>
      <c r="C5" s="44" t="s">
        <v>583</v>
      </c>
      <c r="D5" s="230" t="s">
        <v>592</v>
      </c>
      <c r="E5" s="45" t="s">
        <v>9</v>
      </c>
      <c r="F5" s="45" t="s">
        <v>593</v>
      </c>
      <c r="G5" s="45" t="s">
        <v>594</v>
      </c>
      <c r="H5" s="45" t="s">
        <v>595</v>
      </c>
      <c r="I5" s="45" t="s">
        <v>588</v>
      </c>
    </row>
    <row r="6" spans="1:9" s="169" customFormat="1">
      <c r="A6" s="58">
        <v>2018</v>
      </c>
      <c r="B6" s="58">
        <v>9</v>
      </c>
      <c r="C6" s="44" t="s">
        <v>596</v>
      </c>
      <c r="D6" s="53" t="s">
        <v>597</v>
      </c>
      <c r="E6" s="45" t="s">
        <v>160</v>
      </c>
      <c r="F6" s="45" t="s">
        <v>579</v>
      </c>
      <c r="G6" s="45" t="s">
        <v>598</v>
      </c>
      <c r="H6" s="45" t="s">
        <v>581</v>
      </c>
      <c r="I6" s="45" t="s">
        <v>599</v>
      </c>
    </row>
    <row r="7" spans="1:9" s="169" customFormat="1">
      <c r="A7" s="58">
        <v>2018</v>
      </c>
      <c r="B7" s="58">
        <v>9</v>
      </c>
      <c r="C7" s="44" t="s">
        <v>596</v>
      </c>
      <c r="D7" s="230" t="s">
        <v>600</v>
      </c>
      <c r="E7" s="45" t="s">
        <v>160</v>
      </c>
      <c r="F7" s="45" t="s">
        <v>579</v>
      </c>
      <c r="G7" s="45" t="s">
        <v>598</v>
      </c>
      <c r="H7" s="45" t="s">
        <v>581</v>
      </c>
      <c r="I7" s="45" t="s">
        <v>599</v>
      </c>
    </row>
    <row r="8" spans="1:9" s="169" customFormat="1">
      <c r="A8" s="58">
        <v>2018</v>
      </c>
      <c r="B8" s="58">
        <v>9</v>
      </c>
      <c r="C8" s="44" t="s">
        <v>596</v>
      </c>
      <c r="D8" s="230" t="s">
        <v>601</v>
      </c>
      <c r="E8" s="45" t="s">
        <v>160</v>
      </c>
      <c r="F8" s="45" t="s">
        <v>579</v>
      </c>
      <c r="G8" s="45" t="s">
        <v>598</v>
      </c>
      <c r="H8" s="45" t="s">
        <v>581</v>
      </c>
      <c r="I8" s="45" t="s">
        <v>599</v>
      </c>
    </row>
    <row r="9" spans="1:9" s="169" customFormat="1">
      <c r="A9" s="58">
        <v>2018</v>
      </c>
      <c r="B9" s="58">
        <v>9</v>
      </c>
      <c r="C9" s="44" t="s">
        <v>596</v>
      </c>
      <c r="D9" s="230" t="s">
        <v>602</v>
      </c>
      <c r="E9" s="45" t="s">
        <v>160</v>
      </c>
      <c r="F9" s="45" t="s">
        <v>603</v>
      </c>
      <c r="G9" s="46" t="s">
        <v>598</v>
      </c>
      <c r="H9" s="46" t="s">
        <v>581</v>
      </c>
      <c r="I9" s="45" t="s">
        <v>588</v>
      </c>
    </row>
    <row r="10" spans="1:9" s="169" customFormat="1">
      <c r="A10" s="58">
        <v>2018</v>
      </c>
      <c r="B10" s="58">
        <v>9</v>
      </c>
      <c r="C10" s="44" t="s">
        <v>604</v>
      </c>
      <c r="D10" s="54" t="s">
        <v>605</v>
      </c>
      <c r="E10" s="230" t="s">
        <v>160</v>
      </c>
      <c r="F10" s="45" t="s">
        <v>606</v>
      </c>
      <c r="G10" s="45" t="s">
        <v>607</v>
      </c>
      <c r="H10" s="45" t="s">
        <v>581</v>
      </c>
      <c r="I10" s="45" t="s">
        <v>608</v>
      </c>
    </row>
    <row r="11" spans="1:9" s="169" customFormat="1">
      <c r="A11" s="58">
        <v>2018</v>
      </c>
      <c r="B11" s="58">
        <v>9</v>
      </c>
      <c r="C11" s="44" t="s">
        <v>609</v>
      </c>
      <c r="D11" s="53" t="s">
        <v>610</v>
      </c>
      <c r="E11" s="45" t="s">
        <v>9</v>
      </c>
      <c r="F11" s="45" t="s">
        <v>611</v>
      </c>
      <c r="G11" s="45" t="s">
        <v>612</v>
      </c>
      <c r="H11" s="45" t="s">
        <v>613</v>
      </c>
      <c r="I11" s="45" t="s">
        <v>608</v>
      </c>
    </row>
    <row r="12" spans="1:9" s="169" customFormat="1">
      <c r="A12" s="58">
        <v>2018</v>
      </c>
      <c r="B12" s="58">
        <v>9</v>
      </c>
      <c r="C12" s="44" t="s">
        <v>609</v>
      </c>
      <c r="D12" s="53" t="s">
        <v>614</v>
      </c>
      <c r="E12" s="45" t="s">
        <v>159</v>
      </c>
      <c r="F12" s="45" t="s">
        <v>615</v>
      </c>
      <c r="G12" s="45" t="s">
        <v>616</v>
      </c>
      <c r="H12" s="45" t="s">
        <v>581</v>
      </c>
      <c r="I12" s="45" t="s">
        <v>588</v>
      </c>
    </row>
    <row r="13" spans="1:9" s="169" customFormat="1">
      <c r="A13" s="58">
        <v>2018</v>
      </c>
      <c r="B13" s="58">
        <v>8</v>
      </c>
      <c r="C13" s="44" t="s">
        <v>617</v>
      </c>
      <c r="D13" s="53" t="s">
        <v>618</v>
      </c>
      <c r="E13" s="45" t="s">
        <v>9</v>
      </c>
      <c r="F13" s="45" t="s">
        <v>619</v>
      </c>
      <c r="G13" s="45" t="s">
        <v>620</v>
      </c>
      <c r="H13" s="45" t="s">
        <v>621</v>
      </c>
      <c r="I13" s="45" t="s">
        <v>608</v>
      </c>
    </row>
    <row r="14" spans="1:9" s="169" customFormat="1" ht="20.45" customHeight="1">
      <c r="A14" s="58">
        <v>2018</v>
      </c>
      <c r="B14" s="58">
        <v>9</v>
      </c>
      <c r="C14" s="44" t="s">
        <v>609</v>
      </c>
      <c r="D14" s="53" t="s">
        <v>622</v>
      </c>
      <c r="E14" s="45" t="s">
        <v>9</v>
      </c>
      <c r="F14" s="45" t="s">
        <v>623</v>
      </c>
      <c r="G14" s="45" t="s">
        <v>624</v>
      </c>
      <c r="H14" s="45" t="s">
        <v>625</v>
      </c>
      <c r="I14" s="45" t="s">
        <v>588</v>
      </c>
    </row>
    <row r="15" spans="1:9" s="169" customFormat="1">
      <c r="A15" s="58">
        <v>2018</v>
      </c>
      <c r="B15" s="58">
        <v>9</v>
      </c>
      <c r="C15" s="44" t="s">
        <v>609</v>
      </c>
      <c r="D15" s="53" t="s">
        <v>626</v>
      </c>
      <c r="E15" s="45" t="s">
        <v>160</v>
      </c>
      <c r="F15" s="45" t="s">
        <v>296</v>
      </c>
      <c r="G15" s="45" t="s">
        <v>627</v>
      </c>
      <c r="H15" s="45" t="s">
        <v>581</v>
      </c>
      <c r="I15" s="45" t="s">
        <v>591</v>
      </c>
    </row>
    <row r="16" spans="1:9" s="169" customFormat="1">
      <c r="A16" s="58">
        <v>2018</v>
      </c>
      <c r="B16" s="58">
        <v>9</v>
      </c>
      <c r="C16" s="44" t="s">
        <v>628</v>
      </c>
      <c r="D16" s="53" t="s">
        <v>629</v>
      </c>
      <c r="E16" s="45" t="s">
        <v>160</v>
      </c>
      <c r="F16" s="45" t="s">
        <v>603</v>
      </c>
      <c r="G16" s="45" t="s">
        <v>598</v>
      </c>
      <c r="H16" s="45" t="s">
        <v>581</v>
      </c>
      <c r="I16" s="45" t="s">
        <v>588</v>
      </c>
    </row>
    <row r="17" spans="1:9" s="169" customFormat="1" ht="15" customHeight="1">
      <c r="A17" s="58">
        <v>2018</v>
      </c>
      <c r="B17" s="58">
        <v>9</v>
      </c>
      <c r="C17" s="44" t="s">
        <v>630</v>
      </c>
      <c r="D17" s="53" t="s">
        <v>631</v>
      </c>
      <c r="E17" s="45" t="s">
        <v>162</v>
      </c>
      <c r="F17" s="45" t="s">
        <v>632</v>
      </c>
      <c r="G17" s="45" t="s">
        <v>633</v>
      </c>
      <c r="H17" s="45" t="s">
        <v>581</v>
      </c>
      <c r="I17" s="45" t="s">
        <v>608</v>
      </c>
    </row>
    <row r="18" spans="1:9" s="169" customFormat="1">
      <c r="A18" s="58">
        <v>2018</v>
      </c>
      <c r="B18" s="58">
        <v>9</v>
      </c>
      <c r="C18" s="44" t="s">
        <v>630</v>
      </c>
      <c r="D18" s="53" t="s">
        <v>634</v>
      </c>
      <c r="E18" s="45" t="s">
        <v>162</v>
      </c>
      <c r="F18" s="45" t="s">
        <v>635</v>
      </c>
      <c r="G18" s="45" t="s">
        <v>636</v>
      </c>
      <c r="H18" s="45" t="s">
        <v>581</v>
      </c>
      <c r="I18" s="45" t="s">
        <v>588</v>
      </c>
    </row>
    <row r="19" spans="1:9" s="169" customFormat="1" ht="15" customHeight="1">
      <c r="A19" s="58">
        <v>2018</v>
      </c>
      <c r="B19" s="58">
        <v>9</v>
      </c>
      <c r="C19" s="44" t="s">
        <v>628</v>
      </c>
      <c r="D19" s="53" t="s">
        <v>637</v>
      </c>
      <c r="E19" s="45" t="s">
        <v>160</v>
      </c>
      <c r="F19" s="45" t="s">
        <v>579</v>
      </c>
      <c r="G19" s="45" t="s">
        <v>638</v>
      </c>
      <c r="H19" s="45" t="s">
        <v>581</v>
      </c>
      <c r="I19" s="45" t="s">
        <v>591</v>
      </c>
    </row>
    <row r="20" spans="1:9" s="169" customFormat="1">
      <c r="A20" s="58">
        <v>2018</v>
      </c>
      <c r="B20" s="58">
        <v>9</v>
      </c>
      <c r="C20" s="44" t="s">
        <v>628</v>
      </c>
      <c r="D20" s="53" t="s">
        <v>639</v>
      </c>
      <c r="E20" s="45" t="s">
        <v>9</v>
      </c>
      <c r="F20" s="45" t="s">
        <v>640</v>
      </c>
      <c r="G20" s="45" t="s">
        <v>641</v>
      </c>
      <c r="H20" s="45" t="s">
        <v>642</v>
      </c>
      <c r="I20" s="45" t="s">
        <v>608</v>
      </c>
    </row>
    <row r="21" spans="1:9" s="169" customFormat="1">
      <c r="A21" s="58">
        <v>2018</v>
      </c>
      <c r="B21" s="58">
        <v>9</v>
      </c>
      <c r="C21" s="44" t="s">
        <v>628</v>
      </c>
      <c r="D21" s="53" t="s">
        <v>643</v>
      </c>
      <c r="E21" s="45" t="s">
        <v>160</v>
      </c>
      <c r="F21" s="45" t="s">
        <v>623</v>
      </c>
      <c r="G21" s="45" t="s">
        <v>644</v>
      </c>
      <c r="H21" s="45" t="s">
        <v>581</v>
      </c>
      <c r="I21" s="45" t="s">
        <v>588</v>
      </c>
    </row>
    <row r="22" spans="1:9" s="169" customFormat="1">
      <c r="A22" s="58">
        <v>2018</v>
      </c>
      <c r="B22" s="58">
        <v>9</v>
      </c>
      <c r="C22" s="25" t="s">
        <v>628</v>
      </c>
      <c r="D22" s="54" t="s">
        <v>645</v>
      </c>
      <c r="E22" s="228" t="s">
        <v>9</v>
      </c>
      <c r="F22" t="s">
        <v>593</v>
      </c>
      <c r="G22" t="s">
        <v>646</v>
      </c>
      <c r="H22" t="s">
        <v>647</v>
      </c>
      <c r="I22" t="s">
        <v>608</v>
      </c>
    </row>
    <row r="23" spans="1:9" s="169" customFormat="1">
      <c r="A23" s="58">
        <v>2018</v>
      </c>
      <c r="B23" s="58">
        <v>9</v>
      </c>
      <c r="C23" s="25" t="s">
        <v>648</v>
      </c>
      <c r="D23" s="54" t="s">
        <v>649</v>
      </c>
      <c r="E23" s="228" t="s">
        <v>160</v>
      </c>
      <c r="F23" t="s">
        <v>650</v>
      </c>
      <c r="G23" t="s">
        <v>651</v>
      </c>
      <c r="H23" t="s">
        <v>581</v>
      </c>
      <c r="I23" t="s">
        <v>608</v>
      </c>
    </row>
    <row r="24" spans="1:9" s="169" customFormat="1">
      <c r="A24" s="58">
        <v>2018</v>
      </c>
      <c r="B24" s="58">
        <v>9</v>
      </c>
      <c r="C24" s="25" t="s">
        <v>628</v>
      </c>
      <c r="D24" s="54" t="s">
        <v>652</v>
      </c>
      <c r="E24" s="54" t="s">
        <v>160</v>
      </c>
      <c r="F24" s="228" t="s">
        <v>579</v>
      </c>
      <c r="G24" t="s">
        <v>598</v>
      </c>
      <c r="H24" t="s">
        <v>581</v>
      </c>
      <c r="I24" t="s">
        <v>599</v>
      </c>
    </row>
    <row r="25" spans="1:9" s="169" customFormat="1">
      <c r="A25" s="58">
        <v>2018</v>
      </c>
      <c r="B25" s="58">
        <v>9</v>
      </c>
      <c r="C25" s="25" t="s">
        <v>628</v>
      </c>
      <c r="D25" s="54" t="s">
        <v>653</v>
      </c>
      <c r="E25" s="228" t="s">
        <v>160</v>
      </c>
      <c r="F25" t="s">
        <v>654</v>
      </c>
      <c r="G25" t="s">
        <v>655</v>
      </c>
      <c r="H25" t="s">
        <v>581</v>
      </c>
      <c r="I25" t="s">
        <v>608</v>
      </c>
    </row>
    <row r="26" spans="1:9" s="169" customFormat="1">
      <c r="A26" s="58">
        <v>2018</v>
      </c>
      <c r="B26" s="58">
        <v>9</v>
      </c>
      <c r="C26" s="25" t="s">
        <v>628</v>
      </c>
      <c r="D26" s="54" t="s">
        <v>656</v>
      </c>
      <c r="E26" s="54" t="s">
        <v>160</v>
      </c>
      <c r="F26" s="228" t="s">
        <v>579</v>
      </c>
      <c r="G26" t="s">
        <v>657</v>
      </c>
      <c r="H26" t="s">
        <v>581</v>
      </c>
      <c r="I26" t="s">
        <v>588</v>
      </c>
    </row>
    <row r="27" spans="1:9" s="169" customFormat="1">
      <c r="A27" s="58">
        <v>2018</v>
      </c>
      <c r="B27" s="58">
        <v>9</v>
      </c>
      <c r="C27" s="25" t="s">
        <v>630</v>
      </c>
      <c r="D27" s="54" t="s">
        <v>658</v>
      </c>
      <c r="E27" s="54" t="s">
        <v>9</v>
      </c>
      <c r="F27" s="228" t="s">
        <v>659</v>
      </c>
      <c r="G27" t="s">
        <v>660</v>
      </c>
      <c r="H27" t="s">
        <v>661</v>
      </c>
      <c r="I27" t="s">
        <v>608</v>
      </c>
    </row>
    <row r="28" spans="1:9" s="169" customFormat="1">
      <c r="A28" s="58">
        <v>2018</v>
      </c>
      <c r="B28" s="58">
        <v>9</v>
      </c>
      <c r="C28" s="25" t="s">
        <v>630</v>
      </c>
      <c r="D28" s="54" t="s">
        <v>662</v>
      </c>
      <c r="E28" s="54" t="s">
        <v>160</v>
      </c>
      <c r="F28" s="228" t="s">
        <v>579</v>
      </c>
      <c r="G28" t="s">
        <v>660</v>
      </c>
      <c r="H28" t="s">
        <v>581</v>
      </c>
      <c r="I28" t="s">
        <v>608</v>
      </c>
    </row>
    <row r="29" spans="1:9" s="169" customFormat="1">
      <c r="A29" s="58">
        <v>2018</v>
      </c>
      <c r="B29" s="58">
        <v>9</v>
      </c>
      <c r="C29" s="25" t="s">
        <v>630</v>
      </c>
      <c r="D29" s="54" t="s">
        <v>663</v>
      </c>
      <c r="E29" s="54" t="s">
        <v>160</v>
      </c>
      <c r="F29" s="228" t="s">
        <v>664</v>
      </c>
      <c r="G29" t="s">
        <v>665</v>
      </c>
      <c r="H29" t="s">
        <v>581</v>
      </c>
      <c r="I29" t="s">
        <v>608</v>
      </c>
    </row>
    <row r="30" spans="1:9" s="169" customFormat="1">
      <c r="A30" s="58">
        <v>2018</v>
      </c>
      <c r="B30" s="58">
        <v>9</v>
      </c>
      <c r="C30" s="25" t="s">
        <v>630</v>
      </c>
      <c r="D30" s="54" t="s">
        <v>666</v>
      </c>
      <c r="E30" s="228" t="s">
        <v>160</v>
      </c>
      <c r="F30" t="s">
        <v>579</v>
      </c>
      <c r="G30" t="s">
        <v>667</v>
      </c>
      <c r="H30" t="s">
        <v>581</v>
      </c>
      <c r="I30" t="s">
        <v>591</v>
      </c>
    </row>
    <row r="31" spans="1:9" s="169" customFormat="1">
      <c r="A31" s="58">
        <v>2018</v>
      </c>
      <c r="B31" s="58">
        <v>9</v>
      </c>
      <c r="C31" s="25" t="s">
        <v>668</v>
      </c>
      <c r="D31" s="54" t="s">
        <v>669</v>
      </c>
      <c r="E31" s="228" t="s">
        <v>160</v>
      </c>
      <c r="F31" t="s">
        <v>579</v>
      </c>
      <c r="G31" t="s">
        <v>670</v>
      </c>
      <c r="H31" t="s">
        <v>581</v>
      </c>
      <c r="I31" t="s">
        <v>591</v>
      </c>
    </row>
    <row r="32" spans="1:9" s="169" customFormat="1">
      <c r="A32" s="58">
        <v>2018</v>
      </c>
      <c r="B32" s="58">
        <v>9</v>
      </c>
      <c r="C32" s="25" t="s">
        <v>671</v>
      </c>
      <c r="D32" s="54" t="s">
        <v>672</v>
      </c>
      <c r="E32" s="54" t="s">
        <v>160</v>
      </c>
      <c r="F32" s="228" t="s">
        <v>579</v>
      </c>
      <c r="G32" t="s">
        <v>673</v>
      </c>
      <c r="H32" t="s">
        <v>581</v>
      </c>
      <c r="I32" t="s">
        <v>588</v>
      </c>
    </row>
    <row r="33" spans="1:9" s="169" customFormat="1">
      <c r="A33" s="58">
        <v>2018</v>
      </c>
      <c r="B33" s="58">
        <v>9</v>
      </c>
      <c r="C33" s="25" t="s">
        <v>671</v>
      </c>
      <c r="D33" s="54" t="s">
        <v>674</v>
      </c>
      <c r="E33" s="228" t="s">
        <v>9</v>
      </c>
      <c r="F33" t="s">
        <v>675</v>
      </c>
      <c r="G33" t="s">
        <v>676</v>
      </c>
      <c r="H33" t="s">
        <v>677</v>
      </c>
      <c r="I33" t="s">
        <v>588</v>
      </c>
    </row>
    <row r="34" spans="1:9" s="169" customFormat="1">
      <c r="A34" s="58">
        <v>2018</v>
      </c>
      <c r="B34" s="58">
        <v>9</v>
      </c>
      <c r="C34" s="25" t="s">
        <v>678</v>
      </c>
      <c r="D34" s="54" t="s">
        <v>679</v>
      </c>
      <c r="E34" s="54" t="s">
        <v>160</v>
      </c>
      <c r="F34" s="54" t="s">
        <v>579</v>
      </c>
      <c r="G34" t="s">
        <v>680</v>
      </c>
      <c r="H34" t="s">
        <v>581</v>
      </c>
      <c r="I34" t="s">
        <v>591</v>
      </c>
    </row>
    <row r="35" spans="1:9" s="169" customFormat="1">
      <c r="A35" s="58">
        <v>2018</v>
      </c>
      <c r="B35" s="58">
        <v>9</v>
      </c>
      <c r="C35" s="25" t="s">
        <v>678</v>
      </c>
      <c r="D35" s="54" t="s">
        <v>681</v>
      </c>
      <c r="E35" s="54" t="s">
        <v>160</v>
      </c>
      <c r="F35" s="54" t="s">
        <v>682</v>
      </c>
      <c r="G35" t="s">
        <v>683</v>
      </c>
      <c r="H35" t="s">
        <v>581</v>
      </c>
      <c r="I35" t="s">
        <v>608</v>
      </c>
    </row>
    <row r="36" spans="1:9" s="169" customFormat="1">
      <c r="A36" s="58">
        <v>2018</v>
      </c>
      <c r="B36" s="58">
        <v>9</v>
      </c>
      <c r="C36" s="25" t="s">
        <v>684</v>
      </c>
      <c r="D36" s="54" t="s">
        <v>685</v>
      </c>
      <c r="E36" s="228" t="s">
        <v>160</v>
      </c>
      <c r="F36" t="s">
        <v>632</v>
      </c>
      <c r="G36" t="s">
        <v>686</v>
      </c>
      <c r="H36" t="s">
        <v>581</v>
      </c>
      <c r="I36" t="s">
        <v>608</v>
      </c>
    </row>
    <row r="37" spans="1:9" s="169" customFormat="1">
      <c r="A37" s="58">
        <v>2018</v>
      </c>
      <c r="B37" s="58">
        <v>9</v>
      </c>
      <c r="C37" s="25" t="s">
        <v>687</v>
      </c>
      <c r="D37" s="54" t="s">
        <v>688</v>
      </c>
      <c r="E37" s="228" t="s">
        <v>9</v>
      </c>
      <c r="F37" t="s">
        <v>689</v>
      </c>
      <c r="G37" t="s">
        <v>690</v>
      </c>
      <c r="H37" t="s">
        <v>691</v>
      </c>
      <c r="I37" t="s">
        <v>608</v>
      </c>
    </row>
    <row r="38" spans="1:9" s="169" customFormat="1">
      <c r="A38" s="58">
        <v>2018</v>
      </c>
      <c r="B38" s="58">
        <v>9</v>
      </c>
      <c r="C38" s="25" t="s">
        <v>687</v>
      </c>
      <c r="D38" s="54" t="s">
        <v>692</v>
      </c>
      <c r="E38" s="54" t="s">
        <v>162</v>
      </c>
      <c r="F38" s="228"/>
      <c r="G38" t="s">
        <v>693</v>
      </c>
      <c r="H38" t="s">
        <v>694</v>
      </c>
      <c r="I38" t="s">
        <v>591</v>
      </c>
    </row>
    <row r="39" spans="1:9" s="169" customFormat="1">
      <c r="A39" s="58">
        <v>2018</v>
      </c>
      <c r="B39" s="58">
        <v>8</v>
      </c>
      <c r="C39" s="25" t="s">
        <v>695</v>
      </c>
      <c r="D39" s="54" t="s">
        <v>696</v>
      </c>
      <c r="E39" s="54" t="s">
        <v>9</v>
      </c>
      <c r="F39" s="228" t="s">
        <v>697</v>
      </c>
      <c r="G39" t="s">
        <v>698</v>
      </c>
      <c r="H39" t="s">
        <v>699</v>
      </c>
      <c r="I39" t="s">
        <v>591</v>
      </c>
    </row>
    <row r="40" spans="1:9" s="169" customFormat="1">
      <c r="A40" s="58">
        <v>2018</v>
      </c>
      <c r="B40" s="58">
        <v>8</v>
      </c>
      <c r="C40" s="25" t="s">
        <v>700</v>
      </c>
      <c r="D40" s="54" t="s">
        <v>701</v>
      </c>
      <c r="E40" s="54" t="s">
        <v>160</v>
      </c>
      <c r="F40" s="228" t="s">
        <v>702</v>
      </c>
      <c r="G40" t="s">
        <v>703</v>
      </c>
      <c r="H40" t="s">
        <v>581</v>
      </c>
      <c r="I40" t="s">
        <v>608</v>
      </c>
    </row>
    <row r="41" spans="1:9" s="169" customFormat="1">
      <c r="A41" s="58">
        <v>2018</v>
      </c>
      <c r="B41" s="58">
        <v>8</v>
      </c>
      <c r="C41" s="25" t="s">
        <v>704</v>
      </c>
      <c r="D41" s="54" t="s">
        <v>705</v>
      </c>
      <c r="E41" s="54" t="s">
        <v>162</v>
      </c>
      <c r="F41" s="228" t="s">
        <v>706</v>
      </c>
      <c r="G41" t="s">
        <v>707</v>
      </c>
      <c r="H41" t="s">
        <v>708</v>
      </c>
      <c r="I41" t="s">
        <v>608</v>
      </c>
    </row>
    <row r="42" spans="1:9" s="169" customFormat="1">
      <c r="A42" s="58">
        <v>2018</v>
      </c>
      <c r="B42" s="58">
        <v>8</v>
      </c>
      <c r="C42" s="25" t="s">
        <v>709</v>
      </c>
      <c r="D42" s="54" t="s">
        <v>710</v>
      </c>
      <c r="E42" s="54" t="s">
        <v>160</v>
      </c>
      <c r="F42" s="228" t="s">
        <v>296</v>
      </c>
      <c r="G42" t="s">
        <v>711</v>
      </c>
      <c r="H42" t="s">
        <v>581</v>
      </c>
      <c r="I42" t="s">
        <v>591</v>
      </c>
    </row>
    <row r="43" spans="1:9" s="169" customFormat="1">
      <c r="A43" s="58">
        <v>2018</v>
      </c>
      <c r="B43" s="58">
        <v>8</v>
      </c>
      <c r="C43" s="25" t="s">
        <v>712</v>
      </c>
      <c r="D43" s="54" t="s">
        <v>713</v>
      </c>
      <c r="E43" s="54" t="s">
        <v>159</v>
      </c>
      <c r="F43" s="228" t="s">
        <v>714</v>
      </c>
      <c r="G43" t="s">
        <v>715</v>
      </c>
      <c r="H43" t="s">
        <v>581</v>
      </c>
      <c r="I43" t="s">
        <v>608</v>
      </c>
    </row>
    <row r="44" spans="1:9" s="169" customFormat="1">
      <c r="A44" s="58">
        <v>2018</v>
      </c>
      <c r="B44" s="58">
        <v>9</v>
      </c>
      <c r="C44" s="25" t="s">
        <v>684</v>
      </c>
      <c r="D44" s="228" t="s">
        <v>716</v>
      </c>
      <c r="E44" t="s">
        <v>159</v>
      </c>
      <c r="F44" t="s">
        <v>717</v>
      </c>
      <c r="G44" t="s">
        <v>718</v>
      </c>
      <c r="H44" t="s">
        <v>581</v>
      </c>
      <c r="I44" t="s">
        <v>608</v>
      </c>
    </row>
    <row r="45" spans="1:9" s="169" customFormat="1">
      <c r="A45" s="58">
        <v>2018</v>
      </c>
      <c r="B45" s="58">
        <v>8</v>
      </c>
      <c r="C45" s="25" t="s">
        <v>719</v>
      </c>
      <c r="D45" s="228" t="s">
        <v>720</v>
      </c>
      <c r="E45" t="s">
        <v>160</v>
      </c>
      <c r="F45" t="s">
        <v>296</v>
      </c>
      <c r="G45" t="s">
        <v>721</v>
      </c>
      <c r="H45" t="s">
        <v>581</v>
      </c>
      <c r="I45" t="s">
        <v>591</v>
      </c>
    </row>
    <row r="46" spans="1:9" s="169" customFormat="1">
      <c r="A46" s="58">
        <v>2018</v>
      </c>
      <c r="B46" s="58">
        <v>8</v>
      </c>
      <c r="C46" s="25" t="s">
        <v>722</v>
      </c>
      <c r="D46" s="228" t="s">
        <v>723</v>
      </c>
      <c r="E46" t="s">
        <v>160</v>
      </c>
      <c r="F46" t="s">
        <v>724</v>
      </c>
      <c r="G46" t="s">
        <v>725</v>
      </c>
      <c r="H46" t="s">
        <v>581</v>
      </c>
      <c r="I46" t="s">
        <v>608</v>
      </c>
    </row>
    <row r="47" spans="1:9" s="169" customFormat="1">
      <c r="A47" s="58">
        <v>2018</v>
      </c>
      <c r="B47" s="58">
        <v>8</v>
      </c>
      <c r="C47" s="25" t="s">
        <v>726</v>
      </c>
      <c r="D47" s="228" t="s">
        <v>727</v>
      </c>
      <c r="E47" t="s">
        <v>160</v>
      </c>
      <c r="F47" t="s">
        <v>728</v>
      </c>
      <c r="G47" t="s">
        <v>729</v>
      </c>
      <c r="H47" t="s">
        <v>581</v>
      </c>
      <c r="I47" t="s">
        <v>608</v>
      </c>
    </row>
    <row r="48" spans="1:9" s="169" customFormat="1">
      <c r="A48" s="58">
        <v>2018</v>
      </c>
      <c r="B48" s="58">
        <v>8</v>
      </c>
      <c r="C48" s="25" t="s">
        <v>719</v>
      </c>
      <c r="D48" s="228" t="s">
        <v>730</v>
      </c>
      <c r="E48" t="s">
        <v>160</v>
      </c>
      <c r="F48" t="s">
        <v>296</v>
      </c>
      <c r="G48" t="s">
        <v>731</v>
      </c>
      <c r="H48" t="s">
        <v>581</v>
      </c>
      <c r="I48" t="s">
        <v>591</v>
      </c>
    </row>
    <row r="49" spans="1:9" s="169" customFormat="1">
      <c r="A49" s="58">
        <v>2018</v>
      </c>
      <c r="B49" s="58">
        <v>8</v>
      </c>
      <c r="C49" s="25" t="s">
        <v>709</v>
      </c>
      <c r="D49" s="228" t="s">
        <v>732</v>
      </c>
      <c r="E49" t="s">
        <v>160</v>
      </c>
      <c r="F49" t="s">
        <v>579</v>
      </c>
      <c r="G49" t="s">
        <v>733</v>
      </c>
      <c r="H49" t="s">
        <v>581</v>
      </c>
      <c r="I49" t="s">
        <v>591</v>
      </c>
    </row>
    <row r="50" spans="1:9" s="169" customFormat="1">
      <c r="A50" s="58">
        <v>2018</v>
      </c>
      <c r="B50" s="58">
        <v>8</v>
      </c>
      <c r="C50" s="25" t="s">
        <v>617</v>
      </c>
      <c r="D50" s="228" t="s">
        <v>734</v>
      </c>
      <c r="E50" t="s">
        <v>160</v>
      </c>
      <c r="F50" t="s">
        <v>735</v>
      </c>
      <c r="G50" t="s">
        <v>736</v>
      </c>
      <c r="H50" t="s">
        <v>581</v>
      </c>
      <c r="I50" t="s">
        <v>608</v>
      </c>
    </row>
    <row r="51" spans="1:9" s="169" customFormat="1">
      <c r="A51" s="58">
        <v>2018</v>
      </c>
      <c r="B51" s="58">
        <v>8</v>
      </c>
      <c r="C51" s="25" t="s">
        <v>726</v>
      </c>
      <c r="D51" s="54" t="s">
        <v>737</v>
      </c>
      <c r="E51" s="228" t="s">
        <v>160</v>
      </c>
      <c r="F51" t="s">
        <v>735</v>
      </c>
      <c r="G51" t="s">
        <v>738</v>
      </c>
      <c r="H51" t="s">
        <v>581</v>
      </c>
      <c r="I51" t="s">
        <v>608</v>
      </c>
    </row>
    <row r="52" spans="1:9" s="169" customFormat="1">
      <c r="A52" s="58">
        <v>2018</v>
      </c>
      <c r="B52" s="58">
        <v>8</v>
      </c>
      <c r="C52" s="25" t="s">
        <v>726</v>
      </c>
      <c r="D52" s="54" t="s">
        <v>739</v>
      </c>
      <c r="E52" s="228" t="s">
        <v>160</v>
      </c>
      <c r="F52" t="s">
        <v>296</v>
      </c>
      <c r="G52" t="s">
        <v>740</v>
      </c>
      <c r="H52" t="s">
        <v>581</v>
      </c>
      <c r="I52" t="s">
        <v>591</v>
      </c>
    </row>
    <row r="53" spans="1:9" s="169" customFormat="1">
      <c r="A53" s="58">
        <v>2018</v>
      </c>
      <c r="B53" s="58">
        <v>8</v>
      </c>
      <c r="C53" s="25" t="s">
        <v>722</v>
      </c>
      <c r="D53" s="54" t="s">
        <v>741</v>
      </c>
      <c r="E53" s="228" t="s">
        <v>160</v>
      </c>
      <c r="F53" t="s">
        <v>742</v>
      </c>
      <c r="G53" t="s">
        <v>743</v>
      </c>
      <c r="H53" t="s">
        <v>581</v>
      </c>
      <c r="I53" t="s">
        <v>608</v>
      </c>
    </row>
    <row r="54" spans="1:9" s="169" customFormat="1">
      <c r="A54" s="58">
        <v>2018</v>
      </c>
      <c r="B54" s="58">
        <v>8</v>
      </c>
      <c r="C54" s="25" t="s">
        <v>744</v>
      </c>
      <c r="D54" s="54" t="s">
        <v>745</v>
      </c>
      <c r="E54" s="228" t="s">
        <v>9</v>
      </c>
      <c r="F54" t="s">
        <v>746</v>
      </c>
      <c r="G54" t="s">
        <v>747</v>
      </c>
      <c r="H54" t="s">
        <v>748</v>
      </c>
      <c r="I54" t="s">
        <v>591</v>
      </c>
    </row>
    <row r="55" spans="1:9">
      <c r="A55" s="58">
        <v>2018</v>
      </c>
      <c r="B55" s="58">
        <v>8</v>
      </c>
      <c r="C55" t="s">
        <v>744</v>
      </c>
      <c r="D55" s="54" t="s">
        <v>749</v>
      </c>
      <c r="E55" s="228" t="s">
        <v>160</v>
      </c>
      <c r="F55" t="s">
        <v>750</v>
      </c>
      <c r="G55" t="s">
        <v>751</v>
      </c>
      <c r="H55" t="s">
        <v>581</v>
      </c>
      <c r="I55" t="s">
        <v>608</v>
      </c>
    </row>
    <row r="56" spans="1:9">
      <c r="A56" s="58">
        <v>2018</v>
      </c>
      <c r="B56" s="58">
        <v>8</v>
      </c>
      <c r="C56" t="s">
        <v>712</v>
      </c>
      <c r="D56" s="54" t="s">
        <v>752</v>
      </c>
      <c r="E56" s="228" t="s">
        <v>159</v>
      </c>
      <c r="F56" t="s">
        <v>753</v>
      </c>
      <c r="G56" t="s">
        <v>754</v>
      </c>
      <c r="H56" t="s">
        <v>581</v>
      </c>
      <c r="I56" t="s">
        <v>608</v>
      </c>
    </row>
    <row r="57" spans="1:9">
      <c r="A57" s="58">
        <v>2018</v>
      </c>
      <c r="B57" s="58">
        <v>8</v>
      </c>
      <c r="C57" t="s">
        <v>712</v>
      </c>
      <c r="D57" s="54" t="s">
        <v>755</v>
      </c>
      <c r="E57" s="228" t="s">
        <v>160</v>
      </c>
      <c r="F57" t="s">
        <v>756</v>
      </c>
      <c r="G57" t="s">
        <v>757</v>
      </c>
      <c r="H57" t="s">
        <v>581</v>
      </c>
      <c r="I57" t="s">
        <v>608</v>
      </c>
    </row>
    <row r="58" spans="1:9">
      <c r="A58" s="58">
        <v>2018</v>
      </c>
      <c r="B58" s="58">
        <v>8</v>
      </c>
      <c r="C58" t="s">
        <v>712</v>
      </c>
      <c r="D58" s="54" t="s">
        <v>758</v>
      </c>
      <c r="E58" s="228" t="s">
        <v>160</v>
      </c>
      <c r="F58" t="s">
        <v>756</v>
      </c>
      <c r="G58" t="s">
        <v>757</v>
      </c>
      <c r="H58" t="s">
        <v>581</v>
      </c>
      <c r="I58" t="s">
        <v>608</v>
      </c>
    </row>
    <row r="59" spans="1:9">
      <c r="A59" s="58">
        <v>2018</v>
      </c>
      <c r="B59" s="58">
        <v>8</v>
      </c>
      <c r="C59" t="s">
        <v>712</v>
      </c>
      <c r="D59" s="54" t="s">
        <v>759</v>
      </c>
      <c r="E59" s="228" t="s">
        <v>160</v>
      </c>
      <c r="F59" t="s">
        <v>753</v>
      </c>
      <c r="G59" t="s">
        <v>754</v>
      </c>
      <c r="H59" t="s">
        <v>581</v>
      </c>
      <c r="I59" t="s">
        <v>608</v>
      </c>
    </row>
    <row r="60" spans="1:9">
      <c r="A60" s="58">
        <v>2018</v>
      </c>
      <c r="B60" s="58">
        <v>8</v>
      </c>
      <c r="C60" t="s">
        <v>760</v>
      </c>
      <c r="D60" s="54" t="s">
        <v>761</v>
      </c>
      <c r="E60" s="228" t="s">
        <v>160</v>
      </c>
      <c r="F60" t="s">
        <v>762</v>
      </c>
      <c r="G60" t="s">
        <v>715</v>
      </c>
      <c r="H60" t="s">
        <v>581</v>
      </c>
      <c r="I60" t="s">
        <v>588</v>
      </c>
    </row>
    <row r="61" spans="1:9">
      <c r="A61" s="58">
        <v>2018</v>
      </c>
      <c r="B61" s="58">
        <v>8</v>
      </c>
      <c r="C61" t="s">
        <v>700</v>
      </c>
      <c r="D61" s="54" t="s">
        <v>763</v>
      </c>
      <c r="E61" s="228" t="s">
        <v>160</v>
      </c>
      <c r="F61" t="s">
        <v>764</v>
      </c>
      <c r="G61" t="s">
        <v>765</v>
      </c>
      <c r="H61" t="s">
        <v>581</v>
      </c>
      <c r="I61" t="s">
        <v>608</v>
      </c>
    </row>
    <row r="62" spans="1:9">
      <c r="A62" s="58">
        <v>2018</v>
      </c>
      <c r="B62" s="58">
        <v>8</v>
      </c>
      <c r="C62" t="s">
        <v>766</v>
      </c>
      <c r="D62" s="54" t="s">
        <v>767</v>
      </c>
      <c r="E62" s="228" t="s">
        <v>160</v>
      </c>
      <c r="F62" t="s">
        <v>768</v>
      </c>
      <c r="G62" t="s">
        <v>680</v>
      </c>
      <c r="H62" t="s">
        <v>581</v>
      </c>
      <c r="I62" t="s">
        <v>608</v>
      </c>
    </row>
    <row r="63" spans="1:9">
      <c r="A63" s="58">
        <v>2018</v>
      </c>
      <c r="B63" s="58">
        <v>8</v>
      </c>
      <c r="C63" t="s">
        <v>769</v>
      </c>
      <c r="D63" s="54" t="s">
        <v>770</v>
      </c>
      <c r="E63" s="228" t="s">
        <v>160</v>
      </c>
      <c r="F63" t="s">
        <v>771</v>
      </c>
      <c r="G63" t="s">
        <v>772</v>
      </c>
      <c r="H63" t="s">
        <v>581</v>
      </c>
      <c r="I63" t="s">
        <v>608</v>
      </c>
    </row>
    <row r="64" spans="1:9">
      <c r="A64" s="58">
        <v>2018</v>
      </c>
      <c r="B64" s="58">
        <v>8</v>
      </c>
      <c r="C64" t="s">
        <v>773</v>
      </c>
      <c r="D64" s="54" t="s">
        <v>774</v>
      </c>
      <c r="E64" s="228" t="s">
        <v>160</v>
      </c>
      <c r="F64" t="s">
        <v>775</v>
      </c>
      <c r="G64" t="s">
        <v>776</v>
      </c>
      <c r="H64" t="s">
        <v>581</v>
      </c>
      <c r="I64" t="s">
        <v>608</v>
      </c>
    </row>
    <row r="65" spans="1:9">
      <c r="A65" s="58">
        <v>2018</v>
      </c>
      <c r="B65" s="58">
        <v>8</v>
      </c>
      <c r="C65" t="s">
        <v>777</v>
      </c>
      <c r="D65" s="54" t="s">
        <v>778</v>
      </c>
      <c r="E65" s="228" t="s">
        <v>9</v>
      </c>
      <c r="F65" t="s">
        <v>779</v>
      </c>
      <c r="G65" t="s">
        <v>780</v>
      </c>
      <c r="H65" t="s">
        <v>781</v>
      </c>
      <c r="I65" t="s">
        <v>608</v>
      </c>
    </row>
    <row r="66" spans="1:9">
      <c r="A66" s="58">
        <v>2018</v>
      </c>
      <c r="B66" s="58">
        <v>8</v>
      </c>
      <c r="C66" t="s">
        <v>782</v>
      </c>
      <c r="D66" s="54" t="s">
        <v>783</v>
      </c>
      <c r="E66" s="228" t="s">
        <v>160</v>
      </c>
      <c r="F66" t="s">
        <v>784</v>
      </c>
      <c r="G66" t="s">
        <v>785</v>
      </c>
      <c r="H66" t="s">
        <v>581</v>
      </c>
      <c r="I66" t="s">
        <v>608</v>
      </c>
    </row>
    <row r="67" spans="1:9">
      <c r="A67" s="58">
        <v>2018</v>
      </c>
      <c r="B67" s="58">
        <v>8</v>
      </c>
      <c r="C67" t="s">
        <v>782</v>
      </c>
      <c r="D67" s="54" t="s">
        <v>786</v>
      </c>
      <c r="E67" s="228" t="s">
        <v>160</v>
      </c>
      <c r="F67" t="s">
        <v>787</v>
      </c>
      <c r="G67" t="s">
        <v>788</v>
      </c>
      <c r="H67" t="s">
        <v>581</v>
      </c>
      <c r="I67" t="s">
        <v>608</v>
      </c>
    </row>
    <row r="68" spans="1:9">
      <c r="A68" s="58">
        <v>2018</v>
      </c>
      <c r="B68" s="58">
        <v>8</v>
      </c>
      <c r="C68" t="s">
        <v>789</v>
      </c>
      <c r="D68" s="54" t="s">
        <v>790</v>
      </c>
      <c r="E68" s="228" t="s">
        <v>9</v>
      </c>
      <c r="F68" t="s">
        <v>697</v>
      </c>
      <c r="G68" t="s">
        <v>791</v>
      </c>
      <c r="H68" t="s">
        <v>792</v>
      </c>
      <c r="I68" t="s">
        <v>588</v>
      </c>
    </row>
    <row r="69" spans="1:9">
      <c r="A69" s="58">
        <v>2018</v>
      </c>
      <c r="B69" s="58">
        <v>8</v>
      </c>
      <c r="C69" t="s">
        <v>789</v>
      </c>
      <c r="D69" s="54" t="s">
        <v>793</v>
      </c>
      <c r="E69" s="228" t="s">
        <v>160</v>
      </c>
      <c r="F69" t="s">
        <v>623</v>
      </c>
      <c r="G69" t="s">
        <v>794</v>
      </c>
      <c r="H69" t="s">
        <v>581</v>
      </c>
      <c r="I69" t="s">
        <v>588</v>
      </c>
    </row>
    <row r="70" spans="1:9">
      <c r="A70" s="58">
        <v>2018</v>
      </c>
      <c r="B70" s="58">
        <v>8</v>
      </c>
      <c r="C70" t="s">
        <v>795</v>
      </c>
      <c r="D70" s="54" t="s">
        <v>796</v>
      </c>
      <c r="E70" s="228" t="s">
        <v>160</v>
      </c>
      <c r="F70" t="s">
        <v>797</v>
      </c>
      <c r="G70" t="s">
        <v>798</v>
      </c>
      <c r="H70" t="s">
        <v>581</v>
      </c>
      <c r="I70" t="s">
        <v>608</v>
      </c>
    </row>
    <row r="71" spans="1:9">
      <c r="A71" s="58">
        <v>2018</v>
      </c>
      <c r="B71" s="58">
        <v>8</v>
      </c>
      <c r="C71" t="s">
        <v>795</v>
      </c>
      <c r="D71" s="54" t="s">
        <v>799</v>
      </c>
      <c r="E71" s="228" t="s">
        <v>9</v>
      </c>
      <c r="F71" t="s">
        <v>800</v>
      </c>
      <c r="G71" t="s">
        <v>801</v>
      </c>
      <c r="H71" t="s">
        <v>802</v>
      </c>
      <c r="I71" t="s">
        <v>608</v>
      </c>
    </row>
    <row r="72" spans="1:9">
      <c r="A72" s="58">
        <v>2018</v>
      </c>
      <c r="B72" s="58">
        <v>8</v>
      </c>
      <c r="C72" t="s">
        <v>795</v>
      </c>
      <c r="D72" s="54" t="s">
        <v>803</v>
      </c>
      <c r="E72" s="228" t="s">
        <v>160</v>
      </c>
      <c r="F72" t="s">
        <v>797</v>
      </c>
      <c r="G72" t="s">
        <v>798</v>
      </c>
      <c r="H72" t="s">
        <v>581</v>
      </c>
      <c r="I72" t="s">
        <v>608</v>
      </c>
    </row>
    <row r="73" spans="1:9">
      <c r="A73" s="58">
        <v>2018</v>
      </c>
      <c r="B73" s="58">
        <v>8</v>
      </c>
      <c r="C73" t="s">
        <v>795</v>
      </c>
      <c r="D73" s="54" t="s">
        <v>804</v>
      </c>
      <c r="E73" s="228" t="s">
        <v>160</v>
      </c>
      <c r="F73" t="s">
        <v>579</v>
      </c>
      <c r="G73" t="s">
        <v>805</v>
      </c>
      <c r="H73" t="s">
        <v>581</v>
      </c>
      <c r="I73" t="s">
        <v>591</v>
      </c>
    </row>
    <row r="74" spans="1:9">
      <c r="A74" s="58"/>
      <c r="B74" s="58"/>
      <c r="D74" s="54"/>
      <c r="E74" s="228"/>
    </row>
  </sheetData>
  <phoneticPr fontId="19" type="noConversion"/>
  <conditionalFormatting sqref="G41:H41">
    <cfRule type="duplicateValues" dxfId="22" priority="13"/>
  </conditionalFormatting>
  <conditionalFormatting sqref="G42:H42">
    <cfRule type="duplicateValues" dxfId="21" priority="11"/>
  </conditionalFormatting>
  <conditionalFormatting sqref="D86:D1048576 D1:D47">
    <cfRule type="duplicateValues" dxfId="20" priority="47"/>
  </conditionalFormatting>
  <conditionalFormatting sqref="D48:D50">
    <cfRule type="duplicateValues" dxfId="19" priority="53"/>
  </conditionalFormatting>
  <conditionalFormatting sqref="G86:G1048576 G1:G57">
    <cfRule type="duplicateValues" dxfId="18" priority="7"/>
  </conditionalFormatting>
  <conditionalFormatting sqref="G58:G65">
    <cfRule type="duplicateValues" dxfId="17" priority="5"/>
  </conditionalFormatting>
  <conditionalFormatting sqref="G66:G72">
    <cfRule type="duplicateValues" dxfId="16" priority="3"/>
  </conditionalFormatting>
  <conditionalFormatting sqref="G73:G75">
    <cfRule type="duplicateValues" dxfId="15" priority="1"/>
  </conditionalFormatting>
  <conditionalFormatting sqref="G86:H1048576 G44:H47 H55:H57 G1:H40">
    <cfRule type="duplicateValues" dxfId="14" priority="61"/>
  </conditionalFormatting>
  <conditionalFormatting sqref="G48:H50 H51:H54">
    <cfRule type="duplicateValues" dxfId="13" priority="65"/>
  </conditionalFormatting>
  <conditionalFormatting sqref="H58:H65">
    <cfRule type="duplicateValues" dxfId="12" priority="67"/>
  </conditionalFormatting>
  <conditionalFormatting sqref="H66:H72">
    <cfRule type="duplicateValues" dxfId="11" priority="68"/>
  </conditionalFormatting>
  <conditionalFormatting sqref="H73:H75">
    <cfRule type="duplicateValues" dxfId="10" priority="69"/>
  </conditionalFormatting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97"/>
  <sheetViews>
    <sheetView workbookViewId="0">
      <pane xSplit="4" topLeftCell="E1" activePane="topRight" state="frozen"/>
      <selection activeCell="J22" sqref="J22"/>
      <selection pane="topRight" activeCell="H21" sqref="H21"/>
    </sheetView>
  </sheetViews>
  <sheetFormatPr defaultColWidth="8.875" defaultRowHeight="14.25"/>
  <cols>
    <col min="1" max="1" width="6" style="137" bestFit="1" customWidth="1"/>
    <col min="2" max="2" width="3.5" style="137" bestFit="1" customWidth="1"/>
    <col min="3" max="3" width="15.375" style="137" customWidth="1"/>
    <col min="4" max="4" width="15.125" style="132" customWidth="1"/>
    <col min="5" max="5" width="14.5" style="132" bestFit="1" customWidth="1"/>
    <col min="6" max="6" width="12.125" style="133" bestFit="1" customWidth="1"/>
    <col min="7" max="7" width="9.875" style="132" bestFit="1" customWidth="1"/>
    <col min="8" max="8" width="36.5" style="134" customWidth="1"/>
    <col min="9" max="9" width="7.125" style="132" bestFit="1" customWidth="1"/>
    <col min="10" max="10" width="13.125" style="132" bestFit="1" customWidth="1"/>
    <col min="11" max="11" width="24.875" style="132" customWidth="1"/>
    <col min="12" max="12" width="18.375" style="132" bestFit="1" customWidth="1"/>
    <col min="13" max="13" width="12.375" style="132" bestFit="1" customWidth="1"/>
    <col min="14" max="14" width="11.625" style="134" bestFit="1" customWidth="1"/>
    <col min="15" max="15" width="8.875" style="134" customWidth="1"/>
    <col min="16" max="16384" width="8.875" style="134"/>
  </cols>
  <sheetData>
    <row r="1" spans="1:14" s="131" customFormat="1" ht="15" customHeight="1">
      <c r="A1" s="188" t="s">
        <v>129</v>
      </c>
      <c r="B1" s="188" t="s">
        <v>127</v>
      </c>
      <c r="C1" s="188" t="s">
        <v>806</v>
      </c>
      <c r="D1" s="189" t="s">
        <v>807</v>
      </c>
      <c r="E1" s="190" t="s">
        <v>808</v>
      </c>
      <c r="F1" s="189" t="s">
        <v>809</v>
      </c>
      <c r="G1" s="189" t="s">
        <v>810</v>
      </c>
      <c r="H1" s="189" t="s">
        <v>131</v>
      </c>
      <c r="I1" s="189" t="s">
        <v>811</v>
      </c>
      <c r="J1" s="189" t="s">
        <v>812</v>
      </c>
      <c r="K1" s="189" t="s">
        <v>813</v>
      </c>
      <c r="L1" s="189" t="s">
        <v>814</v>
      </c>
      <c r="M1" s="189" t="s">
        <v>815</v>
      </c>
    </row>
    <row r="2" spans="1:14">
      <c r="A2" s="127">
        <v>2018</v>
      </c>
      <c r="B2" s="127">
        <v>9</v>
      </c>
      <c r="C2" s="137">
        <v>18</v>
      </c>
      <c r="D2" s="128">
        <v>4796498477</v>
      </c>
      <c r="E2" s="128" t="s">
        <v>816</v>
      </c>
      <c r="F2" s="129" t="s">
        <v>817</v>
      </c>
      <c r="G2" s="130" t="s">
        <v>818</v>
      </c>
      <c r="H2" s="131" t="s">
        <v>66</v>
      </c>
      <c r="I2" s="128">
        <v>18</v>
      </c>
      <c r="J2" s="132">
        <v>0</v>
      </c>
      <c r="K2" s="128">
        <v>16.2</v>
      </c>
      <c r="L2" s="128" t="s">
        <v>213</v>
      </c>
      <c r="M2" s="128" t="s">
        <v>819</v>
      </c>
      <c r="N2" s="132"/>
    </row>
    <row r="3" spans="1:14">
      <c r="A3" s="127">
        <v>2018</v>
      </c>
      <c r="B3" s="127">
        <v>9</v>
      </c>
      <c r="C3" s="137">
        <v>298</v>
      </c>
      <c r="D3" s="128">
        <v>27571869380</v>
      </c>
      <c r="E3" s="128" t="s">
        <v>820</v>
      </c>
      <c r="F3" s="129" t="s">
        <v>817</v>
      </c>
      <c r="G3" s="130" t="s">
        <v>821</v>
      </c>
      <c r="H3" s="131" t="s">
        <v>822</v>
      </c>
      <c r="I3" s="128">
        <v>298</v>
      </c>
      <c r="J3" s="132">
        <v>0</v>
      </c>
      <c r="K3" s="128">
        <v>0</v>
      </c>
      <c r="L3" s="128" t="s">
        <v>213</v>
      </c>
      <c r="M3" s="128" t="s">
        <v>819</v>
      </c>
      <c r="N3" s="132"/>
    </row>
    <row r="4" spans="1:14">
      <c r="A4" s="127">
        <v>2018</v>
      </c>
      <c r="B4" s="127">
        <v>9</v>
      </c>
      <c r="C4" s="137">
        <v>298</v>
      </c>
      <c r="D4" s="128">
        <v>45891454354</v>
      </c>
      <c r="E4" s="128" t="s">
        <v>823</v>
      </c>
      <c r="F4" s="129" t="s">
        <v>824</v>
      </c>
      <c r="G4" s="130" t="s">
        <v>825</v>
      </c>
      <c r="H4" s="131" t="s">
        <v>822</v>
      </c>
      <c r="I4" s="128">
        <v>298</v>
      </c>
      <c r="J4" s="132">
        <v>0</v>
      </c>
      <c r="K4" s="128">
        <v>0</v>
      </c>
      <c r="L4" s="128" t="s">
        <v>213</v>
      </c>
      <c r="M4" s="128" t="s">
        <v>819</v>
      </c>
      <c r="N4" s="132"/>
    </row>
    <row r="5" spans="1:14">
      <c r="A5" s="127">
        <v>2018</v>
      </c>
      <c r="B5" s="127">
        <v>9</v>
      </c>
      <c r="C5" s="137">
        <v>13</v>
      </c>
      <c r="D5" s="128">
        <v>4876228301</v>
      </c>
      <c r="E5" s="128" t="s">
        <v>826</v>
      </c>
      <c r="F5" s="129" t="s">
        <v>827</v>
      </c>
      <c r="G5" s="130" t="s">
        <v>828</v>
      </c>
      <c r="H5" s="131" t="s">
        <v>66</v>
      </c>
      <c r="I5" s="128">
        <v>18</v>
      </c>
      <c r="J5" s="132">
        <v>5</v>
      </c>
      <c r="K5" s="128">
        <v>16.2</v>
      </c>
      <c r="L5" s="128" t="s">
        <v>213</v>
      </c>
      <c r="M5" s="128" t="s">
        <v>819</v>
      </c>
      <c r="N5" s="132"/>
    </row>
    <row r="6" spans="1:14">
      <c r="A6" s="127">
        <v>2018</v>
      </c>
      <c r="B6" s="127">
        <v>9</v>
      </c>
      <c r="C6" s="137">
        <v>59</v>
      </c>
      <c r="D6" s="128">
        <v>9219761082</v>
      </c>
      <c r="E6" s="128" t="s">
        <v>826</v>
      </c>
      <c r="F6" s="129" t="s">
        <v>827</v>
      </c>
      <c r="G6" s="130" t="s">
        <v>829</v>
      </c>
      <c r="H6" s="131" t="s">
        <v>77</v>
      </c>
      <c r="I6" s="128">
        <v>188</v>
      </c>
      <c r="J6" s="132">
        <v>129</v>
      </c>
      <c r="K6" s="128">
        <v>169.2</v>
      </c>
      <c r="L6" s="128" t="s">
        <v>213</v>
      </c>
      <c r="M6" s="128" t="s">
        <v>819</v>
      </c>
      <c r="N6" s="132"/>
    </row>
    <row r="7" spans="1:14">
      <c r="A7" s="127">
        <v>2018</v>
      </c>
      <c r="B7" s="127">
        <v>9</v>
      </c>
      <c r="C7" s="137">
        <v>38</v>
      </c>
      <c r="D7" s="128">
        <v>9818904637</v>
      </c>
      <c r="E7" s="128" t="s">
        <v>826</v>
      </c>
      <c r="F7" s="129" t="s">
        <v>827</v>
      </c>
      <c r="G7" s="130" t="s">
        <v>830</v>
      </c>
      <c r="H7" s="131" t="s">
        <v>831</v>
      </c>
      <c r="I7" s="128">
        <v>98</v>
      </c>
      <c r="J7" s="132">
        <v>60</v>
      </c>
      <c r="K7" s="128">
        <v>88.2</v>
      </c>
      <c r="L7" s="128" t="s">
        <v>213</v>
      </c>
      <c r="M7" s="128" t="s">
        <v>819</v>
      </c>
      <c r="N7" s="132"/>
    </row>
    <row r="8" spans="1:14">
      <c r="A8" s="127">
        <v>2018</v>
      </c>
      <c r="B8" s="127">
        <v>9</v>
      </c>
      <c r="C8" s="137">
        <v>25</v>
      </c>
      <c r="D8" s="128">
        <v>68681646609</v>
      </c>
      <c r="E8" s="128" t="s">
        <v>832</v>
      </c>
      <c r="F8" s="129" t="s">
        <v>827</v>
      </c>
      <c r="G8" s="130" t="s">
        <v>833</v>
      </c>
      <c r="H8" s="131" t="s">
        <v>834</v>
      </c>
      <c r="I8" s="128">
        <v>25</v>
      </c>
      <c r="J8" s="132">
        <v>0</v>
      </c>
      <c r="K8" s="128">
        <v>0</v>
      </c>
      <c r="L8" s="128" t="s">
        <v>213</v>
      </c>
      <c r="M8" s="128" t="s">
        <v>835</v>
      </c>
      <c r="N8" s="132"/>
    </row>
    <row r="9" spans="1:14">
      <c r="A9" s="127">
        <v>2018</v>
      </c>
      <c r="B9" s="127">
        <v>9</v>
      </c>
      <c r="C9" s="137">
        <v>25</v>
      </c>
      <c r="D9" s="128">
        <v>50071085734</v>
      </c>
      <c r="E9" s="128" t="s">
        <v>832</v>
      </c>
      <c r="F9" s="129" t="s">
        <v>827</v>
      </c>
      <c r="G9" s="130" t="s">
        <v>836</v>
      </c>
      <c r="H9" s="131" t="s">
        <v>834</v>
      </c>
      <c r="I9" s="128">
        <v>25</v>
      </c>
      <c r="J9" s="132">
        <v>0</v>
      </c>
      <c r="K9" s="128">
        <v>0</v>
      </c>
      <c r="L9" s="128" t="s">
        <v>213</v>
      </c>
      <c r="M9" s="128" t="s">
        <v>835</v>
      </c>
      <c r="N9" s="132"/>
    </row>
    <row r="10" spans="1:14">
      <c r="A10" s="127">
        <v>2018</v>
      </c>
      <c r="B10" s="127">
        <v>9</v>
      </c>
      <c r="C10" s="137">
        <v>188</v>
      </c>
      <c r="D10" s="128">
        <v>46311714806</v>
      </c>
      <c r="E10" s="128" t="s">
        <v>832</v>
      </c>
      <c r="F10" s="129" t="s">
        <v>827</v>
      </c>
      <c r="G10" s="130" t="s">
        <v>837</v>
      </c>
      <c r="H10" s="131" t="s">
        <v>838</v>
      </c>
      <c r="I10" s="128">
        <v>188</v>
      </c>
      <c r="J10" s="132">
        <v>0</v>
      </c>
      <c r="K10" s="128">
        <v>0</v>
      </c>
      <c r="L10" s="128" t="s">
        <v>213</v>
      </c>
      <c r="M10" s="128" t="s">
        <v>835</v>
      </c>
      <c r="N10" s="132"/>
    </row>
    <row r="11" spans="1:14">
      <c r="A11" s="127">
        <v>2018</v>
      </c>
      <c r="B11" s="127">
        <v>9</v>
      </c>
      <c r="C11" s="137">
        <v>98</v>
      </c>
      <c r="D11" s="128">
        <v>47322632611</v>
      </c>
      <c r="E11" s="128" t="s">
        <v>832</v>
      </c>
      <c r="F11" s="129" t="s">
        <v>827</v>
      </c>
      <c r="G11" s="130" t="s">
        <v>839</v>
      </c>
      <c r="H11" s="131" t="s">
        <v>840</v>
      </c>
      <c r="I11" s="128">
        <v>98</v>
      </c>
      <c r="J11" s="132">
        <v>0</v>
      </c>
      <c r="K11" s="128">
        <v>0</v>
      </c>
      <c r="L11" s="128" t="s">
        <v>213</v>
      </c>
      <c r="M11" s="128" t="s">
        <v>835</v>
      </c>
      <c r="N11" s="132"/>
    </row>
    <row r="12" spans="1:14">
      <c r="A12" s="127">
        <v>2018</v>
      </c>
      <c r="B12" s="127">
        <v>9</v>
      </c>
      <c r="C12" s="137">
        <v>466</v>
      </c>
      <c r="D12" s="128">
        <v>50038432166</v>
      </c>
      <c r="E12" s="128" t="s">
        <v>841</v>
      </c>
      <c r="F12" s="129" t="s">
        <v>827</v>
      </c>
      <c r="G12" s="130" t="s">
        <v>842</v>
      </c>
      <c r="H12" s="131" t="s">
        <v>843</v>
      </c>
      <c r="I12" s="128">
        <v>466</v>
      </c>
      <c r="J12" s="132">
        <v>0</v>
      </c>
      <c r="K12" s="128">
        <v>0</v>
      </c>
      <c r="L12" s="128" t="s">
        <v>213</v>
      </c>
      <c r="M12" s="128" t="s">
        <v>819</v>
      </c>
      <c r="N12" s="132"/>
    </row>
    <row r="13" spans="1:14">
      <c r="A13" s="127">
        <v>2018</v>
      </c>
      <c r="B13" s="127">
        <v>9</v>
      </c>
      <c r="C13" s="137">
        <v>25</v>
      </c>
      <c r="D13" s="128">
        <v>82103108623</v>
      </c>
      <c r="E13" s="128" t="s">
        <v>844</v>
      </c>
      <c r="F13" s="129" t="s">
        <v>827</v>
      </c>
      <c r="G13" s="130" t="s">
        <v>845</v>
      </c>
      <c r="H13" s="131" t="s">
        <v>834</v>
      </c>
      <c r="I13" s="128">
        <v>25</v>
      </c>
      <c r="J13" s="132">
        <v>0</v>
      </c>
      <c r="K13" s="128">
        <v>0</v>
      </c>
      <c r="L13" s="128" t="s">
        <v>213</v>
      </c>
      <c r="M13" s="128" t="s">
        <v>819</v>
      </c>
      <c r="N13" s="132"/>
    </row>
    <row r="14" spans="1:14">
      <c r="A14" s="127">
        <v>2018</v>
      </c>
      <c r="B14" s="127">
        <v>9</v>
      </c>
      <c r="C14" s="137">
        <v>98</v>
      </c>
      <c r="D14" s="128">
        <v>9267159715</v>
      </c>
      <c r="E14" s="128" t="s">
        <v>846</v>
      </c>
      <c r="F14" s="129" t="s">
        <v>847</v>
      </c>
      <c r="G14" s="130" t="s">
        <v>848</v>
      </c>
      <c r="H14" s="131" t="s">
        <v>831</v>
      </c>
      <c r="I14" s="128">
        <v>98</v>
      </c>
      <c r="J14" s="132">
        <v>0</v>
      </c>
      <c r="K14" s="128">
        <v>88.2</v>
      </c>
      <c r="L14" s="128" t="s">
        <v>213</v>
      </c>
      <c r="M14" s="128" t="s">
        <v>819</v>
      </c>
      <c r="N14" s="132"/>
    </row>
    <row r="15" spans="1:14">
      <c r="A15" s="127">
        <v>2018</v>
      </c>
      <c r="B15" s="127">
        <v>9</v>
      </c>
      <c r="C15" s="137">
        <v>298</v>
      </c>
      <c r="D15" s="128">
        <v>5968929654</v>
      </c>
      <c r="E15" s="128" t="s">
        <v>846</v>
      </c>
      <c r="F15" s="129" t="s">
        <v>847</v>
      </c>
      <c r="G15" s="130" t="s">
        <v>849</v>
      </c>
      <c r="H15" s="131" t="s">
        <v>850</v>
      </c>
      <c r="I15" s="128">
        <v>298</v>
      </c>
      <c r="J15" s="132">
        <v>0</v>
      </c>
      <c r="K15" s="128">
        <v>268.2</v>
      </c>
      <c r="L15" s="128" t="s">
        <v>213</v>
      </c>
      <c r="M15" s="128" t="s">
        <v>819</v>
      </c>
      <c r="N15" s="132"/>
    </row>
    <row r="16" spans="1:14">
      <c r="A16" s="127">
        <v>2018</v>
      </c>
      <c r="B16" s="127">
        <v>8</v>
      </c>
      <c r="C16" s="137">
        <v>18</v>
      </c>
      <c r="D16" s="128">
        <v>4913464163</v>
      </c>
      <c r="E16" s="128" t="s">
        <v>851</v>
      </c>
      <c r="F16" s="129" t="s">
        <v>852</v>
      </c>
      <c r="G16" s="130" t="s">
        <v>853</v>
      </c>
      <c r="H16" s="131" t="s">
        <v>66</v>
      </c>
      <c r="I16" s="128">
        <v>18</v>
      </c>
      <c r="J16" s="132">
        <v>0</v>
      </c>
      <c r="K16" s="128">
        <v>16.2</v>
      </c>
      <c r="L16" s="128" t="s">
        <v>213</v>
      </c>
      <c r="M16" s="128" t="s">
        <v>819</v>
      </c>
      <c r="N16" s="132"/>
    </row>
    <row r="17" spans="1:14">
      <c r="A17" s="127">
        <v>2018</v>
      </c>
      <c r="B17" s="127">
        <v>8</v>
      </c>
      <c r="C17" s="137">
        <v>188</v>
      </c>
      <c r="D17" s="128">
        <v>508334625</v>
      </c>
      <c r="E17" s="128" t="s">
        <v>854</v>
      </c>
      <c r="F17" s="129" t="s">
        <v>855</v>
      </c>
      <c r="G17" s="130" t="s">
        <v>856</v>
      </c>
      <c r="H17" s="131" t="s">
        <v>857</v>
      </c>
      <c r="I17" s="128">
        <v>188</v>
      </c>
      <c r="J17" s="132">
        <v>0</v>
      </c>
      <c r="K17" s="128">
        <v>169.2</v>
      </c>
      <c r="L17" s="128" t="s">
        <v>213</v>
      </c>
      <c r="M17" s="128" t="s">
        <v>819</v>
      </c>
      <c r="N17" s="132"/>
    </row>
    <row r="18" spans="1:14">
      <c r="A18" s="127">
        <v>2018</v>
      </c>
      <c r="B18" s="127">
        <v>8</v>
      </c>
      <c r="C18" s="137">
        <v>13</v>
      </c>
      <c r="D18" s="128">
        <v>4403947697</v>
      </c>
      <c r="E18" s="128" t="s">
        <v>858</v>
      </c>
      <c r="F18" s="129" t="s">
        <v>859</v>
      </c>
      <c r="G18" s="130" t="s">
        <v>860</v>
      </c>
      <c r="H18" s="131" t="s">
        <v>66</v>
      </c>
      <c r="I18" s="128">
        <v>18</v>
      </c>
      <c r="J18" s="132">
        <v>5</v>
      </c>
      <c r="K18" s="128">
        <v>16.2</v>
      </c>
      <c r="L18" s="128" t="s">
        <v>213</v>
      </c>
      <c r="M18" s="128" t="s">
        <v>819</v>
      </c>
      <c r="N18" s="132"/>
    </row>
    <row r="19" spans="1:14">
      <c r="A19" s="127">
        <v>2018</v>
      </c>
      <c r="B19" s="127">
        <v>8</v>
      </c>
      <c r="C19" s="137">
        <v>59</v>
      </c>
      <c r="D19" s="128">
        <v>9266179793</v>
      </c>
      <c r="E19" s="128" t="s">
        <v>858</v>
      </c>
      <c r="F19" s="129" t="s">
        <v>859</v>
      </c>
      <c r="G19" s="130" t="s">
        <v>861</v>
      </c>
      <c r="H19" s="131" t="s">
        <v>77</v>
      </c>
      <c r="I19" s="128">
        <v>188</v>
      </c>
      <c r="J19" s="132">
        <v>129</v>
      </c>
      <c r="K19" s="128">
        <v>169.2</v>
      </c>
      <c r="L19" s="128" t="s">
        <v>213</v>
      </c>
      <c r="M19" s="128" t="s">
        <v>819</v>
      </c>
      <c r="N19" s="132"/>
    </row>
    <row r="20" spans="1:14">
      <c r="A20" s="127">
        <v>2018</v>
      </c>
      <c r="B20" s="127">
        <v>8</v>
      </c>
      <c r="C20" s="137">
        <v>18</v>
      </c>
      <c r="D20" s="128">
        <v>4337994335</v>
      </c>
      <c r="E20" s="128" t="s">
        <v>862</v>
      </c>
      <c r="F20" s="129" t="s">
        <v>863</v>
      </c>
      <c r="G20" s="130" t="s">
        <v>864</v>
      </c>
      <c r="H20" s="131" t="s">
        <v>66</v>
      </c>
      <c r="I20" s="128">
        <v>18</v>
      </c>
      <c r="J20" s="132">
        <v>0</v>
      </c>
      <c r="K20" s="128">
        <v>16.2</v>
      </c>
      <c r="L20" s="128" t="s">
        <v>213</v>
      </c>
      <c r="M20" s="128" t="s">
        <v>819</v>
      </c>
      <c r="N20" s="132"/>
    </row>
    <row r="21" spans="1:14">
      <c r="A21" s="127">
        <v>2018</v>
      </c>
      <c r="B21" s="127">
        <v>8</v>
      </c>
      <c r="C21" s="137">
        <v>18</v>
      </c>
      <c r="D21" s="128">
        <v>4375570940</v>
      </c>
      <c r="E21" s="128" t="s">
        <v>865</v>
      </c>
      <c r="F21" s="129" t="s">
        <v>866</v>
      </c>
      <c r="G21" s="130" t="s">
        <v>867</v>
      </c>
      <c r="H21" s="131" t="s">
        <v>66</v>
      </c>
      <c r="I21" s="128">
        <v>18</v>
      </c>
      <c r="J21" s="132">
        <v>0</v>
      </c>
      <c r="K21" s="128">
        <v>16.2</v>
      </c>
      <c r="L21" s="128" t="s">
        <v>213</v>
      </c>
      <c r="M21" s="128" t="s">
        <v>819</v>
      </c>
      <c r="N21" s="132"/>
    </row>
    <row r="22" spans="1:14">
      <c r="A22" s="127">
        <v>2018</v>
      </c>
      <c r="B22" s="127">
        <v>9</v>
      </c>
      <c r="C22" s="137">
        <v>98</v>
      </c>
      <c r="D22" s="128">
        <v>26901403775</v>
      </c>
      <c r="E22" s="128" t="s">
        <v>868</v>
      </c>
      <c r="F22" s="129" t="s">
        <v>827</v>
      </c>
      <c r="G22" s="130" t="s">
        <v>869</v>
      </c>
      <c r="H22" s="131" t="s">
        <v>840</v>
      </c>
      <c r="I22" s="128">
        <v>98</v>
      </c>
      <c r="J22" s="132">
        <v>0</v>
      </c>
      <c r="K22" s="128">
        <v>0</v>
      </c>
      <c r="L22" s="128" t="s">
        <v>213</v>
      </c>
      <c r="M22" s="128" t="s">
        <v>819</v>
      </c>
      <c r="N22" s="132"/>
    </row>
    <row r="23" spans="1:14">
      <c r="A23" s="127">
        <v>2018</v>
      </c>
      <c r="B23" s="127">
        <v>9</v>
      </c>
      <c r="C23" s="137">
        <v>25</v>
      </c>
      <c r="D23" s="128">
        <v>64324436667</v>
      </c>
      <c r="E23" s="128" t="s">
        <v>868</v>
      </c>
      <c r="F23" s="129" t="s">
        <v>827</v>
      </c>
      <c r="G23" s="130" t="s">
        <v>870</v>
      </c>
      <c r="H23" s="131" t="s">
        <v>834</v>
      </c>
      <c r="I23" s="128">
        <v>25</v>
      </c>
      <c r="J23" s="132">
        <v>0</v>
      </c>
      <c r="K23" s="128">
        <v>0</v>
      </c>
      <c r="L23" s="128" t="s">
        <v>213</v>
      </c>
      <c r="M23" s="128" t="s">
        <v>819</v>
      </c>
      <c r="N23" s="132"/>
    </row>
    <row r="24" spans="1:14">
      <c r="A24" s="127">
        <v>2018</v>
      </c>
      <c r="B24" s="127">
        <v>9</v>
      </c>
      <c r="C24" s="137">
        <v>168</v>
      </c>
      <c r="D24" s="128">
        <v>76292080346</v>
      </c>
      <c r="E24" s="128" t="s">
        <v>868</v>
      </c>
      <c r="F24" s="129" t="s">
        <v>827</v>
      </c>
      <c r="G24" s="130" t="s">
        <v>871</v>
      </c>
      <c r="H24" s="131" t="s">
        <v>872</v>
      </c>
      <c r="I24" s="128">
        <v>168</v>
      </c>
      <c r="J24" s="132">
        <v>0</v>
      </c>
      <c r="K24" s="128">
        <v>0</v>
      </c>
      <c r="L24" s="128" t="s">
        <v>213</v>
      </c>
      <c r="M24" s="128" t="s">
        <v>819</v>
      </c>
      <c r="N24" s="132"/>
    </row>
    <row r="25" spans="1:14">
      <c r="A25" s="127">
        <v>2018</v>
      </c>
      <c r="B25" s="127">
        <v>9</v>
      </c>
      <c r="C25" s="137">
        <v>168</v>
      </c>
      <c r="D25" s="128">
        <v>82861364442</v>
      </c>
      <c r="E25" s="128" t="s">
        <v>873</v>
      </c>
      <c r="F25" s="129" t="s">
        <v>874</v>
      </c>
      <c r="G25" s="130" t="s">
        <v>875</v>
      </c>
      <c r="H25" s="131" t="s">
        <v>872</v>
      </c>
      <c r="I25" s="128">
        <v>168</v>
      </c>
      <c r="J25" s="132">
        <v>0</v>
      </c>
      <c r="K25" s="128">
        <v>0</v>
      </c>
      <c r="L25" s="128" t="s">
        <v>213</v>
      </c>
      <c r="M25" s="128" t="s">
        <v>819</v>
      </c>
      <c r="N25" s="132"/>
    </row>
    <row r="26" spans="1:14">
      <c r="A26" s="127">
        <v>2018</v>
      </c>
      <c r="B26" s="127">
        <v>9</v>
      </c>
      <c r="C26" s="137">
        <v>188</v>
      </c>
      <c r="D26" s="128">
        <v>54354627616</v>
      </c>
      <c r="E26" s="128" t="s">
        <v>876</v>
      </c>
      <c r="F26" s="129" t="s">
        <v>877</v>
      </c>
      <c r="G26" s="130" t="s">
        <v>878</v>
      </c>
      <c r="H26" s="131" t="s">
        <v>838</v>
      </c>
      <c r="I26" s="128">
        <v>188</v>
      </c>
      <c r="J26" s="132">
        <v>0</v>
      </c>
      <c r="K26" s="128">
        <v>0</v>
      </c>
      <c r="L26" s="128" t="s">
        <v>213</v>
      </c>
      <c r="M26" s="128" t="s">
        <v>819</v>
      </c>
      <c r="N26" s="132"/>
    </row>
    <row r="27" spans="1:14">
      <c r="A27" s="127">
        <v>2018</v>
      </c>
      <c r="B27" s="127">
        <v>9</v>
      </c>
      <c r="C27" s="137">
        <v>398</v>
      </c>
      <c r="D27" s="128">
        <v>44221566104</v>
      </c>
      <c r="E27" s="128" t="s">
        <v>876</v>
      </c>
      <c r="F27" s="129" t="s">
        <v>877</v>
      </c>
      <c r="G27" s="130" t="s">
        <v>879</v>
      </c>
      <c r="H27" s="131" t="s">
        <v>880</v>
      </c>
      <c r="I27" s="128">
        <v>398</v>
      </c>
      <c r="J27" s="132">
        <v>0</v>
      </c>
      <c r="K27" s="128">
        <v>0</v>
      </c>
      <c r="L27" s="128" t="s">
        <v>213</v>
      </c>
      <c r="M27" s="128" t="s">
        <v>819</v>
      </c>
      <c r="N27" s="132"/>
    </row>
    <row r="28" spans="1:14">
      <c r="A28" s="127">
        <v>2018</v>
      </c>
      <c r="B28" s="127">
        <v>9</v>
      </c>
      <c r="C28" s="137">
        <v>188</v>
      </c>
      <c r="D28" s="128">
        <v>65559005221</v>
      </c>
      <c r="E28" s="128" t="s">
        <v>881</v>
      </c>
      <c r="F28" s="129" t="s">
        <v>882</v>
      </c>
      <c r="G28" s="130" t="s">
        <v>883</v>
      </c>
      <c r="H28" s="131" t="s">
        <v>838</v>
      </c>
      <c r="I28" s="128">
        <v>188</v>
      </c>
      <c r="J28" s="132">
        <v>0</v>
      </c>
      <c r="K28" s="128">
        <v>0</v>
      </c>
      <c r="L28" s="128" t="s">
        <v>213</v>
      </c>
      <c r="M28" s="128" t="s">
        <v>819</v>
      </c>
      <c r="N28" s="132"/>
    </row>
    <row r="29" spans="1:14">
      <c r="A29" s="127">
        <v>2018</v>
      </c>
      <c r="B29" s="127">
        <v>9</v>
      </c>
      <c r="C29" s="137">
        <v>98</v>
      </c>
      <c r="D29" s="128">
        <v>43945582862</v>
      </c>
      <c r="E29" s="128" t="s">
        <v>884</v>
      </c>
      <c r="F29" s="129" t="s">
        <v>885</v>
      </c>
      <c r="G29" s="130" t="s">
        <v>886</v>
      </c>
      <c r="H29" s="131" t="s">
        <v>840</v>
      </c>
      <c r="I29" s="128">
        <v>98</v>
      </c>
      <c r="J29" s="132">
        <v>0</v>
      </c>
      <c r="K29" s="128">
        <v>0</v>
      </c>
      <c r="L29" s="128" t="s">
        <v>213</v>
      </c>
      <c r="M29" s="128" t="s">
        <v>819</v>
      </c>
      <c r="N29" s="132"/>
    </row>
    <row r="30" spans="1:14">
      <c r="A30" s="127">
        <v>2018</v>
      </c>
      <c r="B30" s="127">
        <v>9</v>
      </c>
      <c r="C30" s="137">
        <v>98</v>
      </c>
      <c r="D30" s="128">
        <v>99793648153</v>
      </c>
      <c r="E30" s="128" t="s">
        <v>887</v>
      </c>
      <c r="F30" s="129" t="s">
        <v>885</v>
      </c>
      <c r="G30" s="130" t="s">
        <v>888</v>
      </c>
      <c r="H30" s="131" t="s">
        <v>840</v>
      </c>
      <c r="I30" s="128">
        <v>98</v>
      </c>
      <c r="J30" s="132">
        <v>0</v>
      </c>
      <c r="K30" s="128">
        <v>0</v>
      </c>
      <c r="L30" s="128" t="s">
        <v>213</v>
      </c>
      <c r="M30" s="128" t="s">
        <v>819</v>
      </c>
      <c r="N30" s="132"/>
    </row>
    <row r="31" spans="1:14">
      <c r="A31" s="127">
        <v>2018</v>
      </c>
      <c r="B31" s="127">
        <v>9</v>
      </c>
      <c r="C31" s="137">
        <v>25</v>
      </c>
      <c r="D31" s="128">
        <v>70101931223</v>
      </c>
      <c r="E31" s="128" t="s">
        <v>889</v>
      </c>
      <c r="F31" s="129" t="s">
        <v>885</v>
      </c>
      <c r="G31" s="130" t="s">
        <v>890</v>
      </c>
      <c r="H31" s="131" t="s">
        <v>834</v>
      </c>
      <c r="I31" s="128">
        <v>25</v>
      </c>
      <c r="J31" s="132">
        <v>0</v>
      </c>
      <c r="K31" s="128">
        <v>0</v>
      </c>
      <c r="L31" s="128" t="s">
        <v>213</v>
      </c>
      <c r="M31" s="128" t="s">
        <v>819</v>
      </c>
      <c r="N31" s="132"/>
    </row>
    <row r="32" spans="1:14">
      <c r="A32" s="127">
        <v>2018</v>
      </c>
      <c r="B32" s="127">
        <v>9</v>
      </c>
      <c r="C32" s="137">
        <v>298</v>
      </c>
      <c r="D32" s="128">
        <v>33020341673</v>
      </c>
      <c r="E32" s="128" t="s">
        <v>891</v>
      </c>
      <c r="F32" s="129" t="s">
        <v>885</v>
      </c>
      <c r="G32" s="130" t="s">
        <v>892</v>
      </c>
      <c r="H32" s="131" t="s">
        <v>893</v>
      </c>
      <c r="I32" s="128">
        <v>298</v>
      </c>
      <c r="J32" s="132">
        <v>0</v>
      </c>
      <c r="K32" s="128">
        <v>0</v>
      </c>
      <c r="L32" s="128" t="s">
        <v>213</v>
      </c>
      <c r="M32" s="128" t="s">
        <v>819</v>
      </c>
      <c r="N32" s="132"/>
    </row>
    <row r="33" spans="1:14">
      <c r="A33" s="127">
        <v>2018</v>
      </c>
      <c r="B33" s="127">
        <v>9</v>
      </c>
      <c r="C33" s="137">
        <v>25</v>
      </c>
      <c r="D33" s="128">
        <v>40866092162</v>
      </c>
      <c r="E33" s="128" t="s">
        <v>894</v>
      </c>
      <c r="F33" s="129" t="s">
        <v>895</v>
      </c>
      <c r="G33" s="130" t="s">
        <v>896</v>
      </c>
      <c r="H33" s="131" t="s">
        <v>834</v>
      </c>
      <c r="I33" s="128">
        <v>25</v>
      </c>
      <c r="J33" s="132">
        <v>0</v>
      </c>
      <c r="K33" s="128">
        <v>0</v>
      </c>
      <c r="L33" s="128" t="s">
        <v>213</v>
      </c>
      <c r="M33" s="128" t="s">
        <v>819</v>
      </c>
      <c r="N33" s="132"/>
    </row>
    <row r="34" spans="1:14">
      <c r="A34" s="127">
        <v>2018</v>
      </c>
      <c r="B34" s="127">
        <v>9</v>
      </c>
      <c r="C34" s="137">
        <v>298</v>
      </c>
      <c r="D34" s="128">
        <v>39803653084</v>
      </c>
      <c r="E34" s="128" t="s">
        <v>897</v>
      </c>
      <c r="F34" s="129" t="s">
        <v>895</v>
      </c>
      <c r="G34" s="130" t="s">
        <v>898</v>
      </c>
      <c r="H34" s="131" t="s">
        <v>822</v>
      </c>
      <c r="I34" s="128">
        <v>298</v>
      </c>
      <c r="J34" s="128">
        <v>0</v>
      </c>
      <c r="K34" s="128">
        <v>0</v>
      </c>
      <c r="L34" s="128" t="s">
        <v>213</v>
      </c>
      <c r="M34" s="128" t="s">
        <v>819</v>
      </c>
      <c r="N34" s="132"/>
    </row>
    <row r="35" spans="1:14">
      <c r="A35" s="127">
        <v>2018</v>
      </c>
      <c r="B35" s="127">
        <v>9</v>
      </c>
      <c r="C35" s="137">
        <v>168</v>
      </c>
      <c r="D35" s="128">
        <v>1480641103</v>
      </c>
      <c r="E35" s="128" t="s">
        <v>899</v>
      </c>
      <c r="F35" s="129" t="s">
        <v>900</v>
      </c>
      <c r="G35" s="130" t="s">
        <v>901</v>
      </c>
      <c r="H35" s="131" t="s">
        <v>872</v>
      </c>
      <c r="I35" s="128">
        <v>168</v>
      </c>
      <c r="J35" s="128">
        <v>0</v>
      </c>
      <c r="K35" s="128">
        <v>0</v>
      </c>
      <c r="L35" s="128" t="s">
        <v>213</v>
      </c>
      <c r="M35" s="128" t="s">
        <v>835</v>
      </c>
      <c r="N35" s="132"/>
    </row>
    <row r="36" spans="1:14">
      <c r="A36" s="127">
        <v>2018</v>
      </c>
      <c r="B36" s="127">
        <v>9</v>
      </c>
      <c r="C36" s="137">
        <v>98</v>
      </c>
      <c r="D36" s="128">
        <v>27628690823</v>
      </c>
      <c r="E36" s="128" t="s">
        <v>902</v>
      </c>
      <c r="F36" s="129" t="s">
        <v>903</v>
      </c>
      <c r="G36" s="130" t="s">
        <v>904</v>
      </c>
      <c r="H36" s="131" t="s">
        <v>840</v>
      </c>
      <c r="I36" s="128">
        <v>98</v>
      </c>
      <c r="J36" s="128">
        <v>0</v>
      </c>
      <c r="K36" s="128">
        <v>0</v>
      </c>
      <c r="L36" s="128" t="s">
        <v>213</v>
      </c>
      <c r="M36" s="128" t="s">
        <v>819</v>
      </c>
      <c r="N36" s="132"/>
    </row>
    <row r="37" spans="1:14">
      <c r="A37" s="127">
        <v>2018</v>
      </c>
      <c r="B37" s="127">
        <v>9</v>
      </c>
      <c r="C37" s="137">
        <v>466</v>
      </c>
      <c r="D37" s="128">
        <v>45742114452</v>
      </c>
      <c r="E37" s="128" t="s">
        <v>905</v>
      </c>
      <c r="F37" s="129" t="s">
        <v>903</v>
      </c>
      <c r="G37" s="130" t="s">
        <v>906</v>
      </c>
      <c r="H37" s="131" t="s">
        <v>843</v>
      </c>
      <c r="I37" s="128">
        <v>466</v>
      </c>
      <c r="J37" s="128">
        <v>0</v>
      </c>
      <c r="K37" s="128">
        <v>0</v>
      </c>
      <c r="L37" s="128" t="s">
        <v>213</v>
      </c>
      <c r="M37" s="128" t="s">
        <v>819</v>
      </c>
    </row>
    <row r="38" spans="1:14">
      <c r="A38" s="127">
        <v>2018</v>
      </c>
      <c r="B38" s="127">
        <v>8</v>
      </c>
      <c r="C38" s="137">
        <v>466</v>
      </c>
      <c r="D38" s="128">
        <v>68273344235</v>
      </c>
      <c r="E38" s="128" t="s">
        <v>907</v>
      </c>
      <c r="F38" s="129" t="s">
        <v>908</v>
      </c>
      <c r="G38" s="130" t="s">
        <v>909</v>
      </c>
      <c r="H38" s="131" t="s">
        <v>843</v>
      </c>
      <c r="I38" s="128">
        <v>466</v>
      </c>
      <c r="J38" s="128">
        <v>0</v>
      </c>
      <c r="K38" s="128">
        <v>0</v>
      </c>
      <c r="L38" s="128" t="s">
        <v>213</v>
      </c>
      <c r="M38" s="128" t="s">
        <v>819</v>
      </c>
    </row>
    <row r="39" spans="1:14">
      <c r="A39" s="127">
        <v>2018</v>
      </c>
      <c r="B39" s="127">
        <v>8</v>
      </c>
      <c r="C39" s="137">
        <v>466</v>
      </c>
      <c r="D39" s="128">
        <v>55263333257</v>
      </c>
      <c r="E39" s="128" t="s">
        <v>907</v>
      </c>
      <c r="F39" s="129" t="s">
        <v>908</v>
      </c>
      <c r="G39" s="130" t="s">
        <v>910</v>
      </c>
      <c r="H39" s="131" t="s">
        <v>843</v>
      </c>
      <c r="I39" s="128">
        <v>466</v>
      </c>
      <c r="J39" s="128">
        <v>0</v>
      </c>
      <c r="K39" s="128">
        <v>0</v>
      </c>
      <c r="L39" s="128" t="s">
        <v>213</v>
      </c>
      <c r="M39" s="128" t="s">
        <v>819</v>
      </c>
    </row>
    <row r="40" spans="1:14">
      <c r="A40" s="127">
        <v>2018</v>
      </c>
      <c r="B40" s="127">
        <v>8</v>
      </c>
      <c r="C40" s="137">
        <v>466</v>
      </c>
      <c r="D40" s="128">
        <v>76972095766</v>
      </c>
      <c r="E40" s="128" t="s">
        <v>907</v>
      </c>
      <c r="F40" s="129" t="s">
        <v>908</v>
      </c>
      <c r="G40" s="130" t="s">
        <v>910</v>
      </c>
      <c r="H40" s="131" t="s">
        <v>843</v>
      </c>
      <c r="I40" s="128">
        <v>466</v>
      </c>
      <c r="J40" s="128">
        <v>0</v>
      </c>
      <c r="K40" s="128">
        <v>0</v>
      </c>
      <c r="L40" s="128" t="s">
        <v>213</v>
      </c>
      <c r="M40" s="128" t="s">
        <v>819</v>
      </c>
    </row>
    <row r="41" spans="1:14">
      <c r="A41" s="127">
        <v>2018</v>
      </c>
      <c r="B41" s="127">
        <v>8</v>
      </c>
      <c r="C41" s="137">
        <v>1480</v>
      </c>
      <c r="D41" s="128">
        <v>18645262005</v>
      </c>
      <c r="E41" s="128" t="s">
        <v>907</v>
      </c>
      <c r="F41" s="129" t="s">
        <v>908</v>
      </c>
      <c r="G41" s="130" t="s">
        <v>910</v>
      </c>
      <c r="H41" s="131" t="s">
        <v>911</v>
      </c>
      <c r="I41" s="128">
        <v>1480</v>
      </c>
      <c r="J41" s="128">
        <v>0</v>
      </c>
      <c r="K41" s="128">
        <v>0</v>
      </c>
      <c r="L41" s="128" t="s">
        <v>213</v>
      </c>
      <c r="M41" s="128" t="s">
        <v>819</v>
      </c>
    </row>
    <row r="42" spans="1:14">
      <c r="A42" s="127">
        <v>2018</v>
      </c>
      <c r="B42" s="127">
        <v>8</v>
      </c>
      <c r="C42" s="137">
        <v>25</v>
      </c>
      <c r="D42" s="128">
        <v>30532132910</v>
      </c>
      <c r="E42" s="128" t="s">
        <v>912</v>
      </c>
      <c r="F42" s="129" t="s">
        <v>908</v>
      </c>
      <c r="G42" s="130" t="s">
        <v>913</v>
      </c>
      <c r="H42" s="131" t="s">
        <v>834</v>
      </c>
      <c r="I42" s="128">
        <v>25</v>
      </c>
      <c r="J42" s="128">
        <v>0</v>
      </c>
      <c r="K42" s="128">
        <v>0</v>
      </c>
      <c r="L42" s="128" t="s">
        <v>213</v>
      </c>
      <c r="M42" s="128" t="s">
        <v>819</v>
      </c>
    </row>
    <row r="43" spans="1:14">
      <c r="A43" s="127">
        <v>2018</v>
      </c>
      <c r="B43" s="127">
        <v>8</v>
      </c>
      <c r="C43" s="137">
        <v>25</v>
      </c>
      <c r="D43" s="128">
        <v>73858932253</v>
      </c>
      <c r="E43" s="128" t="s">
        <v>914</v>
      </c>
      <c r="F43" s="129" t="s">
        <v>915</v>
      </c>
      <c r="G43" s="130" t="s">
        <v>916</v>
      </c>
      <c r="H43" s="131" t="s">
        <v>834</v>
      </c>
      <c r="I43" s="128">
        <v>25</v>
      </c>
      <c r="J43" s="128">
        <v>0</v>
      </c>
      <c r="K43" s="128">
        <v>0</v>
      </c>
      <c r="L43" s="128" t="s">
        <v>213</v>
      </c>
      <c r="M43" s="128" t="s">
        <v>819</v>
      </c>
    </row>
    <row r="44" spans="1:14">
      <c r="A44" s="127">
        <v>2018</v>
      </c>
      <c r="B44" s="127">
        <v>8</v>
      </c>
      <c r="C44" s="137">
        <v>298</v>
      </c>
      <c r="D44" s="128">
        <v>3461628029</v>
      </c>
      <c r="E44" s="128" t="s">
        <v>914</v>
      </c>
      <c r="F44" s="129" t="s">
        <v>915</v>
      </c>
      <c r="G44" s="130" t="s">
        <v>917</v>
      </c>
      <c r="H44" s="131" t="s">
        <v>822</v>
      </c>
      <c r="I44" s="128">
        <v>298</v>
      </c>
      <c r="J44" s="128">
        <v>0</v>
      </c>
      <c r="K44" s="128">
        <v>0</v>
      </c>
      <c r="L44" s="128" t="s">
        <v>213</v>
      </c>
      <c r="M44" s="128" t="s">
        <v>819</v>
      </c>
    </row>
    <row r="45" spans="1:14">
      <c r="A45" s="127">
        <v>2018</v>
      </c>
      <c r="B45" s="127">
        <v>8</v>
      </c>
      <c r="C45" s="137">
        <v>25</v>
      </c>
      <c r="D45" s="128">
        <v>74595966971</v>
      </c>
      <c r="E45" s="128" t="s">
        <v>918</v>
      </c>
      <c r="F45" s="129" t="s">
        <v>915</v>
      </c>
      <c r="G45" s="130" t="s">
        <v>919</v>
      </c>
      <c r="H45" s="131" t="s">
        <v>834</v>
      </c>
      <c r="I45" s="128">
        <v>25</v>
      </c>
      <c r="J45" s="128">
        <v>0</v>
      </c>
      <c r="K45" s="128">
        <v>0</v>
      </c>
      <c r="L45" s="128" t="s">
        <v>213</v>
      </c>
      <c r="M45" s="128" t="s">
        <v>819</v>
      </c>
    </row>
    <row r="46" spans="1:14">
      <c r="A46" s="127">
        <v>2018</v>
      </c>
      <c r="B46" s="127">
        <v>8</v>
      </c>
      <c r="C46" s="137">
        <v>25</v>
      </c>
      <c r="D46" s="128">
        <v>68890441957</v>
      </c>
      <c r="E46" s="128" t="s">
        <v>920</v>
      </c>
      <c r="F46" s="129" t="s">
        <v>915</v>
      </c>
      <c r="G46" s="130" t="s">
        <v>921</v>
      </c>
      <c r="H46" s="131" t="s">
        <v>834</v>
      </c>
      <c r="I46" s="128">
        <v>25</v>
      </c>
      <c r="J46" s="128">
        <v>0</v>
      </c>
      <c r="K46" s="128">
        <v>0</v>
      </c>
      <c r="L46" s="128" t="s">
        <v>213</v>
      </c>
      <c r="M46" s="128" t="s">
        <v>819</v>
      </c>
    </row>
    <row r="47" spans="1:14">
      <c r="A47" s="127">
        <v>2018</v>
      </c>
      <c r="B47" s="127">
        <v>8</v>
      </c>
      <c r="C47" s="137">
        <v>398</v>
      </c>
      <c r="D47" s="128">
        <v>6373225187</v>
      </c>
      <c r="E47" s="128" t="s">
        <v>922</v>
      </c>
      <c r="F47" s="129" t="s">
        <v>915</v>
      </c>
      <c r="G47" s="130" t="s">
        <v>923</v>
      </c>
      <c r="H47" s="131" t="s">
        <v>880</v>
      </c>
      <c r="I47" s="128">
        <v>398</v>
      </c>
      <c r="J47" s="128">
        <v>0</v>
      </c>
      <c r="K47" s="128">
        <v>0</v>
      </c>
      <c r="L47" s="128" t="s">
        <v>213</v>
      </c>
      <c r="M47" s="128" t="s">
        <v>819</v>
      </c>
    </row>
    <row r="48" spans="1:14">
      <c r="A48" s="127">
        <v>2018</v>
      </c>
      <c r="B48" s="127">
        <v>8</v>
      </c>
      <c r="C48" s="137">
        <v>298</v>
      </c>
      <c r="D48" s="132">
        <v>60084782674</v>
      </c>
      <c r="E48" t="s">
        <v>924</v>
      </c>
      <c r="F48" t="s">
        <v>925</v>
      </c>
      <c r="G48" s="130" t="s">
        <v>926</v>
      </c>
      <c r="H48" t="s">
        <v>893</v>
      </c>
      <c r="I48" s="132">
        <v>298</v>
      </c>
      <c r="J48">
        <v>0</v>
      </c>
      <c r="K48" s="132">
        <v>0</v>
      </c>
      <c r="L48" t="s">
        <v>213</v>
      </c>
      <c r="M48" t="s">
        <v>835</v>
      </c>
    </row>
    <row r="49" spans="1:13">
      <c r="A49" s="127">
        <v>2018</v>
      </c>
      <c r="B49" s="127">
        <v>8</v>
      </c>
      <c r="C49" s="137">
        <v>25</v>
      </c>
      <c r="D49" s="132">
        <v>22114663742</v>
      </c>
      <c r="E49" t="s">
        <v>927</v>
      </c>
      <c r="F49" t="s">
        <v>925</v>
      </c>
      <c r="G49" s="130" t="s">
        <v>928</v>
      </c>
      <c r="H49" t="s">
        <v>834</v>
      </c>
      <c r="I49" s="132">
        <v>25</v>
      </c>
      <c r="J49">
        <v>0</v>
      </c>
      <c r="K49" s="132">
        <v>0</v>
      </c>
      <c r="L49" t="s">
        <v>213</v>
      </c>
      <c r="M49" t="s">
        <v>819</v>
      </c>
    </row>
    <row r="50" spans="1:13">
      <c r="A50" s="127">
        <v>2018</v>
      </c>
      <c r="B50" s="127">
        <v>8</v>
      </c>
      <c r="C50" s="137">
        <v>25</v>
      </c>
      <c r="D50" s="132">
        <v>10142732135</v>
      </c>
      <c r="E50" t="s">
        <v>929</v>
      </c>
      <c r="F50" t="s">
        <v>925</v>
      </c>
      <c r="G50" s="130" t="s">
        <v>930</v>
      </c>
      <c r="H50" t="s">
        <v>834</v>
      </c>
      <c r="I50" s="132">
        <v>25</v>
      </c>
      <c r="J50">
        <v>0</v>
      </c>
      <c r="K50" s="132">
        <v>0</v>
      </c>
      <c r="L50" t="s">
        <v>213</v>
      </c>
      <c r="M50" t="s">
        <v>819</v>
      </c>
    </row>
    <row r="51" spans="1:13">
      <c r="A51" s="127">
        <v>2018</v>
      </c>
      <c r="B51" s="127">
        <v>8</v>
      </c>
      <c r="C51" s="137">
        <v>298</v>
      </c>
      <c r="D51" s="132">
        <v>23853138484</v>
      </c>
      <c r="E51" t="s">
        <v>931</v>
      </c>
      <c r="F51" t="s">
        <v>932</v>
      </c>
      <c r="G51" s="130" t="s">
        <v>933</v>
      </c>
      <c r="H51" t="s">
        <v>822</v>
      </c>
      <c r="I51" s="132">
        <v>298</v>
      </c>
      <c r="J51">
        <v>0</v>
      </c>
      <c r="K51" s="132">
        <v>0</v>
      </c>
      <c r="L51" t="s">
        <v>213</v>
      </c>
      <c r="M51" t="s">
        <v>819</v>
      </c>
    </row>
    <row r="52" spans="1:13">
      <c r="A52" s="127">
        <v>2018</v>
      </c>
      <c r="B52" s="127">
        <v>8</v>
      </c>
      <c r="C52" s="137">
        <v>188</v>
      </c>
      <c r="D52" s="132">
        <v>68009658696</v>
      </c>
      <c r="E52" t="s">
        <v>934</v>
      </c>
      <c r="F52" t="s">
        <v>935</v>
      </c>
      <c r="G52" s="130" t="s">
        <v>936</v>
      </c>
      <c r="H52" t="s">
        <v>838</v>
      </c>
      <c r="I52" s="132">
        <v>188</v>
      </c>
      <c r="J52">
        <v>0</v>
      </c>
      <c r="K52" s="132">
        <v>0</v>
      </c>
      <c r="L52" t="s">
        <v>213</v>
      </c>
      <c r="M52" t="s">
        <v>819</v>
      </c>
    </row>
    <row r="53" spans="1:13">
      <c r="A53" s="127">
        <v>2018</v>
      </c>
      <c r="B53" s="127">
        <v>8</v>
      </c>
      <c r="C53" s="137">
        <v>25</v>
      </c>
      <c r="D53" s="132">
        <v>87952767978</v>
      </c>
      <c r="E53" t="s">
        <v>937</v>
      </c>
      <c r="F53" t="s">
        <v>938</v>
      </c>
      <c r="G53" s="130" t="s">
        <v>939</v>
      </c>
      <c r="H53" t="s">
        <v>834</v>
      </c>
      <c r="I53" s="132">
        <v>25</v>
      </c>
      <c r="J53">
        <v>0</v>
      </c>
      <c r="K53" s="132">
        <v>0</v>
      </c>
      <c r="L53" t="s">
        <v>213</v>
      </c>
      <c r="M53" t="s">
        <v>819</v>
      </c>
    </row>
    <row r="54" spans="1:13">
      <c r="A54" s="127">
        <v>2018</v>
      </c>
      <c r="B54" s="127">
        <v>8</v>
      </c>
      <c r="C54" s="137">
        <v>25</v>
      </c>
      <c r="D54" s="132">
        <v>30360271806</v>
      </c>
      <c r="E54" t="s">
        <v>940</v>
      </c>
      <c r="F54" t="s">
        <v>938</v>
      </c>
      <c r="G54" s="130" t="s">
        <v>941</v>
      </c>
      <c r="H54" t="s">
        <v>834</v>
      </c>
      <c r="I54" s="132">
        <v>25</v>
      </c>
      <c r="J54">
        <v>0</v>
      </c>
      <c r="K54" s="132">
        <v>0</v>
      </c>
      <c r="L54" t="s">
        <v>213</v>
      </c>
      <c r="M54" t="s">
        <v>819</v>
      </c>
    </row>
    <row r="55" spans="1:13">
      <c r="A55" s="127">
        <v>2018</v>
      </c>
      <c r="B55" s="127">
        <v>8</v>
      </c>
      <c r="C55" s="137">
        <v>298</v>
      </c>
      <c r="D55" s="132">
        <v>12155798550</v>
      </c>
      <c r="E55" t="s">
        <v>942</v>
      </c>
      <c r="F55" t="s">
        <v>943</v>
      </c>
      <c r="G55" s="130" t="s">
        <v>944</v>
      </c>
      <c r="H55" t="s">
        <v>822</v>
      </c>
      <c r="I55" s="132">
        <v>298</v>
      </c>
      <c r="J55">
        <v>0</v>
      </c>
      <c r="K55" s="132">
        <v>0</v>
      </c>
      <c r="L55" t="s">
        <v>213</v>
      </c>
      <c r="M55" t="s">
        <v>835</v>
      </c>
    </row>
    <row r="56" spans="1:13">
      <c r="A56" s="127">
        <v>2018</v>
      </c>
      <c r="B56" s="127">
        <v>8</v>
      </c>
      <c r="C56" s="137">
        <v>98</v>
      </c>
      <c r="D56" s="132">
        <v>35804408403</v>
      </c>
      <c r="E56" t="s">
        <v>942</v>
      </c>
      <c r="F56" t="s">
        <v>943</v>
      </c>
      <c r="G56" s="130" t="s">
        <v>945</v>
      </c>
      <c r="H56" t="s">
        <v>840</v>
      </c>
      <c r="I56" s="132">
        <v>98</v>
      </c>
      <c r="J56">
        <v>0</v>
      </c>
      <c r="K56" s="132">
        <v>0</v>
      </c>
      <c r="L56" t="s">
        <v>213</v>
      </c>
      <c r="M56" t="s">
        <v>835</v>
      </c>
    </row>
    <row r="57" spans="1:13">
      <c r="A57" s="127">
        <v>2018</v>
      </c>
      <c r="B57" s="127">
        <v>8</v>
      </c>
      <c r="C57" s="137">
        <v>168</v>
      </c>
      <c r="D57" s="132">
        <v>22783474106</v>
      </c>
      <c r="E57" t="s">
        <v>946</v>
      </c>
      <c r="F57" t="s">
        <v>943</v>
      </c>
      <c r="G57" s="130" t="s">
        <v>947</v>
      </c>
      <c r="H57" t="s">
        <v>872</v>
      </c>
      <c r="I57" s="132">
        <v>168</v>
      </c>
      <c r="J57">
        <v>0</v>
      </c>
      <c r="K57" s="132">
        <v>0</v>
      </c>
      <c r="L57" t="s">
        <v>213</v>
      </c>
      <c r="M57" t="s">
        <v>835</v>
      </c>
    </row>
    <row r="58" spans="1:13">
      <c r="A58" s="127">
        <v>2018</v>
      </c>
      <c r="B58" s="127">
        <v>8</v>
      </c>
      <c r="C58" s="137">
        <v>25</v>
      </c>
      <c r="D58" s="132">
        <v>54976390767</v>
      </c>
      <c r="E58" t="s">
        <v>946</v>
      </c>
      <c r="F58" t="s">
        <v>943</v>
      </c>
      <c r="G58" s="130" t="s">
        <v>948</v>
      </c>
      <c r="H58" t="s">
        <v>834</v>
      </c>
      <c r="I58" s="132">
        <v>25</v>
      </c>
      <c r="J58">
        <v>0</v>
      </c>
      <c r="K58" s="132">
        <v>0</v>
      </c>
      <c r="L58" t="s">
        <v>213</v>
      </c>
      <c r="M58" t="s">
        <v>835</v>
      </c>
    </row>
    <row r="59" spans="1:13">
      <c r="A59" s="127">
        <v>2018</v>
      </c>
      <c r="B59" s="127">
        <v>8</v>
      </c>
      <c r="C59" s="137">
        <v>188</v>
      </c>
      <c r="D59" s="132">
        <v>71574411693</v>
      </c>
      <c r="E59" t="s">
        <v>949</v>
      </c>
      <c r="F59" t="s">
        <v>943</v>
      </c>
      <c r="G59" s="130" t="s">
        <v>950</v>
      </c>
      <c r="H59" t="s">
        <v>951</v>
      </c>
      <c r="I59" s="132">
        <v>188</v>
      </c>
      <c r="J59">
        <v>0</v>
      </c>
      <c r="K59" s="132">
        <v>0</v>
      </c>
      <c r="L59" t="s">
        <v>213</v>
      </c>
      <c r="M59" t="s">
        <v>835</v>
      </c>
    </row>
    <row r="60" spans="1:13">
      <c r="A60" s="127">
        <v>2018</v>
      </c>
      <c r="B60" s="127">
        <v>8</v>
      </c>
      <c r="C60" s="137">
        <v>25</v>
      </c>
      <c r="D60" s="132">
        <v>94858053730</v>
      </c>
      <c r="E60" t="s">
        <v>949</v>
      </c>
      <c r="F60" t="s">
        <v>943</v>
      </c>
      <c r="G60" s="130" t="s">
        <v>952</v>
      </c>
      <c r="H60" t="s">
        <v>834</v>
      </c>
      <c r="I60" s="132">
        <v>25</v>
      </c>
      <c r="J60">
        <v>0</v>
      </c>
      <c r="K60" s="132">
        <v>0</v>
      </c>
      <c r="L60" t="s">
        <v>213</v>
      </c>
      <c r="M60" t="s">
        <v>835</v>
      </c>
    </row>
    <row r="61" spans="1:13">
      <c r="A61" s="127">
        <v>2018</v>
      </c>
      <c r="B61" s="127">
        <v>8</v>
      </c>
      <c r="C61" s="137">
        <v>298</v>
      </c>
      <c r="D61" s="132">
        <v>40960682233</v>
      </c>
      <c r="E61" t="s">
        <v>953</v>
      </c>
      <c r="F61" t="s">
        <v>943</v>
      </c>
      <c r="G61" s="130" t="s">
        <v>954</v>
      </c>
      <c r="H61" t="s">
        <v>893</v>
      </c>
      <c r="I61" s="132">
        <v>298</v>
      </c>
      <c r="J61">
        <v>0</v>
      </c>
      <c r="K61" s="132">
        <v>0</v>
      </c>
      <c r="L61" t="s">
        <v>213</v>
      </c>
      <c r="M61" t="s">
        <v>835</v>
      </c>
    </row>
    <row r="62" spans="1:13">
      <c r="A62" s="127">
        <v>2018</v>
      </c>
      <c r="B62" s="127">
        <v>8</v>
      </c>
      <c r="C62" s="137">
        <v>298</v>
      </c>
      <c r="D62">
        <v>68986925606</v>
      </c>
      <c r="E62" t="s">
        <v>953</v>
      </c>
      <c r="F62" t="s">
        <v>943</v>
      </c>
      <c r="G62" s="130" t="s">
        <v>955</v>
      </c>
      <c r="H62" t="s">
        <v>822</v>
      </c>
      <c r="I62" s="132">
        <v>298</v>
      </c>
      <c r="J62">
        <v>0</v>
      </c>
      <c r="K62" s="132">
        <v>0</v>
      </c>
      <c r="L62" t="s">
        <v>213</v>
      </c>
      <c r="M62" t="s">
        <v>835</v>
      </c>
    </row>
    <row r="63" spans="1:13">
      <c r="A63" s="127">
        <v>2018</v>
      </c>
      <c r="B63" s="127">
        <v>8</v>
      </c>
      <c r="C63" s="137">
        <v>298</v>
      </c>
      <c r="D63">
        <v>85571087060</v>
      </c>
      <c r="E63" t="s">
        <v>956</v>
      </c>
      <c r="F63" t="s">
        <v>943</v>
      </c>
      <c r="G63" s="130" t="s">
        <v>957</v>
      </c>
      <c r="H63" t="s">
        <v>822</v>
      </c>
      <c r="I63" s="132">
        <v>298</v>
      </c>
      <c r="J63">
        <v>0</v>
      </c>
      <c r="K63" s="132">
        <v>0</v>
      </c>
      <c r="L63" t="s">
        <v>213</v>
      </c>
      <c r="M63" t="s">
        <v>835</v>
      </c>
    </row>
    <row r="64" spans="1:13">
      <c r="A64" s="127">
        <v>2018</v>
      </c>
      <c r="B64" s="127">
        <v>8</v>
      </c>
      <c r="C64" s="137">
        <v>98</v>
      </c>
      <c r="D64">
        <v>92584947891</v>
      </c>
      <c r="E64" t="s">
        <v>956</v>
      </c>
      <c r="F64" t="s">
        <v>943</v>
      </c>
      <c r="G64" s="130" t="s">
        <v>958</v>
      </c>
      <c r="H64" t="s">
        <v>840</v>
      </c>
      <c r="I64" s="132">
        <v>98</v>
      </c>
      <c r="J64">
        <v>0</v>
      </c>
      <c r="K64" s="132">
        <v>0</v>
      </c>
      <c r="L64" t="s">
        <v>213</v>
      </c>
      <c r="M64" t="s">
        <v>835</v>
      </c>
    </row>
    <row r="65" spans="1:13">
      <c r="A65" s="127">
        <v>2018</v>
      </c>
      <c r="B65" s="127">
        <v>8</v>
      </c>
      <c r="C65" s="137">
        <v>25</v>
      </c>
      <c r="D65">
        <v>63835245309</v>
      </c>
      <c r="E65" t="s">
        <v>959</v>
      </c>
      <c r="F65" t="s">
        <v>960</v>
      </c>
      <c r="G65" s="130" t="s">
        <v>961</v>
      </c>
      <c r="H65" t="s">
        <v>834</v>
      </c>
      <c r="I65" s="132">
        <v>25</v>
      </c>
      <c r="J65">
        <v>0</v>
      </c>
      <c r="K65" s="132">
        <v>0</v>
      </c>
      <c r="L65" t="s">
        <v>213</v>
      </c>
      <c r="M65" t="s">
        <v>835</v>
      </c>
    </row>
    <row r="66" spans="1:13">
      <c r="A66" s="127">
        <v>2018</v>
      </c>
      <c r="B66" s="127">
        <v>8</v>
      </c>
      <c r="C66" s="137">
        <v>25</v>
      </c>
      <c r="D66">
        <v>76438088082</v>
      </c>
      <c r="E66" t="s">
        <v>962</v>
      </c>
      <c r="F66" t="s">
        <v>960</v>
      </c>
      <c r="G66" s="130" t="s">
        <v>963</v>
      </c>
      <c r="H66" t="s">
        <v>834</v>
      </c>
      <c r="I66" s="132">
        <v>25</v>
      </c>
      <c r="J66">
        <v>0</v>
      </c>
      <c r="K66" s="132">
        <v>0</v>
      </c>
      <c r="L66" t="s">
        <v>213</v>
      </c>
      <c r="M66" t="s">
        <v>819</v>
      </c>
    </row>
    <row r="67" spans="1:13">
      <c r="A67" s="127">
        <v>2018</v>
      </c>
      <c r="B67" s="127">
        <v>8</v>
      </c>
      <c r="C67" s="137">
        <v>168</v>
      </c>
      <c r="D67">
        <v>92112331950</v>
      </c>
      <c r="E67" t="s">
        <v>964</v>
      </c>
      <c r="F67" t="s">
        <v>852</v>
      </c>
      <c r="G67" s="130" t="s">
        <v>965</v>
      </c>
      <c r="H67" t="s">
        <v>872</v>
      </c>
      <c r="I67" s="132">
        <v>168</v>
      </c>
      <c r="J67">
        <v>0</v>
      </c>
      <c r="K67" s="132">
        <v>0</v>
      </c>
      <c r="L67" t="s">
        <v>213</v>
      </c>
      <c r="M67" t="s">
        <v>819</v>
      </c>
    </row>
    <row r="68" spans="1:13">
      <c r="A68" s="127">
        <v>2018</v>
      </c>
      <c r="B68" s="127">
        <v>8</v>
      </c>
      <c r="C68" s="137">
        <v>98</v>
      </c>
      <c r="D68" s="132">
        <v>39313426998</v>
      </c>
      <c r="E68" t="s">
        <v>841</v>
      </c>
      <c r="F68" t="s">
        <v>852</v>
      </c>
      <c r="G68" s="130" t="s">
        <v>966</v>
      </c>
      <c r="H68" t="s">
        <v>840</v>
      </c>
      <c r="I68" s="132">
        <v>98</v>
      </c>
      <c r="J68">
        <v>0</v>
      </c>
      <c r="K68" s="132">
        <v>0</v>
      </c>
      <c r="L68" t="s">
        <v>213</v>
      </c>
      <c r="M68" t="s">
        <v>819</v>
      </c>
    </row>
    <row r="69" spans="1:13">
      <c r="A69" s="127">
        <v>2018</v>
      </c>
      <c r="B69" s="127">
        <v>8</v>
      </c>
      <c r="C69" s="137">
        <v>188</v>
      </c>
      <c r="D69" s="132">
        <v>73803653842</v>
      </c>
      <c r="E69" t="s">
        <v>851</v>
      </c>
      <c r="F69" t="s">
        <v>852</v>
      </c>
      <c r="G69" s="130" t="s">
        <v>967</v>
      </c>
      <c r="H69" t="s">
        <v>951</v>
      </c>
      <c r="I69" s="132">
        <v>188</v>
      </c>
      <c r="J69">
        <v>0</v>
      </c>
      <c r="K69" s="132">
        <v>0</v>
      </c>
      <c r="L69" t="s">
        <v>213</v>
      </c>
      <c r="M69" t="s">
        <v>819</v>
      </c>
    </row>
    <row r="70" spans="1:13">
      <c r="A70" s="127">
        <v>2018</v>
      </c>
      <c r="B70" s="127">
        <v>8</v>
      </c>
      <c r="C70" s="137">
        <v>466</v>
      </c>
      <c r="D70" s="132">
        <v>43960520315</v>
      </c>
      <c r="E70" t="s">
        <v>851</v>
      </c>
      <c r="F70" t="s">
        <v>852</v>
      </c>
      <c r="G70" s="130" t="s">
        <v>968</v>
      </c>
      <c r="H70" t="s">
        <v>843</v>
      </c>
      <c r="I70" s="132">
        <v>466</v>
      </c>
      <c r="J70">
        <v>0</v>
      </c>
      <c r="K70" s="132">
        <v>0</v>
      </c>
      <c r="L70" t="s">
        <v>213</v>
      </c>
      <c r="M70" t="s">
        <v>819</v>
      </c>
    </row>
    <row r="71" spans="1:13">
      <c r="A71" s="127">
        <v>2018</v>
      </c>
      <c r="B71" s="127">
        <v>8</v>
      </c>
      <c r="C71" s="137">
        <v>98</v>
      </c>
      <c r="D71" s="132">
        <v>49054211042</v>
      </c>
      <c r="E71" t="s">
        <v>969</v>
      </c>
      <c r="F71" t="s">
        <v>970</v>
      </c>
      <c r="G71" s="130" t="s">
        <v>971</v>
      </c>
      <c r="H71" t="s">
        <v>840</v>
      </c>
      <c r="I71" s="132">
        <v>98</v>
      </c>
      <c r="J71">
        <v>0</v>
      </c>
      <c r="K71" s="132">
        <v>0</v>
      </c>
      <c r="L71" t="s">
        <v>213</v>
      </c>
      <c r="M71" t="s">
        <v>819</v>
      </c>
    </row>
    <row r="72" spans="1:13">
      <c r="A72" s="127">
        <v>2018</v>
      </c>
      <c r="B72" s="127">
        <v>8</v>
      </c>
      <c r="C72" s="137">
        <v>25</v>
      </c>
      <c r="D72">
        <v>73562803703</v>
      </c>
      <c r="E72" t="s">
        <v>972</v>
      </c>
      <c r="F72" t="s">
        <v>973</v>
      </c>
      <c r="G72" s="130" t="s">
        <v>974</v>
      </c>
      <c r="H72" t="s">
        <v>834</v>
      </c>
      <c r="I72" s="132">
        <v>25</v>
      </c>
      <c r="J72">
        <v>0</v>
      </c>
      <c r="K72" s="132">
        <v>0</v>
      </c>
      <c r="L72" t="s">
        <v>213</v>
      </c>
      <c r="M72" t="s">
        <v>819</v>
      </c>
    </row>
    <row r="73" spans="1:13">
      <c r="A73" s="127">
        <v>2018</v>
      </c>
      <c r="B73" s="127">
        <v>8</v>
      </c>
      <c r="C73" s="137">
        <v>188</v>
      </c>
      <c r="D73">
        <v>65983729636</v>
      </c>
      <c r="E73" t="s">
        <v>975</v>
      </c>
      <c r="F73" t="s">
        <v>973</v>
      </c>
      <c r="G73" s="130" t="s">
        <v>976</v>
      </c>
      <c r="H73" t="s">
        <v>951</v>
      </c>
      <c r="I73" s="132">
        <v>188</v>
      </c>
      <c r="J73">
        <v>0</v>
      </c>
      <c r="K73" s="132">
        <v>0</v>
      </c>
      <c r="L73" t="s">
        <v>213</v>
      </c>
      <c r="M73" t="s">
        <v>835</v>
      </c>
    </row>
    <row r="74" spans="1:13">
      <c r="A74" s="127">
        <v>2018</v>
      </c>
      <c r="B74" s="127">
        <v>8</v>
      </c>
      <c r="C74" s="137">
        <v>466</v>
      </c>
      <c r="D74">
        <v>41535613579</v>
      </c>
      <c r="E74" t="s">
        <v>975</v>
      </c>
      <c r="F74" t="s">
        <v>973</v>
      </c>
      <c r="G74" s="130" t="s">
        <v>977</v>
      </c>
      <c r="H74" t="s">
        <v>843</v>
      </c>
      <c r="I74" s="132">
        <v>466</v>
      </c>
      <c r="J74">
        <v>0</v>
      </c>
      <c r="K74" s="132">
        <v>0</v>
      </c>
      <c r="L74" t="s">
        <v>213</v>
      </c>
      <c r="M74" t="s">
        <v>835</v>
      </c>
    </row>
    <row r="75" spans="1:13">
      <c r="A75" s="127">
        <v>2018</v>
      </c>
      <c r="B75" s="127">
        <v>8</v>
      </c>
      <c r="C75" s="137">
        <v>466</v>
      </c>
      <c r="D75">
        <v>805690710</v>
      </c>
      <c r="E75" t="s">
        <v>841</v>
      </c>
      <c r="F75" t="s">
        <v>973</v>
      </c>
      <c r="G75" s="130" t="s">
        <v>978</v>
      </c>
      <c r="H75" t="s">
        <v>843</v>
      </c>
      <c r="I75" s="132">
        <v>466</v>
      </c>
      <c r="J75">
        <v>0</v>
      </c>
      <c r="K75" s="132">
        <v>0</v>
      </c>
      <c r="L75" t="s">
        <v>213</v>
      </c>
      <c r="M75" t="s">
        <v>835</v>
      </c>
    </row>
    <row r="76" spans="1:13">
      <c r="A76" s="127">
        <v>2018</v>
      </c>
      <c r="B76" s="127">
        <v>8</v>
      </c>
      <c r="C76" s="137">
        <v>188</v>
      </c>
      <c r="D76">
        <v>74462192508</v>
      </c>
      <c r="E76" t="s">
        <v>841</v>
      </c>
      <c r="F76" t="s">
        <v>973</v>
      </c>
      <c r="G76" s="130" t="s">
        <v>979</v>
      </c>
      <c r="H76" t="s">
        <v>951</v>
      </c>
      <c r="I76" s="132">
        <v>188</v>
      </c>
      <c r="J76">
        <v>0</v>
      </c>
      <c r="K76" s="132">
        <v>0</v>
      </c>
      <c r="L76" t="s">
        <v>213</v>
      </c>
      <c r="M76" t="s">
        <v>819</v>
      </c>
    </row>
    <row r="77" spans="1:13">
      <c r="A77" s="127">
        <v>2018</v>
      </c>
      <c r="B77" s="127">
        <v>8</v>
      </c>
      <c r="C77" s="137">
        <v>398</v>
      </c>
      <c r="D77" s="132">
        <v>32758819115</v>
      </c>
      <c r="E77" t="s">
        <v>980</v>
      </c>
      <c r="F77" t="s">
        <v>859</v>
      </c>
      <c r="G77" s="130" t="s">
        <v>981</v>
      </c>
      <c r="H77" t="s">
        <v>880</v>
      </c>
      <c r="I77" s="132">
        <v>398</v>
      </c>
      <c r="J77">
        <v>0</v>
      </c>
      <c r="K77" s="132">
        <v>0</v>
      </c>
      <c r="L77" t="s">
        <v>213</v>
      </c>
      <c r="M77" t="s">
        <v>819</v>
      </c>
    </row>
    <row r="78" spans="1:13">
      <c r="A78" s="127">
        <v>2018</v>
      </c>
      <c r="B78" s="127">
        <v>8</v>
      </c>
      <c r="C78" s="137">
        <v>398</v>
      </c>
      <c r="D78">
        <v>85825744959</v>
      </c>
      <c r="E78" t="s">
        <v>982</v>
      </c>
      <c r="F78" t="s">
        <v>983</v>
      </c>
      <c r="G78" s="130" t="s">
        <v>984</v>
      </c>
      <c r="H78" t="s">
        <v>880</v>
      </c>
      <c r="I78" s="132">
        <v>398</v>
      </c>
      <c r="J78">
        <v>0</v>
      </c>
      <c r="K78" s="132">
        <v>0</v>
      </c>
      <c r="L78" t="s">
        <v>213</v>
      </c>
      <c r="M78" t="s">
        <v>819</v>
      </c>
    </row>
    <row r="79" spans="1:13">
      <c r="A79" s="127">
        <v>2018</v>
      </c>
      <c r="B79" s="127">
        <v>8</v>
      </c>
      <c r="C79" s="137">
        <v>398</v>
      </c>
      <c r="D79">
        <v>31052759591</v>
      </c>
      <c r="E79" t="s">
        <v>985</v>
      </c>
      <c r="F79" t="s">
        <v>983</v>
      </c>
      <c r="G79" s="130" t="s">
        <v>986</v>
      </c>
      <c r="H79" t="s">
        <v>880</v>
      </c>
      <c r="I79" s="132">
        <v>398</v>
      </c>
      <c r="J79">
        <v>0</v>
      </c>
      <c r="K79" s="132">
        <v>0</v>
      </c>
      <c r="L79" t="s">
        <v>213</v>
      </c>
      <c r="M79" t="s">
        <v>819</v>
      </c>
    </row>
    <row r="80" spans="1:13">
      <c r="A80" s="127">
        <v>2018</v>
      </c>
      <c r="B80" s="127">
        <v>8</v>
      </c>
      <c r="C80" s="137">
        <v>168</v>
      </c>
      <c r="D80" s="132">
        <v>7075044252</v>
      </c>
      <c r="E80" t="s">
        <v>873</v>
      </c>
      <c r="F80" t="s">
        <v>863</v>
      </c>
      <c r="G80" s="130" t="s">
        <v>614</v>
      </c>
      <c r="H80" t="s">
        <v>872</v>
      </c>
      <c r="I80" s="132">
        <v>168</v>
      </c>
      <c r="J80">
        <v>0</v>
      </c>
      <c r="K80" s="132">
        <v>0</v>
      </c>
      <c r="L80" t="s">
        <v>213</v>
      </c>
      <c r="M80" t="s">
        <v>835</v>
      </c>
    </row>
    <row r="81" spans="1:13">
      <c r="A81" s="127">
        <v>2018</v>
      </c>
      <c r="B81" s="127">
        <v>8</v>
      </c>
      <c r="C81" s="137">
        <v>98</v>
      </c>
      <c r="D81" s="132">
        <v>42072179607</v>
      </c>
      <c r="E81" t="s">
        <v>987</v>
      </c>
      <c r="F81" t="s">
        <v>988</v>
      </c>
      <c r="G81" s="130" t="s">
        <v>989</v>
      </c>
      <c r="H81" t="s">
        <v>840</v>
      </c>
      <c r="I81" s="132">
        <v>98</v>
      </c>
      <c r="J81">
        <v>0</v>
      </c>
      <c r="K81" s="132">
        <v>0</v>
      </c>
      <c r="L81" t="s">
        <v>213</v>
      </c>
      <c r="M81" t="s">
        <v>835</v>
      </c>
    </row>
    <row r="82" spans="1:13">
      <c r="A82" s="127">
        <v>2018</v>
      </c>
      <c r="B82" s="127">
        <v>8</v>
      </c>
      <c r="C82" s="137">
        <v>98</v>
      </c>
      <c r="D82" s="132">
        <v>7995480874</v>
      </c>
      <c r="E82" t="s">
        <v>987</v>
      </c>
      <c r="F82" t="s">
        <v>988</v>
      </c>
      <c r="G82" s="130" t="s">
        <v>990</v>
      </c>
      <c r="H82" t="s">
        <v>840</v>
      </c>
      <c r="I82" s="132">
        <v>98</v>
      </c>
      <c r="J82">
        <v>0</v>
      </c>
      <c r="K82" s="132">
        <v>0</v>
      </c>
      <c r="L82" t="s">
        <v>213</v>
      </c>
      <c r="M82" t="s">
        <v>835</v>
      </c>
    </row>
    <row r="83" spans="1:13">
      <c r="A83" s="127">
        <v>2018</v>
      </c>
      <c r="B83" s="127">
        <v>8</v>
      </c>
      <c r="C83" s="137">
        <v>188</v>
      </c>
      <c r="D83">
        <v>22437823325</v>
      </c>
      <c r="E83" t="s">
        <v>991</v>
      </c>
      <c r="F83" t="s">
        <v>992</v>
      </c>
      <c r="G83" s="130" t="s">
        <v>993</v>
      </c>
      <c r="H83" t="s">
        <v>951</v>
      </c>
      <c r="I83" s="132">
        <v>188</v>
      </c>
      <c r="J83">
        <v>0</v>
      </c>
      <c r="K83" s="132">
        <v>0</v>
      </c>
      <c r="L83" t="s">
        <v>213</v>
      </c>
      <c r="M83" t="s">
        <v>819</v>
      </c>
    </row>
    <row r="84" spans="1:13">
      <c r="A84" s="127">
        <v>2018</v>
      </c>
      <c r="B84" s="127">
        <v>8</v>
      </c>
      <c r="C84" s="137">
        <v>25</v>
      </c>
      <c r="D84">
        <v>51217609074</v>
      </c>
      <c r="E84" t="s">
        <v>994</v>
      </c>
      <c r="F84" t="s">
        <v>992</v>
      </c>
      <c r="G84" s="130" t="s">
        <v>995</v>
      </c>
      <c r="H84" t="s">
        <v>834</v>
      </c>
      <c r="I84" s="132">
        <v>25</v>
      </c>
      <c r="J84">
        <v>0</v>
      </c>
      <c r="K84" s="132">
        <v>0</v>
      </c>
      <c r="L84" t="s">
        <v>213</v>
      </c>
      <c r="M84" t="s">
        <v>819</v>
      </c>
    </row>
    <row r="85" spans="1:13">
      <c r="A85" s="127">
        <v>2018</v>
      </c>
      <c r="B85" s="127">
        <v>8</v>
      </c>
      <c r="C85" s="137">
        <v>25</v>
      </c>
      <c r="D85">
        <v>2349706560</v>
      </c>
      <c r="E85" t="s">
        <v>996</v>
      </c>
      <c r="F85" t="s">
        <v>997</v>
      </c>
      <c r="G85" s="130" t="s">
        <v>998</v>
      </c>
      <c r="H85" t="s">
        <v>834</v>
      </c>
      <c r="I85" s="132">
        <v>25</v>
      </c>
      <c r="J85">
        <v>0</v>
      </c>
      <c r="K85" s="132">
        <v>0</v>
      </c>
      <c r="L85" t="s">
        <v>213</v>
      </c>
      <c r="M85" t="s">
        <v>819</v>
      </c>
    </row>
    <row r="86" spans="1:13">
      <c r="A86" s="127">
        <v>2018</v>
      </c>
      <c r="B86" s="127">
        <v>8</v>
      </c>
      <c r="C86" s="137">
        <v>25</v>
      </c>
      <c r="D86">
        <v>64449615665</v>
      </c>
      <c r="E86" t="s">
        <v>924</v>
      </c>
      <c r="F86" t="s">
        <v>997</v>
      </c>
      <c r="G86" s="130" t="s">
        <v>999</v>
      </c>
      <c r="H86" t="s">
        <v>834</v>
      </c>
      <c r="I86" s="132">
        <v>25</v>
      </c>
      <c r="J86">
        <v>0</v>
      </c>
      <c r="K86" s="132">
        <v>0</v>
      </c>
      <c r="L86" t="s">
        <v>213</v>
      </c>
      <c r="M86" t="s">
        <v>835</v>
      </c>
    </row>
    <row r="87" spans="1:13">
      <c r="A87" s="127">
        <v>2018</v>
      </c>
      <c r="B87" s="127">
        <v>8</v>
      </c>
      <c r="C87" s="137">
        <v>98</v>
      </c>
      <c r="D87">
        <v>59508903927</v>
      </c>
      <c r="E87" t="s">
        <v>1000</v>
      </c>
      <c r="F87" t="s">
        <v>1001</v>
      </c>
      <c r="G87" s="130" t="s">
        <v>1002</v>
      </c>
      <c r="H87" t="s">
        <v>840</v>
      </c>
      <c r="I87" s="132">
        <v>98</v>
      </c>
      <c r="J87">
        <v>0</v>
      </c>
      <c r="K87" s="132">
        <v>0</v>
      </c>
      <c r="L87" t="s">
        <v>213</v>
      </c>
      <c r="M87" t="s">
        <v>819</v>
      </c>
    </row>
    <row r="88" spans="1:13">
      <c r="A88" s="127">
        <v>2018</v>
      </c>
      <c r="B88" s="127">
        <v>8</v>
      </c>
      <c r="C88" s="137">
        <v>466</v>
      </c>
      <c r="D88">
        <v>96660901339</v>
      </c>
      <c r="E88" t="s">
        <v>1003</v>
      </c>
      <c r="F88" t="s">
        <v>1001</v>
      </c>
      <c r="G88" s="130" t="s">
        <v>1004</v>
      </c>
      <c r="H88" t="s">
        <v>843</v>
      </c>
      <c r="I88" s="132">
        <v>466</v>
      </c>
      <c r="J88">
        <v>0</v>
      </c>
      <c r="K88" s="132">
        <v>0</v>
      </c>
      <c r="L88" t="s">
        <v>213</v>
      </c>
      <c r="M88" t="s">
        <v>819</v>
      </c>
    </row>
    <row r="89" spans="1:13">
      <c r="A89" s="127">
        <v>2018</v>
      </c>
      <c r="B89" s="127">
        <v>8</v>
      </c>
      <c r="C89" s="137">
        <v>188</v>
      </c>
      <c r="D89">
        <v>70249077885</v>
      </c>
      <c r="E89" t="s">
        <v>1003</v>
      </c>
      <c r="F89" t="s">
        <v>1001</v>
      </c>
      <c r="G89" s="130" t="s">
        <v>1005</v>
      </c>
      <c r="H89" t="s">
        <v>838</v>
      </c>
      <c r="I89" s="132">
        <v>188</v>
      </c>
      <c r="J89">
        <v>0</v>
      </c>
      <c r="K89" s="132">
        <v>0</v>
      </c>
      <c r="L89" t="s">
        <v>213</v>
      </c>
      <c r="M89" t="s">
        <v>819</v>
      </c>
    </row>
    <row r="90" spans="1:13">
      <c r="A90" s="127">
        <v>2018</v>
      </c>
      <c r="B90" s="127">
        <v>8</v>
      </c>
      <c r="C90" s="137">
        <v>880</v>
      </c>
      <c r="D90">
        <v>65874084296</v>
      </c>
      <c r="E90" t="s">
        <v>1006</v>
      </c>
      <c r="F90" t="s">
        <v>1007</v>
      </c>
      <c r="G90" s="130" t="s">
        <v>1008</v>
      </c>
      <c r="H90" t="s">
        <v>1009</v>
      </c>
      <c r="I90" s="132">
        <v>880</v>
      </c>
      <c r="J90">
        <v>0</v>
      </c>
      <c r="K90" s="132">
        <v>0</v>
      </c>
      <c r="L90" t="s">
        <v>213</v>
      </c>
      <c r="M90" t="s">
        <v>819</v>
      </c>
    </row>
    <row r="91" spans="1:13">
      <c r="A91" s="127">
        <v>2018</v>
      </c>
      <c r="B91" s="127">
        <v>8</v>
      </c>
      <c r="C91" s="137">
        <v>25</v>
      </c>
      <c r="D91">
        <v>75816548322</v>
      </c>
      <c r="E91" t="s">
        <v>1010</v>
      </c>
      <c r="F91" t="s">
        <v>1007</v>
      </c>
      <c r="G91" s="130" t="s">
        <v>1011</v>
      </c>
      <c r="H91" t="s">
        <v>834</v>
      </c>
      <c r="I91" s="132">
        <v>25</v>
      </c>
      <c r="J91">
        <v>0</v>
      </c>
      <c r="K91" s="132">
        <v>0</v>
      </c>
      <c r="L91" t="s">
        <v>213</v>
      </c>
      <c r="M91" t="s">
        <v>819</v>
      </c>
    </row>
    <row r="92" spans="1:13">
      <c r="A92" s="127">
        <v>2018</v>
      </c>
      <c r="B92" s="127">
        <v>8</v>
      </c>
      <c r="C92" s="137">
        <v>398</v>
      </c>
      <c r="D92" s="132">
        <v>18071245159</v>
      </c>
      <c r="E92" t="s">
        <v>1012</v>
      </c>
      <c r="F92" t="s">
        <v>1007</v>
      </c>
      <c r="G92" s="130" t="s">
        <v>1013</v>
      </c>
      <c r="H92" t="s">
        <v>880</v>
      </c>
      <c r="I92" s="132">
        <v>398</v>
      </c>
      <c r="J92">
        <v>0</v>
      </c>
      <c r="K92" s="132">
        <v>0</v>
      </c>
      <c r="L92" t="s">
        <v>213</v>
      </c>
      <c r="M92" t="s">
        <v>819</v>
      </c>
    </row>
    <row r="93" spans="1:13">
      <c r="A93" s="127">
        <v>2018</v>
      </c>
      <c r="B93" s="127">
        <v>8</v>
      </c>
      <c r="C93" s="137">
        <v>188</v>
      </c>
      <c r="D93" s="132">
        <v>57224017942</v>
      </c>
      <c r="E93" t="s">
        <v>1014</v>
      </c>
      <c r="F93" t="s">
        <v>1015</v>
      </c>
      <c r="G93" s="130" t="s">
        <v>1016</v>
      </c>
      <c r="H93" t="s">
        <v>951</v>
      </c>
      <c r="I93" s="132">
        <v>188</v>
      </c>
      <c r="J93">
        <v>0</v>
      </c>
      <c r="K93" s="132">
        <v>0</v>
      </c>
      <c r="L93" t="s">
        <v>213</v>
      </c>
      <c r="M93" t="s">
        <v>819</v>
      </c>
    </row>
    <row r="94" spans="1:13">
      <c r="A94" s="127">
        <v>2018</v>
      </c>
      <c r="B94" s="127">
        <v>8</v>
      </c>
      <c r="C94" s="137">
        <v>398</v>
      </c>
      <c r="D94" s="132">
        <v>29416044530</v>
      </c>
      <c r="E94" t="s">
        <v>1017</v>
      </c>
      <c r="F94" t="s">
        <v>1015</v>
      </c>
      <c r="G94" s="130" t="s">
        <v>1018</v>
      </c>
      <c r="H94" t="s">
        <v>880</v>
      </c>
      <c r="I94" s="132">
        <v>398</v>
      </c>
      <c r="J94">
        <v>0</v>
      </c>
      <c r="K94" s="132">
        <v>0</v>
      </c>
      <c r="L94" t="s">
        <v>213</v>
      </c>
      <c r="M94" t="s">
        <v>835</v>
      </c>
    </row>
    <row r="95" spans="1:13">
      <c r="A95" s="127">
        <v>2018</v>
      </c>
      <c r="B95" s="127">
        <v>8</v>
      </c>
      <c r="C95" s="137">
        <v>880</v>
      </c>
      <c r="D95" s="132">
        <v>34488562114</v>
      </c>
      <c r="E95" t="s">
        <v>980</v>
      </c>
      <c r="F95" t="s">
        <v>1015</v>
      </c>
      <c r="G95" s="130" t="s">
        <v>1019</v>
      </c>
      <c r="H95" t="s">
        <v>1009</v>
      </c>
      <c r="I95" s="132">
        <v>880</v>
      </c>
      <c r="J95">
        <v>0</v>
      </c>
      <c r="K95" s="132">
        <v>0</v>
      </c>
      <c r="L95" t="s">
        <v>213</v>
      </c>
      <c r="M95" t="s">
        <v>835</v>
      </c>
    </row>
    <row r="96" spans="1:13">
      <c r="A96" s="127">
        <v>2018</v>
      </c>
      <c r="B96" s="127">
        <v>8</v>
      </c>
      <c r="C96" s="137">
        <v>25</v>
      </c>
      <c r="D96" s="132">
        <v>5033878504</v>
      </c>
      <c r="E96" t="s">
        <v>1020</v>
      </c>
      <c r="F96" t="s">
        <v>1021</v>
      </c>
      <c r="G96" s="130" t="s">
        <v>1022</v>
      </c>
      <c r="H96" t="s">
        <v>834</v>
      </c>
      <c r="I96" s="132">
        <v>25</v>
      </c>
      <c r="J96">
        <v>0</v>
      </c>
      <c r="K96" s="132">
        <v>0</v>
      </c>
      <c r="L96" t="s">
        <v>213</v>
      </c>
      <c r="M96" t="s">
        <v>819</v>
      </c>
    </row>
    <row r="97" spans="1:23">
      <c r="A97" s="127">
        <v>2018</v>
      </c>
      <c r="B97" s="127">
        <v>8</v>
      </c>
      <c r="C97" s="137">
        <v>25</v>
      </c>
      <c r="D97" s="132">
        <v>12326447484</v>
      </c>
      <c r="E97" t="s">
        <v>1023</v>
      </c>
      <c r="F97" t="s">
        <v>1021</v>
      </c>
      <c r="G97" s="130" t="s">
        <v>1024</v>
      </c>
      <c r="H97" t="s">
        <v>834</v>
      </c>
      <c r="I97" s="132">
        <v>25</v>
      </c>
      <c r="J97">
        <v>0</v>
      </c>
      <c r="K97" s="132">
        <v>0</v>
      </c>
      <c r="L97" t="s">
        <v>213</v>
      </c>
      <c r="M97" t="s">
        <v>819</v>
      </c>
    </row>
    <row r="98" spans="1:23">
      <c r="A98" s="127">
        <v>2018</v>
      </c>
      <c r="B98" s="127">
        <v>8</v>
      </c>
      <c r="C98" s="137">
        <v>298</v>
      </c>
      <c r="D98" s="132">
        <v>87546044370</v>
      </c>
      <c r="E98" t="s">
        <v>1025</v>
      </c>
      <c r="F98" t="s">
        <v>1021</v>
      </c>
      <c r="G98" s="130" t="s">
        <v>1026</v>
      </c>
      <c r="H98" t="s">
        <v>822</v>
      </c>
      <c r="I98" s="132">
        <v>298</v>
      </c>
      <c r="J98">
        <v>0</v>
      </c>
      <c r="K98" s="132">
        <v>0</v>
      </c>
      <c r="L98" t="s">
        <v>213</v>
      </c>
      <c r="M98" t="s">
        <v>819</v>
      </c>
    </row>
    <row r="99" spans="1:23">
      <c r="A99" s="127">
        <v>2018</v>
      </c>
      <c r="B99" s="127">
        <v>8</v>
      </c>
      <c r="C99" s="137">
        <v>188</v>
      </c>
      <c r="D99" s="132">
        <v>34163236315</v>
      </c>
      <c r="E99" t="s">
        <v>1027</v>
      </c>
      <c r="F99" t="s">
        <v>1021</v>
      </c>
      <c r="G99" s="130" t="s">
        <v>1028</v>
      </c>
      <c r="H99" t="s">
        <v>951</v>
      </c>
      <c r="I99" s="132">
        <v>188</v>
      </c>
      <c r="J99">
        <v>0</v>
      </c>
      <c r="K99" s="132">
        <v>0</v>
      </c>
      <c r="L99" t="s">
        <v>213</v>
      </c>
      <c r="M99" t="s">
        <v>819</v>
      </c>
    </row>
    <row r="100" spans="1:23">
      <c r="A100" s="127">
        <v>2018</v>
      </c>
      <c r="B100" s="127">
        <v>8</v>
      </c>
      <c r="C100" s="137">
        <v>98</v>
      </c>
      <c r="D100" s="132">
        <v>64969647290</v>
      </c>
      <c r="E100" t="s">
        <v>1027</v>
      </c>
      <c r="F100" t="s">
        <v>1021</v>
      </c>
      <c r="G100" s="130" t="s">
        <v>1029</v>
      </c>
      <c r="H100" t="s">
        <v>840</v>
      </c>
      <c r="I100" s="132">
        <v>98</v>
      </c>
      <c r="J100">
        <v>0</v>
      </c>
      <c r="K100" s="132">
        <v>0</v>
      </c>
      <c r="L100" t="s">
        <v>213</v>
      </c>
      <c r="M100" t="s">
        <v>819</v>
      </c>
    </row>
    <row r="101" spans="1:23">
      <c r="A101" s="127">
        <v>2018</v>
      </c>
      <c r="B101" s="127">
        <v>8</v>
      </c>
      <c r="C101" s="137">
        <v>25</v>
      </c>
      <c r="D101" s="132">
        <v>70391478418</v>
      </c>
      <c r="E101" t="s">
        <v>1027</v>
      </c>
      <c r="F101" t="s">
        <v>1021</v>
      </c>
      <c r="G101" s="130" t="s">
        <v>1030</v>
      </c>
      <c r="H101" t="s">
        <v>834</v>
      </c>
      <c r="I101" s="132">
        <v>25</v>
      </c>
      <c r="J101">
        <v>0</v>
      </c>
      <c r="K101" s="132">
        <v>0</v>
      </c>
      <c r="L101" t="s">
        <v>213</v>
      </c>
      <c r="M101" t="s">
        <v>819</v>
      </c>
    </row>
    <row r="102" spans="1:23">
      <c r="A102" s="127">
        <v>2018</v>
      </c>
      <c r="B102" s="127">
        <v>8</v>
      </c>
      <c r="C102" s="137">
        <v>98</v>
      </c>
      <c r="D102" s="132">
        <v>75980731383</v>
      </c>
      <c r="E102" t="s">
        <v>1031</v>
      </c>
      <c r="F102" t="s">
        <v>866</v>
      </c>
      <c r="G102" s="130" t="s">
        <v>1032</v>
      </c>
      <c r="H102" t="s">
        <v>840</v>
      </c>
      <c r="I102" s="132">
        <v>98</v>
      </c>
      <c r="J102">
        <v>0</v>
      </c>
      <c r="K102" s="132">
        <v>0</v>
      </c>
      <c r="L102" t="s">
        <v>213</v>
      </c>
      <c r="M102" t="s">
        <v>819</v>
      </c>
      <c r="N102" s="132"/>
      <c r="O102" s="130"/>
      <c r="Q102" s="132"/>
      <c r="R102" s="132"/>
      <c r="S102" s="132"/>
      <c r="T102" s="132"/>
      <c r="U102" s="132"/>
      <c r="V102" s="132"/>
      <c r="W102" s="132"/>
    </row>
    <row r="103" spans="1:23">
      <c r="A103" s="127">
        <v>2018</v>
      </c>
      <c r="B103" s="127">
        <v>8</v>
      </c>
      <c r="C103" s="137">
        <v>799</v>
      </c>
      <c r="D103" s="132">
        <v>86138030733</v>
      </c>
      <c r="E103" t="s">
        <v>1031</v>
      </c>
      <c r="F103" t="s">
        <v>866</v>
      </c>
      <c r="G103" s="130" t="s">
        <v>1033</v>
      </c>
      <c r="H103" t="s">
        <v>1034</v>
      </c>
      <c r="I103" s="132">
        <v>799</v>
      </c>
      <c r="J103">
        <v>0</v>
      </c>
      <c r="K103" s="132">
        <v>0</v>
      </c>
      <c r="L103" t="s">
        <v>213</v>
      </c>
      <c r="M103" t="s">
        <v>819</v>
      </c>
    </row>
    <row r="104" spans="1:23">
      <c r="A104" s="127">
        <v>2018</v>
      </c>
      <c r="B104" s="127">
        <v>8</v>
      </c>
      <c r="C104" s="137">
        <v>188</v>
      </c>
      <c r="D104" s="132">
        <v>82140460071</v>
      </c>
      <c r="E104" t="s">
        <v>889</v>
      </c>
      <c r="F104" t="s">
        <v>866</v>
      </c>
      <c r="G104" s="130" t="s">
        <v>1035</v>
      </c>
      <c r="H104" t="s">
        <v>951</v>
      </c>
      <c r="I104" s="132">
        <v>188</v>
      </c>
      <c r="J104">
        <v>0</v>
      </c>
      <c r="K104" s="132">
        <v>0</v>
      </c>
      <c r="L104" t="s">
        <v>213</v>
      </c>
      <c r="M104" t="s">
        <v>819</v>
      </c>
    </row>
    <row r="105" spans="1:23">
      <c r="A105" s="127">
        <v>2018</v>
      </c>
      <c r="B105" s="127">
        <v>8</v>
      </c>
      <c r="C105" s="137">
        <v>398</v>
      </c>
      <c r="D105" s="132">
        <v>87091954562</v>
      </c>
      <c r="E105" t="s">
        <v>1036</v>
      </c>
      <c r="F105" t="s">
        <v>866</v>
      </c>
      <c r="G105" s="130" t="s">
        <v>1037</v>
      </c>
      <c r="H105" t="s">
        <v>880</v>
      </c>
      <c r="I105">
        <v>398</v>
      </c>
      <c r="J105">
        <v>0</v>
      </c>
      <c r="K105" s="132">
        <v>0</v>
      </c>
      <c r="L105" t="s">
        <v>213</v>
      </c>
      <c r="M105" t="s">
        <v>819</v>
      </c>
    </row>
    <row r="106" spans="1:23">
      <c r="A106" s="127"/>
      <c r="B106" s="127"/>
      <c r="G106" s="130"/>
    </row>
    <row r="107" spans="1:23">
      <c r="A107" s="127"/>
      <c r="B107" s="127"/>
      <c r="G107" s="130"/>
    </row>
    <row r="108" spans="1:23">
      <c r="A108" s="127"/>
      <c r="B108" s="127"/>
      <c r="G108" s="130"/>
    </row>
    <row r="109" spans="1:23">
      <c r="A109" s="127"/>
      <c r="B109" s="127"/>
      <c r="G109" s="130"/>
    </row>
    <row r="110" spans="1:23">
      <c r="A110" s="127"/>
      <c r="B110" s="127"/>
      <c r="G110" s="130"/>
    </row>
    <row r="111" spans="1:23">
      <c r="A111" s="127"/>
      <c r="B111" s="127"/>
      <c r="G111" s="130"/>
    </row>
    <row r="112" spans="1:23">
      <c r="A112" s="127"/>
      <c r="B112" s="127"/>
      <c r="G112" s="130"/>
    </row>
    <row r="113" spans="1:7">
      <c r="A113" s="127"/>
      <c r="B113" s="127"/>
      <c r="G113" s="130"/>
    </row>
    <row r="114" spans="1:7">
      <c r="A114" s="127"/>
      <c r="B114" s="127"/>
      <c r="G114" s="130"/>
    </row>
    <row r="115" spans="1:7">
      <c r="A115" s="127"/>
      <c r="B115" s="127"/>
      <c r="G115" s="130"/>
    </row>
    <row r="116" spans="1:7">
      <c r="A116" s="127"/>
      <c r="B116" s="127"/>
      <c r="G116" s="130"/>
    </row>
    <row r="117" spans="1:7">
      <c r="A117" s="127"/>
      <c r="B117" s="127"/>
      <c r="G117" s="130"/>
    </row>
    <row r="118" spans="1:7">
      <c r="A118" s="127"/>
      <c r="B118" s="127"/>
      <c r="G118" s="130"/>
    </row>
    <row r="119" spans="1:7">
      <c r="A119" s="127"/>
      <c r="B119" s="127"/>
      <c r="G119" s="130"/>
    </row>
    <row r="120" spans="1:7">
      <c r="A120" s="127"/>
      <c r="B120" s="127"/>
      <c r="G120" s="130"/>
    </row>
    <row r="121" spans="1:7">
      <c r="A121" s="127"/>
      <c r="B121" s="127"/>
      <c r="G121" s="130"/>
    </row>
    <row r="122" spans="1:7">
      <c r="A122" s="127"/>
      <c r="B122" s="127"/>
      <c r="G122" s="130"/>
    </row>
    <row r="123" spans="1:7">
      <c r="A123" s="127"/>
      <c r="B123" s="127"/>
      <c r="G123" s="130"/>
    </row>
    <row r="124" spans="1:7">
      <c r="A124" s="127"/>
      <c r="B124" s="127"/>
      <c r="G124" s="130"/>
    </row>
    <row r="125" spans="1:7">
      <c r="A125" s="127"/>
      <c r="B125" s="127"/>
      <c r="G125" s="130"/>
    </row>
    <row r="126" spans="1:7">
      <c r="A126" s="127"/>
      <c r="B126" s="127"/>
      <c r="G126" s="130"/>
    </row>
    <row r="127" spans="1:7">
      <c r="A127" s="127"/>
      <c r="B127" s="127"/>
      <c r="G127" s="130"/>
    </row>
    <row r="128" spans="1:7">
      <c r="A128" s="127"/>
      <c r="B128" s="127"/>
      <c r="G128" s="130"/>
    </row>
    <row r="129" spans="1:14">
      <c r="A129" s="127"/>
      <c r="B129" s="127"/>
      <c r="G129" s="130"/>
    </row>
    <row r="130" spans="1:14">
      <c r="A130" s="127"/>
      <c r="B130" s="127"/>
      <c r="D130" s="128"/>
      <c r="E130" s="128"/>
      <c r="F130" s="129"/>
      <c r="G130" s="130"/>
      <c r="H130" s="131"/>
      <c r="I130" s="128"/>
      <c r="K130" s="128"/>
      <c r="L130" s="128"/>
      <c r="M130" s="128"/>
      <c r="N130" s="128"/>
    </row>
    <row r="131" spans="1:14">
      <c r="A131" s="127"/>
      <c r="B131" s="127"/>
      <c r="D131" s="128"/>
      <c r="E131" s="128"/>
      <c r="F131" s="129"/>
      <c r="G131" s="130"/>
      <c r="H131" s="131"/>
      <c r="I131" s="128"/>
      <c r="K131" s="128"/>
      <c r="L131" s="128"/>
      <c r="M131" s="128"/>
      <c r="N131" s="128"/>
    </row>
    <row r="132" spans="1:14">
      <c r="A132" s="127"/>
      <c r="B132" s="127"/>
      <c r="D132" s="128"/>
      <c r="E132" s="128"/>
      <c r="F132" s="129"/>
      <c r="G132" s="130"/>
      <c r="H132" s="131"/>
      <c r="I132" s="128"/>
      <c r="K132" s="128"/>
      <c r="L132" s="128"/>
      <c r="M132" s="128"/>
      <c r="N132" s="128"/>
    </row>
    <row r="133" spans="1:14">
      <c r="A133" s="127"/>
      <c r="B133" s="127"/>
      <c r="D133" s="128"/>
      <c r="E133" s="128"/>
      <c r="F133" s="129"/>
      <c r="G133" s="130"/>
      <c r="H133" s="131"/>
      <c r="I133" s="128"/>
      <c r="K133" s="128"/>
      <c r="L133" s="128"/>
      <c r="M133" s="128"/>
      <c r="N133" s="128"/>
    </row>
    <row r="134" spans="1:14">
      <c r="A134" s="127"/>
      <c r="B134" s="127"/>
      <c r="D134" s="128"/>
      <c r="E134" s="128"/>
      <c r="F134" s="129"/>
      <c r="G134" s="130"/>
      <c r="H134" s="131"/>
      <c r="I134" s="128"/>
      <c r="K134" s="128"/>
      <c r="L134" s="128"/>
      <c r="M134" s="128"/>
      <c r="N134" s="128"/>
    </row>
    <row r="135" spans="1:14">
      <c r="A135" s="127"/>
      <c r="B135" s="127"/>
      <c r="D135" s="128"/>
      <c r="E135" s="128"/>
      <c r="F135" s="129"/>
      <c r="G135" s="130"/>
      <c r="H135" s="131"/>
      <c r="I135" s="128"/>
      <c r="K135" s="128"/>
      <c r="L135" s="128"/>
      <c r="M135" s="128"/>
      <c r="N135" s="128"/>
    </row>
    <row r="136" spans="1:14">
      <c r="A136" s="127"/>
      <c r="B136" s="127"/>
      <c r="D136" s="128"/>
      <c r="E136" s="128"/>
      <c r="F136" s="129"/>
      <c r="G136" s="130"/>
      <c r="H136" s="131"/>
      <c r="I136" s="128"/>
      <c r="K136" s="128"/>
      <c r="L136" s="128"/>
      <c r="M136" s="128"/>
      <c r="N136" s="128"/>
    </row>
    <row r="137" spans="1:14">
      <c r="A137" s="127"/>
      <c r="B137" s="127"/>
      <c r="D137" s="128"/>
      <c r="E137" s="128"/>
      <c r="F137" s="129"/>
      <c r="G137" s="130"/>
      <c r="H137" s="131"/>
      <c r="I137" s="128"/>
      <c r="K137" s="128"/>
      <c r="L137" s="128"/>
      <c r="M137" s="128"/>
      <c r="N137" s="128"/>
    </row>
    <row r="138" spans="1:14">
      <c r="A138" s="127"/>
      <c r="B138" s="127"/>
      <c r="D138" s="128"/>
      <c r="E138" s="128"/>
      <c r="F138" s="129"/>
      <c r="G138" s="130"/>
      <c r="H138" s="131"/>
      <c r="I138" s="128"/>
      <c r="K138" s="128"/>
      <c r="L138" s="128"/>
      <c r="M138" s="128"/>
      <c r="N138" s="128"/>
    </row>
    <row r="139" spans="1:14">
      <c r="A139" s="127"/>
      <c r="B139" s="127"/>
      <c r="D139" s="128"/>
      <c r="E139" s="128"/>
      <c r="F139" s="129"/>
      <c r="G139" s="130"/>
      <c r="H139" s="131"/>
      <c r="I139" s="128"/>
      <c r="K139" s="128"/>
      <c r="L139" s="128"/>
      <c r="M139" s="128"/>
      <c r="N139" s="128"/>
    </row>
    <row r="140" spans="1:14">
      <c r="A140" s="127"/>
      <c r="B140" s="127"/>
      <c r="D140" s="128"/>
      <c r="E140" s="128"/>
      <c r="F140" s="129"/>
      <c r="G140" s="130"/>
      <c r="H140" s="131"/>
      <c r="I140" s="128"/>
      <c r="K140" s="128"/>
      <c r="L140" s="128"/>
      <c r="M140" s="128"/>
      <c r="N140" s="128"/>
    </row>
    <row r="141" spans="1:14">
      <c r="A141" s="127"/>
      <c r="B141" s="127"/>
      <c r="D141" s="128"/>
      <c r="E141" s="128"/>
      <c r="F141" s="129"/>
      <c r="G141" s="130"/>
      <c r="H141" s="131"/>
      <c r="I141" s="128"/>
      <c r="K141" s="128"/>
      <c r="L141" s="128"/>
      <c r="M141" s="128"/>
      <c r="N141" s="128"/>
    </row>
    <row r="142" spans="1:14">
      <c r="A142" s="127"/>
      <c r="B142" s="127"/>
      <c r="D142" s="128"/>
      <c r="E142" s="128"/>
      <c r="F142" s="129"/>
      <c r="G142" s="130"/>
      <c r="H142" s="131"/>
      <c r="I142" s="128"/>
      <c r="K142" s="128"/>
      <c r="L142" s="128"/>
      <c r="M142" s="128"/>
      <c r="N142" s="128"/>
    </row>
    <row r="143" spans="1:14">
      <c r="A143" s="127"/>
      <c r="B143" s="127"/>
      <c r="D143" s="128"/>
      <c r="E143" s="128"/>
      <c r="F143" s="129"/>
      <c r="G143" s="130"/>
      <c r="H143" s="131"/>
      <c r="I143" s="128"/>
      <c r="K143" s="128"/>
      <c r="L143" s="128"/>
      <c r="M143" s="128"/>
      <c r="N143" s="128"/>
    </row>
    <row r="144" spans="1:14">
      <c r="A144" s="127"/>
      <c r="B144" s="127"/>
      <c r="D144" s="128"/>
      <c r="E144" s="128"/>
      <c r="F144" s="129"/>
      <c r="G144" s="130"/>
      <c r="H144" s="131"/>
      <c r="I144" s="128"/>
      <c r="K144" s="128"/>
      <c r="L144" s="128"/>
      <c r="M144" s="128"/>
      <c r="N144" s="128"/>
    </row>
    <row r="145" spans="1:14">
      <c r="A145" s="127"/>
      <c r="B145" s="127"/>
      <c r="D145" s="128"/>
      <c r="E145" s="128"/>
      <c r="F145" s="129"/>
      <c r="G145" s="130"/>
      <c r="H145" s="131"/>
      <c r="I145" s="128"/>
      <c r="K145" s="128"/>
      <c r="L145" s="128"/>
      <c r="M145" s="128"/>
      <c r="N145" s="128"/>
    </row>
    <row r="146" spans="1:14">
      <c r="A146" s="127"/>
      <c r="B146" s="127"/>
      <c r="D146" s="128"/>
      <c r="E146" s="128"/>
      <c r="F146" s="129"/>
      <c r="G146" s="130"/>
      <c r="H146" s="131"/>
      <c r="I146" s="128"/>
      <c r="K146" s="128"/>
      <c r="L146" s="128"/>
      <c r="M146" s="128"/>
      <c r="N146" s="128"/>
    </row>
    <row r="147" spans="1:14">
      <c r="A147" s="127"/>
      <c r="B147" s="127"/>
      <c r="D147" s="128"/>
      <c r="E147" s="128"/>
      <c r="F147" s="129"/>
      <c r="G147" s="130"/>
      <c r="H147" s="131"/>
      <c r="I147" s="128"/>
      <c r="K147" s="128"/>
      <c r="L147" s="128"/>
      <c r="M147" s="128"/>
      <c r="N147" s="128"/>
    </row>
    <row r="148" spans="1:14">
      <c r="A148" s="127"/>
      <c r="B148" s="127"/>
      <c r="D148" s="128"/>
      <c r="E148" s="128"/>
      <c r="F148" s="129"/>
      <c r="G148" s="130"/>
      <c r="H148" s="131"/>
      <c r="I148" s="128"/>
      <c r="K148" s="128"/>
      <c r="L148" s="128"/>
      <c r="M148" s="128"/>
      <c r="N148" s="128"/>
    </row>
    <row r="149" spans="1:14">
      <c r="A149" s="127"/>
      <c r="B149" s="127"/>
      <c r="D149" s="128"/>
      <c r="E149" s="128"/>
      <c r="F149" s="129"/>
      <c r="G149" s="130"/>
      <c r="H149" s="131"/>
      <c r="I149" s="128"/>
      <c r="K149" s="128"/>
      <c r="L149" s="128"/>
      <c r="M149" s="128"/>
      <c r="N149" s="128"/>
    </row>
    <row r="150" spans="1:14" s="178" customFormat="1">
      <c r="A150" s="172"/>
      <c r="B150" s="172"/>
      <c r="C150" s="176"/>
      <c r="D150" s="172"/>
      <c r="E150" s="172"/>
      <c r="F150" s="173"/>
      <c r="G150" s="174"/>
      <c r="H150" s="175"/>
      <c r="I150" s="172"/>
      <c r="J150" s="176"/>
      <c r="K150" s="177"/>
      <c r="L150" s="177"/>
      <c r="M150" s="172"/>
      <c r="N150" s="172"/>
    </row>
    <row r="151" spans="1:14" s="178" customFormat="1">
      <c r="A151" s="172"/>
      <c r="B151" s="172"/>
      <c r="C151" s="176"/>
      <c r="D151" s="172"/>
      <c r="E151" s="172"/>
      <c r="F151" s="173"/>
      <c r="G151" s="174"/>
      <c r="H151" s="175"/>
      <c r="I151" s="172"/>
      <c r="J151" s="176"/>
      <c r="K151" s="177"/>
      <c r="L151" s="177"/>
      <c r="M151" s="172"/>
      <c r="N151" s="172"/>
    </row>
    <row r="152" spans="1:14" s="178" customFormat="1">
      <c r="A152" s="172"/>
      <c r="B152" s="172"/>
      <c r="C152" s="176"/>
      <c r="D152" s="172"/>
      <c r="E152" s="172"/>
      <c r="F152" s="173"/>
      <c r="G152" s="174"/>
      <c r="H152" s="175"/>
      <c r="I152" s="172"/>
      <c r="J152" s="176"/>
      <c r="K152" s="177"/>
      <c r="L152" s="177"/>
      <c r="M152" s="172"/>
      <c r="N152" s="172"/>
    </row>
    <row r="153" spans="1:14" s="178" customFormat="1">
      <c r="A153" s="172"/>
      <c r="B153" s="172"/>
      <c r="C153" s="176"/>
      <c r="D153" s="172"/>
      <c r="E153" s="172"/>
      <c r="F153" s="173"/>
      <c r="G153" s="174"/>
      <c r="H153" s="175"/>
      <c r="I153" s="172"/>
      <c r="J153" s="176"/>
      <c r="K153" s="177"/>
      <c r="L153" s="177"/>
      <c r="M153" s="172"/>
      <c r="N153" s="172"/>
    </row>
    <row r="154" spans="1:14" s="178" customFormat="1">
      <c r="A154" s="172"/>
      <c r="B154" s="172"/>
      <c r="C154" s="176"/>
      <c r="D154" s="172"/>
      <c r="E154" s="172"/>
      <c r="F154" s="173"/>
      <c r="G154" s="174"/>
      <c r="H154" s="175"/>
      <c r="I154" s="172"/>
      <c r="J154" s="176"/>
      <c r="K154" s="177"/>
      <c r="L154" s="177"/>
      <c r="M154" s="172"/>
      <c r="N154" s="172"/>
    </row>
    <row r="155" spans="1:14" s="178" customFormat="1">
      <c r="A155" s="172"/>
      <c r="B155" s="172"/>
      <c r="C155" s="176"/>
      <c r="D155" s="172"/>
      <c r="E155" s="172"/>
      <c r="F155" s="173"/>
      <c r="G155" s="174"/>
      <c r="H155" s="175"/>
      <c r="I155" s="172"/>
      <c r="J155" s="176"/>
      <c r="K155" s="177"/>
      <c r="L155" s="177"/>
      <c r="M155" s="172"/>
      <c r="N155" s="172"/>
    </row>
    <row r="156" spans="1:14" s="178" customFormat="1">
      <c r="A156" s="172"/>
      <c r="B156" s="172"/>
      <c r="C156" s="176"/>
      <c r="D156" s="172"/>
      <c r="E156" s="172"/>
      <c r="F156" s="173"/>
      <c r="G156" s="174"/>
      <c r="H156" s="175"/>
      <c r="I156" s="172"/>
      <c r="J156" s="176"/>
      <c r="K156" s="177"/>
      <c r="L156" s="177"/>
      <c r="M156" s="172"/>
      <c r="N156" s="172"/>
    </row>
    <row r="157" spans="1:14" s="178" customFormat="1">
      <c r="A157" s="172"/>
      <c r="B157" s="172"/>
      <c r="C157" s="176"/>
      <c r="D157" s="172"/>
      <c r="E157" s="172"/>
      <c r="F157" s="173"/>
      <c r="G157" s="174"/>
      <c r="H157" s="175"/>
      <c r="I157" s="172"/>
      <c r="J157" s="176"/>
      <c r="K157" s="177"/>
      <c r="L157" s="177"/>
      <c r="M157" s="172"/>
      <c r="N157" s="172"/>
    </row>
    <row r="158" spans="1:14" s="178" customFormat="1">
      <c r="A158" s="172"/>
      <c r="B158" s="172"/>
      <c r="C158" s="176"/>
      <c r="D158" s="172"/>
      <c r="E158" s="172"/>
      <c r="F158" s="173"/>
      <c r="G158" s="174"/>
      <c r="H158" s="175"/>
      <c r="I158" s="172"/>
      <c r="J158" s="176"/>
      <c r="K158" s="177"/>
      <c r="L158" s="177"/>
      <c r="M158" s="172"/>
      <c r="N158" s="172"/>
    </row>
    <row r="159" spans="1:14" s="178" customFormat="1">
      <c r="A159" s="172"/>
      <c r="B159" s="172"/>
      <c r="C159" s="176"/>
      <c r="D159" s="172"/>
      <c r="E159" s="172"/>
      <c r="F159" s="173"/>
      <c r="G159" s="174"/>
      <c r="H159" s="175"/>
      <c r="I159" s="172"/>
      <c r="J159" s="176"/>
      <c r="K159" s="177"/>
      <c r="L159" s="177"/>
      <c r="M159" s="172"/>
      <c r="N159" s="172"/>
    </row>
    <row r="160" spans="1:14" s="178" customFormat="1">
      <c r="A160" s="172"/>
      <c r="B160" s="172"/>
      <c r="C160" s="176"/>
      <c r="D160" s="172"/>
      <c r="E160" s="172"/>
      <c r="F160" s="173"/>
      <c r="G160" s="174"/>
      <c r="H160" s="175"/>
      <c r="I160" s="172"/>
      <c r="J160" s="176"/>
      <c r="K160" s="177"/>
      <c r="L160" s="177"/>
      <c r="M160" s="172"/>
      <c r="N160" s="172"/>
    </row>
    <row r="161" spans="1:14">
      <c r="A161" s="127"/>
      <c r="B161" s="127"/>
      <c r="D161" s="128"/>
      <c r="E161" s="128"/>
      <c r="F161" s="129"/>
      <c r="G161" s="130"/>
      <c r="H161" s="131"/>
      <c r="I161" s="128"/>
      <c r="K161" s="135"/>
      <c r="L161" s="135"/>
      <c r="M161" s="128"/>
      <c r="N161" s="128"/>
    </row>
    <row r="162" spans="1:14">
      <c r="A162" s="127"/>
      <c r="B162" s="127"/>
      <c r="D162" s="128"/>
      <c r="E162" s="128"/>
      <c r="F162" s="129"/>
      <c r="G162" s="130"/>
      <c r="H162" s="131"/>
      <c r="I162" s="128"/>
      <c r="K162" s="135"/>
      <c r="L162" s="135"/>
      <c r="M162" s="128"/>
      <c r="N162" s="128"/>
    </row>
    <row r="163" spans="1:14">
      <c r="A163" s="127"/>
      <c r="B163" s="127"/>
      <c r="D163" s="128"/>
      <c r="E163" s="128"/>
      <c r="F163" s="129"/>
      <c r="G163" s="130"/>
      <c r="H163" s="131"/>
      <c r="I163" s="128"/>
      <c r="K163" s="135"/>
      <c r="L163" s="135"/>
      <c r="M163" s="128"/>
      <c r="N163" s="128"/>
    </row>
    <row r="164" spans="1:14">
      <c r="A164" s="127"/>
      <c r="B164" s="127"/>
      <c r="D164" s="128"/>
      <c r="E164" s="128"/>
      <c r="F164" s="129"/>
      <c r="G164" s="130"/>
      <c r="H164" s="131"/>
      <c r="I164" s="128"/>
      <c r="K164" s="135"/>
      <c r="L164" s="135"/>
      <c r="M164" s="128"/>
      <c r="N164" s="128"/>
    </row>
    <row r="165" spans="1:14">
      <c r="A165" s="127"/>
      <c r="B165" s="127"/>
      <c r="D165" s="128"/>
      <c r="E165" s="128"/>
      <c r="F165" s="129"/>
      <c r="G165" s="130"/>
      <c r="H165" s="131"/>
      <c r="I165" s="128"/>
      <c r="K165" s="135"/>
      <c r="L165" s="135"/>
      <c r="M165" s="128"/>
      <c r="N165" s="128"/>
    </row>
    <row r="166" spans="1:14">
      <c r="A166" s="127"/>
      <c r="B166" s="127"/>
      <c r="D166" s="128"/>
      <c r="E166" s="128"/>
      <c r="F166" s="129"/>
      <c r="G166" s="130"/>
      <c r="H166" s="131"/>
      <c r="I166" s="128"/>
      <c r="K166" s="135"/>
      <c r="L166" s="135"/>
      <c r="M166" s="128"/>
      <c r="N166" s="128"/>
    </row>
    <row r="167" spans="1:14">
      <c r="A167" s="127"/>
      <c r="B167" s="127"/>
      <c r="D167" s="128"/>
      <c r="E167" s="128"/>
      <c r="F167" s="129"/>
      <c r="G167" s="130"/>
      <c r="H167" s="131"/>
      <c r="I167" s="128"/>
      <c r="K167" s="135"/>
      <c r="L167" s="135"/>
      <c r="M167" s="128"/>
      <c r="N167" s="128"/>
    </row>
    <row r="168" spans="1:14">
      <c r="A168" s="127"/>
      <c r="B168" s="127"/>
      <c r="D168" s="128"/>
      <c r="E168" s="128"/>
      <c r="F168" s="129"/>
      <c r="G168" s="130"/>
      <c r="H168" s="131"/>
      <c r="I168" s="128"/>
      <c r="K168" s="135"/>
      <c r="L168" s="135"/>
      <c r="M168" s="128"/>
      <c r="N168" s="128"/>
    </row>
    <row r="169" spans="1:14">
      <c r="A169" s="127"/>
      <c r="B169" s="127"/>
      <c r="D169" s="128"/>
      <c r="E169" s="128"/>
      <c r="F169" s="129"/>
      <c r="G169" s="130"/>
      <c r="H169" s="131"/>
      <c r="I169" s="128"/>
      <c r="K169" s="135"/>
      <c r="L169" s="135"/>
      <c r="M169" s="128"/>
      <c r="N169" s="128"/>
    </row>
    <row r="170" spans="1:14">
      <c r="A170" s="127"/>
      <c r="B170" s="127"/>
      <c r="D170" s="128"/>
      <c r="E170" s="128"/>
      <c r="F170" s="129"/>
      <c r="G170" s="130"/>
      <c r="H170" s="131"/>
      <c r="I170" s="128"/>
      <c r="K170" s="135"/>
      <c r="L170" s="135"/>
      <c r="M170" s="128"/>
      <c r="N170" s="128"/>
    </row>
    <row r="171" spans="1:14">
      <c r="A171" s="127"/>
      <c r="B171" s="127"/>
      <c r="D171" s="128"/>
      <c r="E171" s="128"/>
      <c r="F171" s="129"/>
      <c r="G171" s="130"/>
      <c r="H171" s="131"/>
      <c r="I171" s="128"/>
      <c r="K171" s="135"/>
      <c r="L171" s="135"/>
      <c r="M171" s="128"/>
      <c r="N171" s="128"/>
    </row>
    <row r="172" spans="1:14">
      <c r="A172" s="127"/>
      <c r="B172" s="127"/>
      <c r="D172" s="128"/>
      <c r="E172" s="128"/>
      <c r="F172" s="129"/>
      <c r="G172" s="130"/>
      <c r="H172" s="131"/>
      <c r="I172" s="128"/>
      <c r="K172" s="135"/>
      <c r="L172" s="135"/>
      <c r="M172" s="128"/>
      <c r="N172" s="128"/>
    </row>
    <row r="173" spans="1:14">
      <c r="A173" s="127"/>
      <c r="B173" s="127"/>
      <c r="D173" s="128"/>
      <c r="E173" s="128"/>
      <c r="F173" s="129"/>
      <c r="G173" s="130"/>
      <c r="H173" s="131"/>
      <c r="I173" s="128"/>
      <c r="K173" s="135"/>
      <c r="L173" s="135"/>
      <c r="M173" s="128"/>
      <c r="N173" s="128"/>
    </row>
    <row r="174" spans="1:14">
      <c r="A174" s="127"/>
      <c r="B174" s="127"/>
      <c r="D174" s="128"/>
      <c r="E174" s="128"/>
      <c r="F174" s="129"/>
      <c r="G174" s="130"/>
      <c r="H174" s="131"/>
      <c r="I174" s="128"/>
      <c r="K174" s="135"/>
      <c r="L174" s="135"/>
      <c r="M174" s="128"/>
      <c r="N174" s="128"/>
    </row>
    <row r="175" spans="1:14">
      <c r="A175" s="127"/>
      <c r="B175" s="127"/>
      <c r="D175" s="128"/>
      <c r="E175" s="128"/>
      <c r="F175" s="129"/>
      <c r="G175" s="130"/>
      <c r="H175" s="131"/>
      <c r="I175" s="128"/>
      <c r="K175" s="135"/>
      <c r="L175" s="135"/>
      <c r="M175" s="128"/>
      <c r="N175" s="128"/>
    </row>
    <row r="176" spans="1:14">
      <c r="A176" s="127"/>
      <c r="B176" s="127"/>
      <c r="D176" s="128"/>
      <c r="E176" s="128"/>
      <c r="F176" s="129"/>
      <c r="G176" s="130"/>
      <c r="H176" s="131"/>
      <c r="I176" s="128"/>
      <c r="K176" s="135"/>
      <c r="L176" s="135"/>
      <c r="M176" s="128"/>
      <c r="N176" s="128"/>
    </row>
    <row r="177" spans="1:14">
      <c r="A177" s="127"/>
      <c r="B177" s="127"/>
      <c r="D177" s="128"/>
      <c r="E177" s="128"/>
      <c r="F177" s="129"/>
      <c r="G177" s="130"/>
      <c r="H177" s="131"/>
      <c r="I177" s="128"/>
      <c r="K177" s="135"/>
      <c r="L177" s="135"/>
      <c r="M177" s="128"/>
      <c r="N177" s="128"/>
    </row>
    <row r="178" spans="1:14">
      <c r="A178" s="127"/>
      <c r="B178" s="127"/>
      <c r="D178" s="128"/>
      <c r="E178" s="128"/>
      <c r="F178" s="129"/>
      <c r="G178" s="130"/>
      <c r="H178" s="131"/>
      <c r="I178" s="128"/>
      <c r="K178" s="135"/>
      <c r="L178" s="135"/>
      <c r="M178" s="128"/>
      <c r="N178" s="128"/>
    </row>
    <row r="179" spans="1:14">
      <c r="A179" s="127"/>
      <c r="B179" s="127"/>
      <c r="D179" s="128"/>
      <c r="E179" s="128"/>
      <c r="F179" s="129"/>
      <c r="G179" s="130"/>
      <c r="H179" s="131"/>
      <c r="I179" s="128"/>
      <c r="K179" s="135"/>
      <c r="L179" s="135"/>
      <c r="M179" s="128"/>
      <c r="N179" s="128"/>
    </row>
    <row r="180" spans="1:14">
      <c r="A180" s="127"/>
      <c r="B180" s="127"/>
      <c r="D180" s="128"/>
      <c r="E180" s="128"/>
      <c r="F180" s="129"/>
      <c r="G180" s="130"/>
      <c r="H180" s="131"/>
      <c r="I180" s="128"/>
      <c r="K180" s="135"/>
      <c r="L180" s="135"/>
      <c r="M180" s="128"/>
      <c r="N180" s="128"/>
    </row>
    <row r="181" spans="1:14">
      <c r="A181" s="127"/>
      <c r="B181" s="127"/>
      <c r="D181" s="128"/>
      <c r="E181" s="128"/>
      <c r="F181" s="129"/>
      <c r="G181" s="130"/>
      <c r="H181" s="131"/>
      <c r="I181" s="128"/>
      <c r="K181" s="135"/>
      <c r="L181" s="135"/>
      <c r="M181" s="128"/>
      <c r="N181" s="128"/>
    </row>
    <row r="182" spans="1:14">
      <c r="A182" s="127"/>
      <c r="B182" s="127"/>
      <c r="D182" s="128"/>
      <c r="E182" s="128"/>
      <c r="F182" s="129"/>
      <c r="G182" s="130"/>
      <c r="H182" s="131"/>
      <c r="I182" s="128"/>
      <c r="K182" s="135"/>
      <c r="L182" s="135"/>
      <c r="M182" s="128"/>
      <c r="N182" s="128"/>
    </row>
    <row r="183" spans="1:14">
      <c r="A183" s="127"/>
      <c r="B183" s="127"/>
      <c r="D183" s="128"/>
      <c r="E183" s="128"/>
      <c r="F183" s="129"/>
      <c r="G183" s="130"/>
      <c r="H183" s="131"/>
      <c r="I183" s="128"/>
      <c r="K183" s="135"/>
      <c r="L183" s="135"/>
      <c r="M183" s="128"/>
      <c r="N183" s="128"/>
    </row>
    <row r="184" spans="1:14">
      <c r="A184" s="127"/>
      <c r="B184" s="127"/>
      <c r="D184" s="128"/>
      <c r="E184" s="128"/>
      <c r="F184" s="129"/>
      <c r="G184" s="130"/>
      <c r="H184" s="131"/>
      <c r="I184" s="128"/>
      <c r="K184" s="135"/>
      <c r="L184" s="135"/>
      <c r="M184" s="128"/>
      <c r="N184" s="128"/>
    </row>
    <row r="185" spans="1:14">
      <c r="A185" s="127"/>
      <c r="B185" s="127"/>
      <c r="D185" s="128"/>
      <c r="E185" s="128"/>
      <c r="F185" s="129"/>
      <c r="G185" s="130"/>
      <c r="H185" s="131"/>
      <c r="I185" s="128"/>
      <c r="K185" s="135"/>
      <c r="L185" s="135"/>
      <c r="M185" s="128"/>
      <c r="N185" s="128"/>
    </row>
    <row r="186" spans="1:14">
      <c r="A186" s="127"/>
      <c r="B186" s="127"/>
      <c r="D186" s="128"/>
      <c r="E186" s="128"/>
      <c r="F186" s="129"/>
      <c r="G186" s="130"/>
      <c r="H186" s="131"/>
      <c r="I186" s="128"/>
      <c r="K186" s="135"/>
      <c r="L186" s="135"/>
      <c r="M186" s="128"/>
      <c r="N186" s="128"/>
    </row>
    <row r="187" spans="1:14">
      <c r="A187" s="127"/>
      <c r="B187" s="127"/>
      <c r="D187" s="128"/>
      <c r="E187" s="128"/>
      <c r="F187" s="129"/>
      <c r="G187" s="130"/>
      <c r="H187" s="131"/>
      <c r="I187" s="128"/>
      <c r="K187" s="135"/>
      <c r="L187" s="135"/>
      <c r="M187" s="128"/>
      <c r="N187" s="128"/>
    </row>
    <row r="188" spans="1:14">
      <c r="A188" s="127"/>
      <c r="B188" s="127"/>
      <c r="D188" s="128"/>
      <c r="E188" s="128"/>
      <c r="F188" s="129"/>
      <c r="G188" s="130"/>
      <c r="H188" s="131"/>
      <c r="I188" s="128"/>
      <c r="K188" s="128"/>
      <c r="L188" s="128"/>
      <c r="M188" s="128"/>
      <c r="N188" s="128"/>
    </row>
    <row r="189" spans="1:14">
      <c r="A189" s="127"/>
      <c r="B189" s="127"/>
      <c r="D189" s="128"/>
      <c r="E189" s="128"/>
      <c r="F189" s="129"/>
      <c r="G189" s="130"/>
      <c r="H189" s="131"/>
      <c r="I189" s="128"/>
      <c r="K189" s="128"/>
      <c r="L189" s="128"/>
      <c r="M189" s="128"/>
      <c r="N189" s="128"/>
    </row>
    <row r="190" spans="1:14">
      <c r="A190" s="127"/>
      <c r="B190" s="127"/>
      <c r="D190" s="128"/>
      <c r="E190" s="128"/>
      <c r="F190" s="129"/>
      <c r="G190" s="130"/>
      <c r="H190" s="131"/>
      <c r="I190" s="128"/>
      <c r="K190" s="135"/>
      <c r="L190" s="135"/>
      <c r="M190" s="128"/>
      <c r="N190" s="128"/>
    </row>
    <row r="191" spans="1:14">
      <c r="A191" s="127"/>
      <c r="B191" s="127"/>
      <c r="D191" s="128"/>
      <c r="E191" s="128"/>
      <c r="F191" s="129"/>
      <c r="G191" s="130"/>
      <c r="H191" s="131"/>
      <c r="I191" s="128"/>
      <c r="K191" s="128"/>
      <c r="L191" s="128"/>
      <c r="M191" s="128"/>
      <c r="N191" s="128"/>
    </row>
    <row r="192" spans="1:14">
      <c r="A192" s="127"/>
      <c r="B192" s="127"/>
      <c r="D192" s="128"/>
      <c r="E192" s="128"/>
      <c r="F192" s="129"/>
      <c r="G192" s="130"/>
      <c r="H192" s="131"/>
      <c r="I192" s="128"/>
      <c r="K192" s="135"/>
      <c r="L192" s="135"/>
      <c r="M192" s="128"/>
      <c r="N192" s="128"/>
    </row>
    <row r="193" spans="1:14">
      <c r="A193" s="127"/>
      <c r="B193" s="127"/>
      <c r="D193" s="128"/>
      <c r="E193" s="128"/>
      <c r="F193" s="129"/>
      <c r="G193" s="130"/>
      <c r="H193" s="131"/>
      <c r="I193" s="128"/>
      <c r="K193" s="128"/>
      <c r="L193" s="128"/>
      <c r="M193" s="128"/>
      <c r="N193" s="128"/>
    </row>
    <row r="194" spans="1:14">
      <c r="A194" s="127"/>
      <c r="B194" s="127"/>
      <c r="D194" s="128"/>
      <c r="E194" s="128"/>
      <c r="F194" s="129"/>
      <c r="G194" s="130"/>
      <c r="H194" s="131"/>
      <c r="I194" s="128"/>
      <c r="K194" s="128"/>
      <c r="L194" s="128"/>
      <c r="M194" s="128"/>
      <c r="N194" s="128"/>
    </row>
    <row r="195" spans="1:14">
      <c r="A195" s="127"/>
      <c r="B195" s="127"/>
      <c r="D195" s="128"/>
      <c r="E195" s="128"/>
      <c r="F195" s="129"/>
      <c r="G195" s="130"/>
      <c r="H195" s="131"/>
      <c r="I195" s="128"/>
      <c r="K195" s="128"/>
      <c r="L195" s="128"/>
      <c r="M195" s="128"/>
      <c r="N195" s="128"/>
    </row>
    <row r="196" spans="1:14">
      <c r="A196" s="127"/>
      <c r="B196" s="127"/>
      <c r="D196" s="128"/>
      <c r="E196" s="128"/>
      <c r="F196" s="129"/>
      <c r="G196" s="130"/>
      <c r="H196" s="131"/>
      <c r="I196" s="128"/>
      <c r="K196" s="128"/>
      <c r="L196" s="128"/>
      <c r="M196" s="128"/>
      <c r="N196" s="128"/>
    </row>
    <row r="197" spans="1:14">
      <c r="A197" s="127"/>
      <c r="B197" s="127"/>
      <c r="D197" s="128"/>
      <c r="E197" s="128"/>
      <c r="F197" s="129"/>
      <c r="G197" s="130"/>
      <c r="H197" s="131"/>
      <c r="I197" s="128"/>
      <c r="K197" s="128"/>
      <c r="L197" s="128"/>
      <c r="M197" s="128"/>
      <c r="N197" s="128"/>
    </row>
    <row r="198" spans="1:14">
      <c r="A198" s="127"/>
      <c r="B198" s="127"/>
      <c r="D198" s="128"/>
      <c r="E198" s="128"/>
      <c r="F198" s="129"/>
      <c r="G198" s="130"/>
      <c r="H198" s="131"/>
      <c r="I198" s="128"/>
      <c r="K198" s="128"/>
      <c r="L198" s="128"/>
      <c r="M198" s="128"/>
      <c r="N198" s="128"/>
    </row>
    <row r="199" spans="1:14">
      <c r="A199" s="127"/>
      <c r="B199" s="127"/>
      <c r="D199" s="128"/>
      <c r="E199" s="128"/>
      <c r="F199" s="129"/>
      <c r="G199" s="130"/>
      <c r="H199" s="131"/>
      <c r="I199" s="128"/>
      <c r="K199" s="128"/>
      <c r="L199" s="128"/>
      <c r="M199" s="128"/>
      <c r="N199" s="128"/>
    </row>
    <row r="200" spans="1:14">
      <c r="A200" s="127"/>
      <c r="B200" s="127"/>
      <c r="D200" s="128"/>
      <c r="E200" s="128"/>
      <c r="F200" s="129"/>
      <c r="G200" s="130"/>
      <c r="H200" s="131"/>
      <c r="I200" s="128"/>
      <c r="K200" s="128"/>
      <c r="L200" s="128"/>
      <c r="M200" s="128"/>
      <c r="N200" s="128"/>
    </row>
    <row r="201" spans="1:14">
      <c r="A201" s="127"/>
      <c r="B201" s="127"/>
      <c r="D201" s="128"/>
      <c r="E201" s="128"/>
      <c r="F201" s="129"/>
      <c r="G201" s="130"/>
      <c r="H201" s="131"/>
      <c r="I201" s="128"/>
      <c r="K201" s="128"/>
      <c r="L201" s="128"/>
      <c r="M201" s="128"/>
      <c r="N201" s="128"/>
    </row>
    <row r="202" spans="1:14">
      <c r="A202" s="127"/>
      <c r="B202" s="127"/>
      <c r="D202" s="128"/>
      <c r="E202" s="128"/>
      <c r="F202" s="129"/>
      <c r="G202" s="130"/>
      <c r="H202" s="131"/>
      <c r="I202" s="128"/>
      <c r="K202" s="128"/>
      <c r="L202" s="128"/>
      <c r="M202" s="128"/>
      <c r="N202" s="128"/>
    </row>
    <row r="203" spans="1:14">
      <c r="A203" s="127"/>
      <c r="B203" s="127"/>
      <c r="D203" s="128"/>
      <c r="E203" s="128"/>
      <c r="F203" s="129"/>
      <c r="G203" s="130"/>
      <c r="H203" s="131"/>
      <c r="I203" s="128"/>
      <c r="K203" s="128"/>
      <c r="L203" s="128"/>
      <c r="M203" s="128"/>
      <c r="N203" s="128"/>
    </row>
    <row r="204" spans="1:14">
      <c r="A204" s="127"/>
      <c r="B204" s="127"/>
      <c r="D204" s="128"/>
      <c r="E204" s="128"/>
      <c r="F204" s="129"/>
      <c r="G204" s="130"/>
      <c r="H204" s="131"/>
      <c r="I204" s="128"/>
      <c r="K204" s="128"/>
      <c r="L204" s="128"/>
      <c r="M204" s="128"/>
      <c r="N204" s="128"/>
    </row>
    <row r="205" spans="1:14">
      <c r="A205" s="127"/>
      <c r="B205" s="127"/>
      <c r="D205" s="128"/>
      <c r="E205" s="128"/>
      <c r="F205" s="129"/>
      <c r="G205" s="130"/>
      <c r="H205" s="131"/>
      <c r="I205" s="128"/>
      <c r="K205" s="135"/>
      <c r="L205" s="135"/>
      <c r="M205" s="128"/>
      <c r="N205" s="128"/>
    </row>
    <row r="206" spans="1:14">
      <c r="A206" s="127"/>
      <c r="B206" s="127"/>
      <c r="D206" s="128"/>
      <c r="E206" s="128"/>
      <c r="F206" s="129"/>
      <c r="G206" s="130"/>
      <c r="H206" s="131"/>
      <c r="I206" s="128"/>
      <c r="K206" s="128"/>
      <c r="L206" s="128"/>
      <c r="M206" s="128"/>
      <c r="N206" s="128"/>
    </row>
    <row r="207" spans="1:14">
      <c r="A207" s="127"/>
      <c r="B207" s="127"/>
      <c r="D207" s="128"/>
      <c r="E207" s="128"/>
      <c r="F207" s="129"/>
      <c r="G207" s="130"/>
      <c r="H207" s="131"/>
      <c r="I207" s="128"/>
      <c r="K207" s="128"/>
      <c r="L207" s="128"/>
      <c r="M207" s="128"/>
      <c r="N207" s="128"/>
    </row>
    <row r="208" spans="1:14">
      <c r="A208" s="127"/>
      <c r="B208" s="127"/>
      <c r="D208" s="128"/>
      <c r="E208" s="128"/>
      <c r="F208" s="129"/>
      <c r="G208" s="130"/>
      <c r="H208" s="131"/>
      <c r="I208" s="128"/>
      <c r="K208" s="135"/>
      <c r="L208" s="135"/>
      <c r="M208" s="128"/>
      <c r="N208" s="128"/>
    </row>
    <row r="209" spans="1:23">
      <c r="A209" s="127"/>
      <c r="B209" s="127"/>
      <c r="D209" s="128"/>
      <c r="E209" s="128"/>
      <c r="F209" s="129"/>
      <c r="G209" s="130"/>
      <c r="H209" s="131"/>
      <c r="I209" s="128"/>
      <c r="K209" s="135"/>
      <c r="L209" s="135"/>
      <c r="M209" s="128"/>
      <c r="N209" s="128"/>
    </row>
    <row r="210" spans="1:23">
      <c r="A210" s="127"/>
      <c r="B210" s="127"/>
      <c r="D210" s="128"/>
      <c r="E210" s="128"/>
      <c r="F210" s="129"/>
      <c r="G210" s="130"/>
      <c r="H210" s="131"/>
      <c r="I210" s="128"/>
      <c r="K210" s="128"/>
      <c r="L210" s="128"/>
      <c r="M210" s="128"/>
      <c r="N210" s="128"/>
    </row>
    <row r="211" spans="1:23">
      <c r="A211" s="127"/>
      <c r="B211" s="127"/>
      <c r="D211" s="128"/>
      <c r="E211" s="128"/>
      <c r="F211" s="129"/>
      <c r="G211" s="130"/>
      <c r="H211" s="131"/>
      <c r="I211" s="128"/>
      <c r="K211" s="135"/>
      <c r="L211" s="135"/>
      <c r="M211" s="128"/>
      <c r="N211" s="128"/>
    </row>
    <row r="212" spans="1:23">
      <c r="A212" s="127"/>
      <c r="B212" s="127"/>
      <c r="D212" s="128"/>
      <c r="E212" s="128"/>
      <c r="F212" s="129"/>
      <c r="G212" s="130"/>
      <c r="H212" s="131"/>
      <c r="I212" s="128"/>
      <c r="K212" s="135"/>
      <c r="L212" s="135"/>
      <c r="M212" s="128"/>
      <c r="N212" s="128"/>
    </row>
    <row r="213" spans="1:23">
      <c r="A213" s="127"/>
      <c r="B213" s="127"/>
      <c r="D213" s="128"/>
      <c r="E213" s="128"/>
      <c r="F213" s="129"/>
      <c r="G213" s="130"/>
      <c r="H213" s="131"/>
      <c r="I213" s="128"/>
      <c r="K213" s="135"/>
      <c r="L213" s="135"/>
      <c r="M213" s="128"/>
      <c r="N213" s="128"/>
    </row>
    <row r="214" spans="1:23">
      <c r="A214" s="127"/>
      <c r="B214" s="127"/>
      <c r="D214" s="128"/>
      <c r="E214" s="128"/>
      <c r="F214" s="129"/>
      <c r="G214" s="130"/>
      <c r="H214" s="131"/>
      <c r="I214" s="128"/>
      <c r="K214" s="135"/>
      <c r="L214" s="135"/>
      <c r="M214" s="128"/>
      <c r="N214" s="128"/>
    </row>
    <row r="215" spans="1:23">
      <c r="A215" s="127"/>
      <c r="B215" s="127"/>
      <c r="D215" s="128"/>
      <c r="E215" s="128"/>
      <c r="F215" s="129"/>
      <c r="G215" s="130"/>
      <c r="H215" s="131"/>
      <c r="I215" s="128"/>
      <c r="K215" s="135"/>
      <c r="L215" s="135"/>
      <c r="M215" s="128"/>
      <c r="N215" s="128"/>
    </row>
    <row r="216" spans="1:23">
      <c r="A216" s="127"/>
      <c r="B216" s="127"/>
      <c r="D216" s="128"/>
      <c r="E216" s="128"/>
      <c r="F216" s="129"/>
      <c r="G216" s="130"/>
      <c r="H216" s="131"/>
      <c r="I216" s="128"/>
      <c r="K216" s="135"/>
      <c r="L216" s="135"/>
      <c r="M216" s="128"/>
      <c r="N216" s="128"/>
    </row>
    <row r="217" spans="1:23">
      <c r="A217" s="127"/>
      <c r="B217" s="127"/>
      <c r="D217" s="128"/>
      <c r="E217" s="128"/>
      <c r="F217" s="129"/>
      <c r="G217" s="130"/>
      <c r="H217" s="131"/>
      <c r="I217" s="128"/>
      <c r="K217" s="135"/>
      <c r="L217" s="135"/>
      <c r="M217" s="128"/>
      <c r="N217" s="128"/>
    </row>
    <row r="218" spans="1:23">
      <c r="A218" s="136"/>
      <c r="B218" s="136"/>
      <c r="C218" s="136"/>
      <c r="D218" s="136"/>
      <c r="E218" s="136"/>
      <c r="F218" s="136"/>
      <c r="G218" s="136"/>
      <c r="H218" s="136"/>
      <c r="I218" s="136"/>
      <c r="J218" s="136"/>
      <c r="K218" s="136"/>
      <c r="L218" s="136"/>
      <c r="M218" s="136"/>
      <c r="N218" s="136"/>
      <c r="O218" s="136"/>
      <c r="P218" s="136"/>
      <c r="Q218" s="136"/>
      <c r="R218" s="136"/>
      <c r="S218" s="136"/>
      <c r="T218" s="136"/>
      <c r="U218" s="136"/>
      <c r="V218" s="136"/>
      <c r="W218" s="136"/>
    </row>
    <row r="219" spans="1:23">
      <c r="A219" s="136"/>
      <c r="B219" s="136"/>
      <c r="C219" s="136"/>
      <c r="D219" s="136"/>
      <c r="E219" s="136"/>
      <c r="F219" s="136"/>
      <c r="G219" s="136"/>
      <c r="H219" s="136"/>
      <c r="I219" s="136"/>
      <c r="J219" s="136"/>
      <c r="K219" s="136"/>
      <c r="L219" s="136"/>
      <c r="M219" s="136"/>
      <c r="N219" s="136"/>
      <c r="O219" s="136"/>
      <c r="P219" s="136"/>
      <c r="Q219" s="136"/>
      <c r="R219" s="136"/>
      <c r="S219" s="136"/>
      <c r="T219" s="136"/>
      <c r="U219" s="136"/>
      <c r="V219" s="136"/>
      <c r="W219" s="136"/>
    </row>
    <row r="220" spans="1:23">
      <c r="A220" s="136"/>
      <c r="B220" s="136"/>
      <c r="C220" s="136"/>
      <c r="D220" s="136"/>
      <c r="E220" s="136"/>
      <c r="F220" s="136"/>
      <c r="G220" s="136"/>
      <c r="H220" s="136"/>
      <c r="I220" s="136"/>
      <c r="J220" s="136"/>
      <c r="K220" s="136"/>
      <c r="L220" s="136"/>
      <c r="M220" s="136"/>
      <c r="N220" s="136"/>
      <c r="O220" s="136"/>
      <c r="P220" s="136"/>
      <c r="Q220" s="136"/>
      <c r="R220" s="136"/>
      <c r="S220" s="136"/>
      <c r="T220" s="136"/>
      <c r="U220" s="136"/>
      <c r="V220" s="136"/>
      <c r="W220" s="136"/>
    </row>
    <row r="221" spans="1:23">
      <c r="A221" s="136"/>
      <c r="B221" s="136"/>
      <c r="C221" s="136"/>
      <c r="D221" s="136"/>
      <c r="E221" s="136"/>
      <c r="F221" s="136"/>
      <c r="G221" s="136"/>
      <c r="H221" s="136"/>
      <c r="I221" s="136"/>
      <c r="J221" s="136"/>
      <c r="K221" s="136"/>
      <c r="L221" s="136"/>
      <c r="M221" s="136"/>
      <c r="N221" s="136"/>
      <c r="O221" s="136"/>
      <c r="P221" s="136"/>
      <c r="Q221" s="136"/>
      <c r="R221" s="136"/>
      <c r="S221" s="136"/>
      <c r="T221" s="136"/>
      <c r="U221" s="136"/>
      <c r="V221" s="136"/>
      <c r="W221" s="136"/>
    </row>
    <row r="222" spans="1:23">
      <c r="A222" s="136"/>
      <c r="B222" s="136"/>
      <c r="C222" s="136"/>
      <c r="D222" s="136"/>
      <c r="E222" s="136"/>
      <c r="F222" s="136"/>
      <c r="G222" s="136"/>
      <c r="H222" s="136"/>
      <c r="I222" s="136"/>
      <c r="J222" s="136"/>
      <c r="K222" s="136"/>
      <c r="L222" s="136"/>
      <c r="M222" s="136"/>
      <c r="N222" s="136"/>
      <c r="O222" s="136"/>
      <c r="P222" s="136"/>
      <c r="Q222" s="136"/>
      <c r="R222" s="136"/>
      <c r="S222" s="136"/>
      <c r="T222" s="136"/>
      <c r="U222" s="136"/>
      <c r="V222" s="136"/>
      <c r="W222" s="136"/>
    </row>
    <row r="223" spans="1:23">
      <c r="A223" s="136"/>
      <c r="B223" s="136"/>
      <c r="C223" s="136"/>
      <c r="D223" s="136"/>
      <c r="E223" s="136"/>
      <c r="F223" s="136"/>
      <c r="G223" s="136"/>
      <c r="H223" s="136"/>
      <c r="I223" s="136"/>
      <c r="J223" s="136"/>
      <c r="K223" s="136"/>
      <c r="L223" s="136"/>
      <c r="M223" s="136"/>
      <c r="N223" s="136"/>
      <c r="O223" s="136"/>
      <c r="P223" s="136"/>
      <c r="Q223" s="136"/>
      <c r="R223" s="136"/>
      <c r="S223" s="136"/>
      <c r="T223" s="136"/>
      <c r="U223" s="136"/>
      <c r="V223" s="136"/>
      <c r="W223" s="136"/>
    </row>
    <row r="224" spans="1:23">
      <c r="A224" s="136"/>
      <c r="B224" s="136"/>
      <c r="C224" s="136"/>
      <c r="D224" s="136"/>
      <c r="E224" s="136"/>
      <c r="F224" s="136"/>
      <c r="G224" s="136"/>
      <c r="H224" s="136"/>
      <c r="I224" s="136"/>
      <c r="J224" s="136"/>
      <c r="K224" s="136"/>
      <c r="L224" s="136"/>
      <c r="M224" s="136"/>
      <c r="N224" s="136"/>
      <c r="O224" s="136"/>
      <c r="P224" s="136"/>
      <c r="Q224" s="136"/>
      <c r="R224" s="136"/>
      <c r="S224" s="136"/>
      <c r="T224" s="136"/>
      <c r="U224" s="136"/>
      <c r="V224" s="136"/>
      <c r="W224" s="136"/>
    </row>
    <row r="225" spans="1:23">
      <c r="A225" s="136"/>
      <c r="B225" s="136"/>
      <c r="C225" s="136"/>
      <c r="D225" s="136"/>
      <c r="E225" s="136"/>
      <c r="F225" s="136"/>
      <c r="G225" s="136"/>
      <c r="H225" s="136"/>
      <c r="I225" s="136"/>
      <c r="J225" s="136"/>
      <c r="K225" s="136"/>
      <c r="L225" s="136"/>
      <c r="M225" s="136"/>
      <c r="N225" s="136"/>
      <c r="O225" s="136"/>
      <c r="P225" s="136"/>
      <c r="Q225" s="136"/>
      <c r="R225" s="136"/>
      <c r="S225" s="136"/>
      <c r="T225" s="136"/>
      <c r="U225" s="136"/>
      <c r="V225" s="136"/>
      <c r="W225" s="136"/>
    </row>
    <row r="226" spans="1:23">
      <c r="A226" s="136"/>
      <c r="B226" s="136"/>
      <c r="C226" s="136"/>
      <c r="D226" s="136"/>
      <c r="E226" s="136"/>
      <c r="F226" s="136"/>
      <c r="G226" s="136"/>
      <c r="H226" s="136"/>
      <c r="I226" s="136"/>
      <c r="J226" s="136"/>
      <c r="K226" s="136"/>
      <c r="L226" s="136"/>
      <c r="M226" s="136"/>
      <c r="N226" s="136"/>
      <c r="O226" s="136"/>
      <c r="P226" s="136"/>
      <c r="Q226" s="136"/>
      <c r="R226" s="136"/>
      <c r="S226" s="136"/>
      <c r="T226" s="136"/>
      <c r="U226" s="136"/>
      <c r="V226" s="136"/>
      <c r="W226" s="136"/>
    </row>
    <row r="227" spans="1:23">
      <c r="A227" s="136"/>
      <c r="B227" s="136"/>
      <c r="C227" s="136"/>
      <c r="D227" s="136"/>
      <c r="E227" s="136"/>
      <c r="F227" s="136"/>
      <c r="G227" s="136"/>
      <c r="H227" s="136"/>
      <c r="I227" s="136"/>
      <c r="J227" s="136"/>
      <c r="K227" s="136"/>
      <c r="L227" s="136"/>
      <c r="M227" s="136"/>
      <c r="N227" s="136"/>
      <c r="O227" s="136"/>
      <c r="P227" s="136"/>
      <c r="Q227" s="136"/>
      <c r="R227" s="136"/>
      <c r="S227" s="136"/>
      <c r="T227" s="136"/>
      <c r="U227" s="136"/>
      <c r="V227" s="136"/>
      <c r="W227" s="136"/>
    </row>
    <row r="228" spans="1:23">
      <c r="A228" s="136"/>
      <c r="B228" s="136"/>
      <c r="C228" s="136"/>
      <c r="D228" s="136"/>
      <c r="E228" s="136"/>
      <c r="F228" s="136"/>
      <c r="G228" s="136"/>
      <c r="H228" s="136"/>
      <c r="I228" s="136"/>
      <c r="J228" s="136"/>
      <c r="K228" s="136"/>
      <c r="L228" s="136"/>
      <c r="M228" s="136"/>
      <c r="N228" s="136"/>
      <c r="O228" s="136"/>
      <c r="P228" s="136"/>
      <c r="Q228" s="136"/>
      <c r="R228" s="136"/>
      <c r="S228" s="136"/>
      <c r="T228" s="136"/>
      <c r="U228" s="136"/>
      <c r="V228" s="136"/>
      <c r="W228" s="136"/>
    </row>
    <row r="229" spans="1:23">
      <c r="A229" s="136"/>
      <c r="B229" s="136"/>
      <c r="C229" s="136"/>
      <c r="D229" s="136"/>
      <c r="E229" s="136"/>
      <c r="F229" s="136"/>
      <c r="G229" s="136"/>
      <c r="H229" s="136"/>
      <c r="I229" s="136"/>
      <c r="J229" s="136"/>
      <c r="K229" s="136"/>
      <c r="L229" s="136"/>
      <c r="M229" s="136"/>
      <c r="N229" s="136"/>
      <c r="O229" s="136"/>
      <c r="P229" s="136"/>
      <c r="Q229" s="136"/>
      <c r="R229" s="136"/>
      <c r="S229" s="136"/>
      <c r="T229" s="136"/>
      <c r="U229" s="136"/>
      <c r="V229" s="136"/>
      <c r="W229" s="136"/>
    </row>
    <row r="230" spans="1:23">
      <c r="A230" s="136"/>
      <c r="B230" s="136"/>
      <c r="C230" s="136"/>
      <c r="D230" s="136"/>
      <c r="E230" s="136"/>
      <c r="F230" s="136"/>
      <c r="G230" s="136"/>
      <c r="H230" s="136"/>
      <c r="I230" s="136"/>
      <c r="J230" s="136"/>
      <c r="K230" s="136"/>
      <c r="L230" s="136"/>
      <c r="M230" s="136"/>
      <c r="N230" s="136"/>
      <c r="O230" s="136"/>
      <c r="P230" s="136"/>
      <c r="Q230" s="136"/>
      <c r="R230" s="136"/>
      <c r="S230" s="136"/>
      <c r="T230" s="136"/>
      <c r="U230" s="136"/>
      <c r="V230" s="136"/>
      <c r="W230" s="136"/>
    </row>
    <row r="231" spans="1:23">
      <c r="A231" s="136"/>
      <c r="B231" s="136"/>
      <c r="C231" s="136"/>
      <c r="D231" s="136"/>
      <c r="E231" s="136"/>
      <c r="F231" s="136"/>
      <c r="G231" s="136"/>
      <c r="H231" s="136"/>
      <c r="I231" s="136"/>
      <c r="J231" s="136"/>
      <c r="K231" s="136"/>
      <c r="L231" s="136"/>
      <c r="M231" s="136"/>
      <c r="N231" s="136"/>
      <c r="O231" s="136"/>
      <c r="P231" s="136"/>
      <c r="Q231" s="136"/>
      <c r="R231" s="136"/>
      <c r="S231" s="136"/>
      <c r="T231" s="136"/>
      <c r="U231" s="136"/>
      <c r="V231" s="136"/>
      <c r="W231" s="136"/>
    </row>
    <row r="232" spans="1:23">
      <c r="A232" s="136"/>
      <c r="B232" s="136"/>
      <c r="C232" s="136"/>
      <c r="D232" s="136"/>
      <c r="E232" s="136"/>
      <c r="F232" s="136"/>
      <c r="G232" s="136"/>
      <c r="H232" s="136"/>
      <c r="I232" s="136"/>
      <c r="J232" s="136"/>
      <c r="K232" s="136"/>
      <c r="L232" s="136"/>
      <c r="M232" s="136"/>
      <c r="N232" s="136"/>
      <c r="O232" s="136"/>
      <c r="P232" s="136"/>
      <c r="Q232" s="136"/>
      <c r="R232" s="136"/>
      <c r="S232" s="136"/>
      <c r="T232" s="136"/>
      <c r="U232" s="136"/>
      <c r="V232" s="136"/>
      <c r="W232" s="136"/>
    </row>
    <row r="233" spans="1:23">
      <c r="A233" s="136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6"/>
      <c r="Q233" s="136"/>
      <c r="R233" s="136"/>
      <c r="S233" s="136"/>
      <c r="T233" s="136"/>
      <c r="U233" s="136"/>
      <c r="V233" s="136"/>
      <c r="W233" s="136"/>
    </row>
    <row r="234" spans="1:23">
      <c r="A234" s="136"/>
      <c r="B234" s="136"/>
      <c r="C234" s="136"/>
      <c r="D234" s="136"/>
      <c r="E234" s="136"/>
      <c r="F234" s="136"/>
      <c r="G234" s="136"/>
      <c r="H234" s="136"/>
      <c r="I234" s="136"/>
      <c r="J234" s="136"/>
      <c r="K234" s="136"/>
      <c r="L234" s="136"/>
      <c r="M234" s="136"/>
      <c r="N234" s="136"/>
      <c r="O234" s="136"/>
      <c r="P234" s="136"/>
      <c r="Q234" s="136"/>
      <c r="R234" s="136"/>
      <c r="S234" s="136"/>
      <c r="T234" s="136"/>
      <c r="U234" s="136"/>
      <c r="V234" s="136"/>
      <c r="W234" s="136"/>
    </row>
    <row r="235" spans="1:23">
      <c r="A235" s="136"/>
      <c r="B235" s="136"/>
      <c r="C235" s="136"/>
      <c r="D235" s="136"/>
      <c r="E235" s="136"/>
      <c r="F235" s="136"/>
      <c r="G235" s="136"/>
      <c r="H235" s="136"/>
      <c r="I235" s="136"/>
      <c r="J235" s="136"/>
      <c r="K235" s="136"/>
      <c r="L235" s="136"/>
      <c r="M235" s="136"/>
      <c r="N235" s="136"/>
      <c r="O235" s="136"/>
      <c r="P235" s="136"/>
      <c r="Q235" s="136"/>
      <c r="R235" s="136"/>
      <c r="S235" s="136"/>
      <c r="T235" s="136"/>
      <c r="U235" s="136"/>
      <c r="V235" s="136"/>
      <c r="W235" s="136"/>
    </row>
    <row r="236" spans="1:23">
      <c r="A236" s="136"/>
      <c r="B236" s="136"/>
      <c r="C236" s="136"/>
      <c r="D236" s="136"/>
      <c r="E236" s="136"/>
      <c r="F236" s="136"/>
      <c r="G236" s="136"/>
      <c r="H236" s="136"/>
      <c r="I236" s="136"/>
      <c r="J236" s="136"/>
      <c r="K236" s="136"/>
      <c r="L236" s="136"/>
      <c r="M236" s="136"/>
      <c r="N236" s="136"/>
      <c r="O236" s="136"/>
      <c r="P236" s="136"/>
      <c r="Q236" s="136"/>
      <c r="R236" s="136"/>
      <c r="S236" s="136"/>
      <c r="T236" s="136"/>
      <c r="U236" s="136"/>
      <c r="V236" s="136"/>
      <c r="W236" s="136"/>
    </row>
    <row r="237" spans="1:23">
      <c r="A237" s="136"/>
      <c r="B237" s="136"/>
      <c r="C237" s="136"/>
      <c r="D237" s="136"/>
      <c r="E237" s="136"/>
      <c r="F237" s="136"/>
      <c r="G237" s="136"/>
      <c r="H237" s="136"/>
      <c r="I237" s="136"/>
      <c r="J237" s="136"/>
      <c r="K237" s="136"/>
      <c r="L237" s="136"/>
      <c r="M237" s="136"/>
      <c r="N237" s="136"/>
      <c r="O237" s="136"/>
      <c r="P237" s="136"/>
      <c r="Q237" s="136"/>
      <c r="R237" s="136"/>
      <c r="S237" s="136"/>
      <c r="T237" s="136"/>
      <c r="U237" s="136"/>
      <c r="V237" s="136"/>
      <c r="W237" s="136"/>
    </row>
    <row r="238" spans="1:23">
      <c r="A238" s="136"/>
      <c r="B238" s="136"/>
      <c r="C238" s="136"/>
      <c r="D238" s="136"/>
      <c r="E238" s="136"/>
      <c r="F238" s="136"/>
      <c r="G238" s="136"/>
      <c r="H238" s="136"/>
      <c r="I238" s="136"/>
      <c r="J238" s="136"/>
      <c r="K238" s="136"/>
      <c r="L238" s="136"/>
      <c r="M238" s="136"/>
      <c r="N238" s="136"/>
      <c r="O238" s="136"/>
      <c r="P238" s="136"/>
      <c r="Q238" s="136"/>
      <c r="R238" s="136"/>
      <c r="S238" s="136"/>
      <c r="T238" s="136"/>
      <c r="U238" s="136"/>
      <c r="V238" s="136"/>
      <c r="W238" s="136"/>
    </row>
    <row r="239" spans="1:23">
      <c r="A239" s="136"/>
      <c r="B239" s="136"/>
      <c r="C239" s="136"/>
      <c r="D239" s="136"/>
      <c r="E239" s="136"/>
      <c r="F239" s="136"/>
      <c r="G239" s="136"/>
      <c r="H239" s="136"/>
      <c r="I239" s="136"/>
      <c r="J239" s="136"/>
      <c r="K239" s="136"/>
      <c r="L239" s="136"/>
      <c r="M239" s="136"/>
      <c r="N239" s="136"/>
      <c r="O239" s="136"/>
      <c r="P239" s="136"/>
      <c r="Q239" s="136"/>
      <c r="R239" s="136"/>
      <c r="S239" s="136"/>
      <c r="T239" s="136"/>
      <c r="U239" s="136"/>
      <c r="V239" s="136"/>
      <c r="W239" s="136"/>
    </row>
    <row r="240" spans="1:23">
      <c r="A240" s="136"/>
      <c r="B240" s="136"/>
      <c r="C240" s="136"/>
      <c r="D240" s="136"/>
      <c r="E240" s="136"/>
      <c r="F240" s="136"/>
      <c r="G240" s="136"/>
      <c r="H240" s="136"/>
      <c r="I240" s="136"/>
      <c r="J240" s="136"/>
      <c r="K240" s="136"/>
      <c r="L240" s="136"/>
      <c r="M240" s="136"/>
      <c r="N240" s="136"/>
      <c r="O240" s="136"/>
      <c r="P240" s="136"/>
      <c r="Q240" s="136"/>
      <c r="R240" s="136"/>
      <c r="S240" s="136"/>
      <c r="T240" s="136"/>
      <c r="U240" s="136"/>
      <c r="V240" s="136"/>
      <c r="W240" s="136"/>
    </row>
    <row r="241" spans="1:23">
      <c r="A241" s="136"/>
      <c r="B241" s="136"/>
      <c r="C241" s="136"/>
      <c r="D241" s="136"/>
      <c r="E241" s="136"/>
      <c r="F241" s="136"/>
      <c r="G241" s="136"/>
      <c r="H241" s="136"/>
      <c r="I241" s="136"/>
      <c r="J241" s="136"/>
      <c r="K241" s="136"/>
      <c r="L241" s="136"/>
      <c r="M241" s="136"/>
      <c r="N241" s="136"/>
      <c r="O241" s="136"/>
      <c r="P241" s="136"/>
      <c r="Q241" s="136"/>
      <c r="R241" s="136"/>
      <c r="S241" s="136"/>
      <c r="T241" s="136"/>
      <c r="U241" s="136"/>
      <c r="V241" s="136"/>
      <c r="W241" s="136"/>
    </row>
    <row r="242" spans="1:23">
      <c r="A242" s="136"/>
      <c r="B242" s="136"/>
      <c r="C242" s="136"/>
      <c r="D242" s="136"/>
      <c r="E242" s="136"/>
      <c r="F242" s="136"/>
      <c r="G242" s="136"/>
      <c r="H242" s="136"/>
      <c r="I242" s="136"/>
      <c r="J242" s="136"/>
      <c r="K242" s="136"/>
      <c r="L242" s="136"/>
      <c r="M242" s="136"/>
      <c r="N242" s="136"/>
      <c r="O242" s="136"/>
      <c r="P242" s="136"/>
      <c r="Q242" s="136"/>
      <c r="R242" s="136"/>
      <c r="S242" s="136"/>
      <c r="T242" s="136"/>
      <c r="U242" s="136"/>
      <c r="V242" s="136"/>
      <c r="W242" s="136"/>
    </row>
    <row r="243" spans="1:23">
      <c r="A243" s="136"/>
      <c r="B243" s="136"/>
      <c r="C243" s="136"/>
      <c r="D243" s="136"/>
      <c r="E243" s="136"/>
      <c r="F243" s="136"/>
      <c r="G243" s="136"/>
      <c r="H243" s="136"/>
      <c r="I243" s="136"/>
      <c r="J243" s="136"/>
      <c r="K243" s="136"/>
      <c r="L243" s="136"/>
      <c r="M243" s="136"/>
      <c r="N243" s="136"/>
      <c r="O243" s="136"/>
      <c r="P243" s="136"/>
      <c r="Q243" s="136"/>
      <c r="R243" s="136"/>
      <c r="S243" s="136"/>
      <c r="T243" s="136"/>
      <c r="U243" s="136"/>
      <c r="V243" s="136"/>
      <c r="W243" s="136"/>
    </row>
    <row r="244" spans="1:23">
      <c r="A244" s="136"/>
      <c r="B244" s="136"/>
      <c r="C244" s="136"/>
      <c r="D244" s="136"/>
      <c r="E244" s="136"/>
      <c r="F244" s="136"/>
      <c r="G244" s="136"/>
      <c r="H244" s="136"/>
      <c r="I244" s="136"/>
      <c r="J244" s="136"/>
      <c r="K244" s="136"/>
      <c r="L244" s="136"/>
      <c r="M244" s="136"/>
      <c r="N244" s="136"/>
      <c r="O244" s="136"/>
      <c r="P244" s="136"/>
      <c r="Q244" s="136"/>
      <c r="R244" s="136"/>
      <c r="S244" s="136"/>
      <c r="T244" s="136"/>
      <c r="U244" s="136"/>
      <c r="V244" s="136"/>
      <c r="W244" s="136"/>
    </row>
    <row r="245" spans="1:23">
      <c r="A245" s="136"/>
      <c r="B245" s="136"/>
      <c r="C245" s="136"/>
      <c r="D245" s="136"/>
      <c r="E245" s="136"/>
      <c r="F245" s="136"/>
      <c r="G245" s="136"/>
      <c r="H245" s="136"/>
      <c r="I245" s="136"/>
      <c r="J245" s="136"/>
      <c r="K245" s="136"/>
      <c r="L245" s="136"/>
      <c r="M245" s="136"/>
      <c r="N245" s="136"/>
      <c r="O245" s="136"/>
      <c r="P245" s="136"/>
      <c r="Q245" s="136"/>
      <c r="R245" s="136"/>
      <c r="S245" s="136"/>
      <c r="T245" s="136"/>
      <c r="U245" s="136"/>
      <c r="V245" s="136"/>
      <c r="W245" s="136"/>
    </row>
    <row r="246" spans="1:23">
      <c r="A246" s="136"/>
      <c r="B246" s="136"/>
      <c r="C246" s="136"/>
      <c r="D246" s="136"/>
      <c r="E246" s="136"/>
      <c r="F246" s="136"/>
      <c r="G246" s="136"/>
      <c r="H246" s="136"/>
      <c r="I246" s="136"/>
      <c r="J246" s="136"/>
      <c r="K246" s="136"/>
      <c r="L246" s="136"/>
      <c r="M246" s="136"/>
      <c r="N246" s="136"/>
      <c r="O246" s="136"/>
      <c r="P246" s="136"/>
      <c r="Q246" s="136"/>
      <c r="R246" s="136"/>
      <c r="S246" s="136"/>
      <c r="T246" s="136"/>
      <c r="U246" s="136"/>
      <c r="V246" s="136"/>
      <c r="W246" s="136"/>
    </row>
    <row r="247" spans="1:23">
      <c r="A247" s="136"/>
      <c r="B247" s="136"/>
      <c r="C247" s="136"/>
      <c r="D247" s="136"/>
      <c r="E247" s="136"/>
      <c r="F247" s="136"/>
      <c r="G247" s="136"/>
      <c r="H247" s="136"/>
      <c r="I247" s="136"/>
      <c r="J247" s="136"/>
      <c r="K247" s="136"/>
      <c r="L247" s="136"/>
      <c r="M247" s="136"/>
      <c r="N247" s="136"/>
      <c r="O247" s="136"/>
      <c r="P247" s="136"/>
      <c r="Q247" s="136"/>
      <c r="R247" s="136"/>
      <c r="S247" s="136"/>
      <c r="T247" s="136"/>
      <c r="U247" s="136"/>
      <c r="V247" s="136"/>
      <c r="W247" s="136"/>
    </row>
    <row r="248" spans="1:23">
      <c r="A248" s="136"/>
      <c r="B248" s="136"/>
      <c r="C248" s="136"/>
      <c r="D248" s="136"/>
      <c r="E248" s="136"/>
      <c r="F248" s="136"/>
      <c r="G248" s="136"/>
      <c r="H248" s="136"/>
      <c r="I248" s="136"/>
      <c r="J248" s="136"/>
      <c r="K248" s="136"/>
      <c r="L248" s="136"/>
      <c r="M248" s="136"/>
      <c r="N248" s="136"/>
      <c r="O248" s="136"/>
      <c r="P248" s="136"/>
      <c r="Q248" s="136"/>
      <c r="R248" s="136"/>
      <c r="S248" s="136"/>
      <c r="T248" s="136"/>
      <c r="U248" s="136"/>
      <c r="V248" s="136"/>
      <c r="W248" s="136"/>
    </row>
    <row r="249" spans="1:23">
      <c r="A249" s="136"/>
      <c r="B249" s="136"/>
      <c r="C249" s="136"/>
      <c r="D249" s="136"/>
      <c r="E249" s="136"/>
      <c r="F249" s="136"/>
      <c r="G249" s="136"/>
      <c r="H249" s="136"/>
      <c r="I249" s="136"/>
      <c r="J249" s="136"/>
      <c r="K249" s="136"/>
      <c r="L249" s="136"/>
      <c r="M249" s="136"/>
      <c r="N249" s="136"/>
      <c r="O249" s="136"/>
      <c r="P249" s="136"/>
      <c r="Q249" s="136"/>
      <c r="R249" s="136"/>
      <c r="S249" s="136"/>
      <c r="T249" s="136"/>
      <c r="U249" s="136"/>
      <c r="V249" s="136"/>
      <c r="W249" s="136"/>
    </row>
    <row r="250" spans="1:23">
      <c r="A250" s="136"/>
      <c r="B250" s="136"/>
      <c r="C250" s="136"/>
      <c r="D250" s="136"/>
      <c r="E250" s="136"/>
      <c r="F250" s="136"/>
      <c r="G250" s="136"/>
      <c r="H250" s="136"/>
      <c r="I250" s="136"/>
      <c r="J250" s="136"/>
      <c r="K250" s="136"/>
      <c r="L250" s="136"/>
      <c r="M250" s="136"/>
      <c r="N250" s="136"/>
      <c r="O250" s="136"/>
      <c r="P250" s="136"/>
      <c r="Q250" s="136"/>
      <c r="R250" s="136"/>
      <c r="S250" s="136"/>
      <c r="T250" s="136"/>
      <c r="U250" s="136"/>
      <c r="V250" s="136"/>
      <c r="W250" s="136"/>
    </row>
    <row r="251" spans="1:23">
      <c r="A251" s="136"/>
      <c r="B251" s="136"/>
      <c r="C251" s="136"/>
      <c r="D251" s="136"/>
      <c r="E251" s="136"/>
      <c r="F251" s="136"/>
      <c r="G251" s="136"/>
      <c r="H251" s="136"/>
      <c r="I251" s="136"/>
      <c r="J251" s="136"/>
      <c r="K251" s="136"/>
      <c r="L251" s="136"/>
      <c r="M251" s="136"/>
      <c r="N251" s="136"/>
      <c r="O251" s="136"/>
      <c r="P251" s="136"/>
      <c r="Q251" s="136"/>
      <c r="R251" s="136"/>
      <c r="S251" s="136"/>
      <c r="T251" s="136"/>
      <c r="U251" s="136"/>
      <c r="V251" s="136"/>
      <c r="W251" s="136"/>
    </row>
    <row r="252" spans="1:23">
      <c r="A252" s="136"/>
      <c r="B252" s="136"/>
      <c r="C252" s="136"/>
      <c r="D252" s="136"/>
      <c r="E252" s="136"/>
      <c r="F252" s="136"/>
      <c r="G252" s="136"/>
      <c r="H252" s="136"/>
      <c r="I252" s="136"/>
      <c r="J252" s="136"/>
      <c r="K252" s="136"/>
      <c r="L252" s="136"/>
      <c r="M252" s="136"/>
      <c r="N252" s="136"/>
      <c r="O252" s="136"/>
      <c r="P252" s="136"/>
      <c r="Q252" s="136"/>
      <c r="R252" s="136"/>
      <c r="S252" s="136"/>
      <c r="T252" s="136"/>
      <c r="U252" s="136"/>
      <c r="V252" s="136"/>
      <c r="W252" s="136"/>
    </row>
    <row r="253" spans="1:23">
      <c r="A253" s="136"/>
      <c r="B253" s="136"/>
      <c r="C253" s="136"/>
      <c r="D253" s="136"/>
      <c r="E253" s="136"/>
      <c r="F253" s="136"/>
      <c r="G253" s="136"/>
      <c r="H253" s="136"/>
      <c r="I253" s="136"/>
      <c r="J253" s="136"/>
      <c r="K253" s="136"/>
      <c r="L253" s="136"/>
      <c r="M253" s="136"/>
      <c r="N253" s="136"/>
      <c r="O253" s="136"/>
      <c r="P253" s="136"/>
      <c r="Q253" s="136"/>
      <c r="R253" s="136"/>
      <c r="S253" s="136"/>
      <c r="T253" s="136"/>
      <c r="U253" s="136"/>
      <c r="V253" s="136"/>
      <c r="W253" s="136"/>
    </row>
    <row r="254" spans="1:23">
      <c r="A254" s="136"/>
      <c r="B254" s="136"/>
      <c r="C254" s="136"/>
      <c r="D254" s="136"/>
      <c r="E254" s="136"/>
      <c r="F254" s="136"/>
      <c r="G254" s="136"/>
      <c r="H254" s="136"/>
      <c r="I254" s="136"/>
      <c r="J254" s="136"/>
      <c r="K254" s="136"/>
      <c r="L254" s="136"/>
      <c r="M254" s="136"/>
      <c r="N254" s="136"/>
      <c r="O254" s="136"/>
      <c r="P254" s="136"/>
      <c r="Q254" s="136"/>
      <c r="R254" s="136"/>
      <c r="S254" s="136"/>
      <c r="T254" s="136"/>
      <c r="U254" s="136"/>
      <c r="V254" s="136"/>
      <c r="W254" s="136"/>
    </row>
    <row r="255" spans="1:23">
      <c r="A255" s="136"/>
      <c r="B255" s="136"/>
      <c r="C255" s="136"/>
      <c r="D255" s="136"/>
      <c r="E255" s="136"/>
      <c r="F255" s="136"/>
      <c r="G255" s="136"/>
      <c r="H255" s="136"/>
      <c r="I255" s="136"/>
      <c r="J255" s="136"/>
      <c r="K255" s="136"/>
      <c r="L255" s="136"/>
      <c r="M255" s="136"/>
      <c r="N255" s="136"/>
      <c r="O255" s="136"/>
      <c r="P255" s="136"/>
      <c r="Q255" s="136"/>
      <c r="R255" s="136"/>
      <c r="S255" s="136"/>
      <c r="T255" s="136"/>
      <c r="U255" s="136"/>
      <c r="V255" s="136"/>
      <c r="W255" s="136"/>
    </row>
    <row r="256" spans="1:23">
      <c r="A256" s="136"/>
      <c r="B256" s="136"/>
      <c r="C256" s="136"/>
      <c r="D256" s="136"/>
      <c r="E256" s="136"/>
      <c r="F256" s="136"/>
      <c r="G256" s="136"/>
      <c r="H256" s="136"/>
      <c r="I256" s="136"/>
      <c r="J256" s="136"/>
      <c r="K256" s="136"/>
      <c r="L256" s="136"/>
      <c r="M256" s="136"/>
      <c r="N256" s="136"/>
      <c r="O256" s="136"/>
      <c r="P256" s="136"/>
      <c r="Q256" s="136"/>
      <c r="R256" s="136"/>
      <c r="S256" s="136"/>
      <c r="T256" s="136"/>
      <c r="U256" s="136"/>
      <c r="V256" s="136"/>
      <c r="W256" s="136"/>
    </row>
    <row r="257" spans="1:23">
      <c r="A257" s="136"/>
      <c r="B257" s="136"/>
      <c r="C257" s="136"/>
      <c r="D257" s="136"/>
      <c r="E257" s="136"/>
      <c r="F257" s="136"/>
      <c r="G257" s="136"/>
      <c r="H257" s="136"/>
      <c r="I257" s="136"/>
      <c r="J257" s="136"/>
      <c r="K257" s="136"/>
      <c r="L257" s="136"/>
      <c r="M257" s="136"/>
      <c r="N257" s="136"/>
      <c r="O257" s="136"/>
      <c r="P257" s="136"/>
      <c r="Q257" s="136"/>
      <c r="R257" s="136"/>
      <c r="S257" s="136"/>
      <c r="T257" s="136"/>
      <c r="U257" s="136"/>
      <c r="V257" s="136"/>
      <c r="W257" s="136"/>
    </row>
    <row r="258" spans="1:23">
      <c r="A258" s="136"/>
      <c r="B258" s="136"/>
      <c r="C258" s="136"/>
      <c r="D258" s="136"/>
      <c r="E258" s="136"/>
      <c r="F258" s="136"/>
      <c r="G258" s="136"/>
      <c r="H258" s="136"/>
      <c r="I258" s="136"/>
      <c r="J258" s="136"/>
      <c r="K258" s="136"/>
      <c r="L258" s="136"/>
      <c r="M258" s="136"/>
      <c r="N258" s="136"/>
      <c r="O258" s="136"/>
      <c r="P258" s="136"/>
      <c r="Q258" s="136"/>
      <c r="R258" s="136"/>
      <c r="S258" s="136"/>
      <c r="T258" s="136"/>
      <c r="U258" s="136"/>
      <c r="V258" s="136"/>
      <c r="W258" s="136"/>
    </row>
    <row r="259" spans="1:23">
      <c r="A259" s="136"/>
      <c r="B259" s="136"/>
      <c r="C259" s="136"/>
      <c r="D259" s="136"/>
      <c r="E259" s="136"/>
      <c r="F259" s="136"/>
      <c r="G259" s="136"/>
      <c r="H259" s="136"/>
      <c r="I259" s="136"/>
      <c r="J259" s="136"/>
      <c r="K259" s="136"/>
      <c r="L259" s="136"/>
      <c r="M259" s="136"/>
      <c r="N259" s="136"/>
      <c r="O259" s="136"/>
      <c r="P259" s="136"/>
      <c r="Q259" s="136"/>
      <c r="R259" s="136"/>
      <c r="S259" s="136"/>
      <c r="T259" s="136"/>
      <c r="U259" s="136"/>
      <c r="V259" s="136"/>
      <c r="W259" s="136"/>
    </row>
    <row r="260" spans="1:23">
      <c r="A260" s="136"/>
      <c r="B260" s="136"/>
      <c r="C260" s="136"/>
      <c r="D260" s="136"/>
      <c r="E260" s="136"/>
      <c r="F260" s="136"/>
      <c r="G260" s="136"/>
      <c r="H260" s="136"/>
      <c r="I260" s="136"/>
      <c r="J260" s="136"/>
      <c r="K260" s="136"/>
      <c r="L260" s="136"/>
      <c r="M260" s="136"/>
      <c r="N260" s="136"/>
      <c r="O260" s="136"/>
      <c r="P260" s="136"/>
      <c r="Q260" s="136"/>
      <c r="R260" s="136"/>
      <c r="S260" s="136"/>
      <c r="T260" s="136"/>
      <c r="U260" s="136"/>
      <c r="V260" s="136"/>
      <c r="W260" s="136"/>
    </row>
    <row r="261" spans="1:23">
      <c r="A261" s="136"/>
      <c r="B261" s="136"/>
      <c r="C261" s="136"/>
      <c r="D261" s="136"/>
      <c r="E261" s="136"/>
      <c r="F261" s="136"/>
      <c r="G261" s="136"/>
      <c r="H261" s="136"/>
      <c r="I261" s="136"/>
      <c r="J261" s="136"/>
      <c r="K261" s="136"/>
      <c r="L261" s="136"/>
      <c r="M261" s="136"/>
      <c r="N261" s="136"/>
      <c r="O261" s="136"/>
      <c r="P261" s="136"/>
      <c r="Q261" s="136"/>
      <c r="R261" s="136"/>
      <c r="S261" s="136"/>
      <c r="T261" s="136"/>
      <c r="U261" s="136"/>
      <c r="V261" s="136"/>
      <c r="W261" s="136"/>
    </row>
    <row r="262" spans="1:23">
      <c r="A262" s="136"/>
      <c r="B262" s="136"/>
      <c r="C262" s="136"/>
      <c r="D262" s="136"/>
      <c r="E262" s="136"/>
      <c r="F262" s="136"/>
      <c r="G262" s="136"/>
      <c r="H262" s="136"/>
      <c r="I262" s="136"/>
      <c r="J262" s="136"/>
      <c r="K262" s="136"/>
      <c r="L262" s="136"/>
      <c r="M262" s="136"/>
      <c r="N262" s="136"/>
      <c r="O262" s="136"/>
      <c r="P262" s="136"/>
      <c r="Q262" s="136"/>
      <c r="R262" s="136"/>
      <c r="S262" s="136"/>
      <c r="T262" s="136"/>
      <c r="U262" s="136"/>
      <c r="V262" s="136"/>
      <c r="W262" s="136"/>
    </row>
    <row r="263" spans="1:23">
      <c r="A263" s="136"/>
      <c r="B263" s="136"/>
      <c r="C263" s="136"/>
      <c r="D263" s="136"/>
      <c r="E263" s="136"/>
      <c r="F263" s="136"/>
      <c r="G263" s="136"/>
      <c r="H263" s="136"/>
      <c r="I263" s="136"/>
      <c r="J263" s="136"/>
      <c r="K263" s="136"/>
      <c r="L263" s="136"/>
      <c r="M263" s="136"/>
      <c r="N263" s="136"/>
      <c r="O263" s="136"/>
      <c r="P263" s="136"/>
      <c r="Q263" s="136"/>
      <c r="R263" s="136"/>
      <c r="S263" s="136"/>
      <c r="T263" s="136"/>
      <c r="U263" s="136"/>
      <c r="V263" s="136"/>
      <c r="W263" s="136"/>
    </row>
    <row r="264" spans="1:23">
      <c r="A264" s="136"/>
      <c r="B264" s="136"/>
      <c r="C264" s="136"/>
      <c r="D264" s="136"/>
      <c r="E264" s="136"/>
      <c r="F264" s="136"/>
      <c r="G264" s="136"/>
      <c r="H264" s="136"/>
      <c r="I264" s="136"/>
      <c r="J264" s="136"/>
      <c r="K264" s="136"/>
      <c r="L264" s="136"/>
      <c r="M264" s="136"/>
      <c r="N264" s="136"/>
      <c r="O264" s="136"/>
      <c r="P264" s="136"/>
      <c r="Q264" s="136"/>
      <c r="R264" s="136"/>
      <c r="S264" s="136"/>
      <c r="T264" s="136"/>
      <c r="U264" s="136"/>
      <c r="V264" s="136"/>
      <c r="W264" s="136"/>
    </row>
    <row r="265" spans="1:23">
      <c r="A265" s="136"/>
      <c r="B265" s="136"/>
      <c r="C265" s="136"/>
      <c r="D265" s="136"/>
      <c r="E265" s="136"/>
      <c r="F265" s="136"/>
      <c r="G265" s="136"/>
      <c r="H265" s="136"/>
      <c r="I265" s="136"/>
      <c r="J265" s="136"/>
      <c r="K265" s="136"/>
      <c r="L265" s="136"/>
      <c r="M265" s="136"/>
      <c r="N265" s="136"/>
      <c r="O265" s="136"/>
      <c r="P265" s="136"/>
      <c r="Q265" s="136"/>
      <c r="R265" s="136"/>
      <c r="S265" s="136"/>
      <c r="T265" s="136"/>
      <c r="U265" s="136"/>
      <c r="V265" s="136"/>
      <c r="W265" s="136"/>
    </row>
    <row r="266" spans="1:23">
      <c r="A266" s="136"/>
      <c r="B266" s="136"/>
      <c r="C266" s="136"/>
      <c r="D266" s="136"/>
      <c r="E266" s="136"/>
      <c r="F266" s="136"/>
      <c r="G266" s="136"/>
      <c r="H266" s="136"/>
      <c r="I266" s="136"/>
      <c r="J266" s="136"/>
      <c r="K266" s="136"/>
      <c r="L266" s="136"/>
      <c r="M266" s="136"/>
      <c r="N266" s="136"/>
      <c r="O266" s="136"/>
      <c r="P266" s="136"/>
      <c r="Q266" s="136"/>
      <c r="R266" s="136"/>
      <c r="S266" s="136"/>
      <c r="T266" s="136"/>
      <c r="U266" s="136"/>
      <c r="V266" s="136"/>
      <c r="W266" s="136"/>
    </row>
    <row r="267" spans="1:23">
      <c r="A267" s="136"/>
      <c r="B267" s="136"/>
      <c r="C267" s="136"/>
      <c r="D267" s="136"/>
      <c r="E267" s="136"/>
      <c r="F267" s="136"/>
      <c r="G267" s="136"/>
      <c r="H267" s="136"/>
      <c r="I267" s="136"/>
      <c r="J267" s="136"/>
      <c r="K267" s="136"/>
      <c r="L267" s="136"/>
      <c r="M267" s="136"/>
      <c r="N267" s="136"/>
      <c r="O267" s="136"/>
      <c r="P267" s="136"/>
      <c r="Q267" s="136"/>
      <c r="R267" s="136"/>
      <c r="S267" s="136"/>
      <c r="T267" s="136"/>
      <c r="U267" s="136"/>
      <c r="V267" s="136"/>
      <c r="W267" s="136"/>
    </row>
    <row r="268" spans="1:23">
      <c r="A268" s="136"/>
      <c r="B268" s="136"/>
      <c r="C268" s="136"/>
      <c r="D268" s="136"/>
      <c r="E268" s="136"/>
      <c r="F268" s="136"/>
      <c r="G268" s="136"/>
      <c r="H268" s="136"/>
      <c r="I268" s="136"/>
      <c r="J268" s="136"/>
      <c r="K268" s="136"/>
      <c r="L268" s="136"/>
      <c r="M268" s="136"/>
      <c r="N268" s="136"/>
      <c r="O268" s="136"/>
      <c r="P268" s="136"/>
      <c r="Q268" s="136"/>
      <c r="R268" s="136"/>
      <c r="S268" s="136"/>
      <c r="T268" s="136"/>
      <c r="U268" s="136"/>
      <c r="V268" s="136"/>
      <c r="W268" s="136"/>
    </row>
    <row r="269" spans="1:23">
      <c r="A269" s="136"/>
      <c r="B269" s="136"/>
      <c r="C269" s="136"/>
      <c r="D269" s="136"/>
      <c r="E269" s="136"/>
      <c r="F269" s="136"/>
      <c r="G269" s="136"/>
      <c r="H269" s="136"/>
      <c r="I269" s="136"/>
      <c r="J269" s="136"/>
      <c r="K269" s="136"/>
      <c r="L269" s="136"/>
      <c r="M269" s="136"/>
      <c r="N269" s="136"/>
      <c r="O269" s="136"/>
      <c r="P269" s="136"/>
      <c r="Q269" s="136"/>
      <c r="R269" s="136"/>
      <c r="S269" s="136"/>
      <c r="T269" s="136"/>
      <c r="U269" s="136"/>
      <c r="V269" s="136"/>
      <c r="W269" s="136"/>
    </row>
    <row r="270" spans="1:23">
      <c r="A270" s="136"/>
      <c r="B270" s="136"/>
      <c r="C270" s="136"/>
      <c r="D270" s="136"/>
      <c r="E270" s="136"/>
      <c r="F270" s="136"/>
      <c r="G270" s="136"/>
      <c r="H270" s="136"/>
      <c r="I270" s="136"/>
      <c r="J270" s="136"/>
      <c r="K270" s="136"/>
      <c r="L270" s="136"/>
      <c r="M270" s="136"/>
      <c r="N270" s="136"/>
      <c r="O270" s="136"/>
      <c r="P270" s="136"/>
      <c r="Q270" s="136"/>
      <c r="R270" s="136"/>
      <c r="S270" s="136"/>
      <c r="T270" s="136"/>
      <c r="U270" s="136"/>
      <c r="V270" s="136"/>
      <c r="W270" s="136"/>
    </row>
    <row r="271" spans="1:23">
      <c r="A271" s="136"/>
      <c r="B271" s="136"/>
      <c r="C271" s="136"/>
      <c r="D271" s="136"/>
      <c r="E271" s="136"/>
      <c r="F271" s="136"/>
      <c r="G271" s="136"/>
      <c r="H271" s="136"/>
      <c r="I271" s="136"/>
      <c r="J271" s="136"/>
      <c r="K271" s="136"/>
      <c r="L271" s="136"/>
      <c r="M271" s="136"/>
      <c r="N271" s="136"/>
      <c r="O271" s="136"/>
      <c r="P271" s="136"/>
      <c r="Q271" s="136"/>
      <c r="R271" s="136"/>
      <c r="S271" s="136"/>
      <c r="T271" s="136"/>
      <c r="U271" s="136"/>
      <c r="V271" s="136"/>
      <c r="W271" s="136"/>
    </row>
    <row r="272" spans="1:23">
      <c r="A272" s="136"/>
      <c r="B272" s="136"/>
      <c r="C272" s="136"/>
      <c r="D272" s="136"/>
      <c r="E272" s="136"/>
      <c r="F272" s="136"/>
      <c r="G272" s="136"/>
      <c r="H272" s="136"/>
      <c r="I272" s="136"/>
      <c r="J272" s="136"/>
      <c r="K272" s="136"/>
      <c r="L272" s="136"/>
      <c r="M272" s="136"/>
      <c r="N272" s="136"/>
      <c r="O272" s="136"/>
      <c r="P272" s="136"/>
      <c r="Q272" s="136"/>
      <c r="R272" s="136"/>
      <c r="S272" s="136"/>
      <c r="T272" s="136"/>
      <c r="U272" s="136"/>
      <c r="V272" s="136"/>
      <c r="W272" s="136"/>
    </row>
    <row r="273" spans="1:23">
      <c r="A273" s="136"/>
      <c r="B273" s="136"/>
      <c r="C273" s="136"/>
      <c r="D273" s="136"/>
      <c r="E273" s="136"/>
      <c r="F273" s="136"/>
      <c r="G273" s="136"/>
      <c r="H273" s="136"/>
      <c r="I273" s="136"/>
      <c r="J273" s="136"/>
      <c r="K273" s="136"/>
      <c r="L273" s="136"/>
      <c r="M273" s="136"/>
      <c r="N273" s="136"/>
      <c r="O273" s="136"/>
      <c r="P273" s="136"/>
      <c r="Q273" s="136"/>
      <c r="R273" s="136"/>
      <c r="S273" s="136"/>
      <c r="T273" s="136"/>
      <c r="U273" s="136"/>
      <c r="V273" s="136"/>
      <c r="W273" s="136"/>
    </row>
    <row r="274" spans="1:23">
      <c r="A274" s="136"/>
      <c r="B274" s="136"/>
      <c r="C274" s="136"/>
      <c r="D274" s="136"/>
      <c r="E274" s="136"/>
      <c r="F274" s="136"/>
      <c r="G274" s="136"/>
      <c r="H274" s="136"/>
      <c r="I274" s="136"/>
      <c r="J274" s="136"/>
      <c r="K274" s="136"/>
      <c r="L274" s="136"/>
      <c r="M274" s="136"/>
      <c r="N274" s="136"/>
      <c r="O274" s="136"/>
      <c r="P274" s="136"/>
      <c r="Q274" s="136"/>
      <c r="R274" s="136"/>
      <c r="S274" s="136"/>
      <c r="T274" s="136"/>
      <c r="U274" s="136"/>
      <c r="V274" s="136"/>
      <c r="W274" s="136"/>
    </row>
    <row r="275" spans="1:23">
      <c r="A275" s="136"/>
      <c r="B275" s="136"/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</row>
    <row r="276" spans="1:23">
      <c r="A276" s="136"/>
      <c r="B276" s="136"/>
      <c r="C276" s="136"/>
      <c r="D276" s="136"/>
      <c r="E276" s="136"/>
      <c r="F276" s="136"/>
      <c r="G276" s="136"/>
      <c r="H276" s="136"/>
      <c r="I276" s="136"/>
      <c r="J276" s="136"/>
      <c r="K276" s="136"/>
      <c r="L276" s="136"/>
      <c r="M276" s="136"/>
      <c r="N276" s="136"/>
      <c r="O276" s="136"/>
      <c r="P276" s="136"/>
      <c r="Q276" s="136"/>
      <c r="R276" s="136"/>
      <c r="S276" s="136"/>
      <c r="T276" s="136"/>
      <c r="U276" s="136"/>
      <c r="V276" s="136"/>
      <c r="W276" s="136"/>
    </row>
    <row r="277" spans="1:23">
      <c r="A277" s="136"/>
      <c r="B277" s="136"/>
      <c r="C277" s="136"/>
      <c r="D277" s="136"/>
      <c r="E277" s="136"/>
      <c r="F277" s="136"/>
      <c r="G277" s="136"/>
      <c r="H277" s="136"/>
      <c r="I277" s="136"/>
      <c r="J277" s="136"/>
      <c r="K277" s="136"/>
      <c r="L277" s="136"/>
      <c r="M277" s="136"/>
      <c r="N277" s="136"/>
      <c r="O277" s="136"/>
      <c r="P277" s="136"/>
      <c r="Q277" s="136"/>
      <c r="R277" s="136"/>
      <c r="S277" s="136"/>
      <c r="T277" s="136"/>
      <c r="U277" s="136"/>
      <c r="V277" s="136"/>
      <c r="W277" s="136"/>
    </row>
    <row r="278" spans="1:23">
      <c r="A278" s="136"/>
      <c r="B278" s="136"/>
      <c r="C278" s="136"/>
      <c r="D278" s="136"/>
      <c r="E278" s="136"/>
      <c r="F278" s="136"/>
      <c r="G278" s="136"/>
      <c r="H278" s="136"/>
      <c r="I278" s="136"/>
      <c r="J278" s="136"/>
      <c r="K278" s="136"/>
      <c r="L278" s="136"/>
      <c r="M278" s="136"/>
      <c r="N278" s="136"/>
      <c r="O278" s="136"/>
      <c r="P278" s="136"/>
      <c r="Q278" s="136"/>
      <c r="R278" s="136"/>
      <c r="S278" s="136"/>
      <c r="T278" s="136"/>
      <c r="U278" s="136"/>
      <c r="V278" s="136"/>
      <c r="W278" s="136"/>
    </row>
    <row r="279" spans="1:23">
      <c r="A279" s="136"/>
      <c r="B279" s="136"/>
      <c r="C279" s="136"/>
      <c r="D279" s="136"/>
      <c r="E279" s="136"/>
      <c r="F279" s="136"/>
      <c r="G279" s="136"/>
      <c r="H279" s="136"/>
      <c r="I279" s="136"/>
      <c r="J279" s="136"/>
      <c r="K279" s="136"/>
      <c r="L279" s="136"/>
      <c r="M279" s="136"/>
      <c r="N279" s="136"/>
      <c r="O279" s="136"/>
      <c r="P279" s="136"/>
      <c r="Q279" s="136"/>
      <c r="R279" s="136"/>
      <c r="S279" s="136"/>
      <c r="T279" s="136"/>
      <c r="U279" s="136"/>
      <c r="V279" s="136"/>
      <c r="W279" s="136"/>
    </row>
    <row r="280" spans="1:23">
      <c r="A280" s="136"/>
      <c r="B280" s="136"/>
      <c r="C280" s="136"/>
      <c r="D280" s="136"/>
      <c r="E280" s="136"/>
      <c r="F280" s="136"/>
      <c r="G280" s="136"/>
      <c r="H280" s="136"/>
      <c r="I280" s="136"/>
      <c r="J280" s="136"/>
      <c r="K280" s="136"/>
      <c r="L280" s="136"/>
      <c r="M280" s="136"/>
      <c r="N280" s="136"/>
      <c r="O280" s="136"/>
      <c r="P280" s="136"/>
      <c r="Q280" s="136"/>
      <c r="R280" s="136"/>
      <c r="S280" s="136"/>
      <c r="T280" s="136"/>
      <c r="U280" s="136"/>
      <c r="V280" s="136"/>
      <c r="W280" s="136"/>
    </row>
    <row r="281" spans="1:23">
      <c r="A281" s="136"/>
      <c r="B281" s="136"/>
      <c r="C281" s="136"/>
      <c r="D281" s="136"/>
      <c r="E281" s="136"/>
      <c r="F281" s="136"/>
      <c r="G281" s="136"/>
      <c r="H281" s="136"/>
      <c r="I281" s="136"/>
      <c r="J281" s="136"/>
      <c r="K281" s="136"/>
      <c r="L281" s="136"/>
      <c r="M281" s="136"/>
      <c r="N281" s="136"/>
      <c r="O281" s="136"/>
      <c r="P281" s="136"/>
      <c r="Q281" s="136"/>
      <c r="R281" s="136"/>
      <c r="S281" s="136"/>
      <c r="T281" s="136"/>
      <c r="U281" s="136"/>
      <c r="V281" s="136"/>
      <c r="W281" s="136"/>
    </row>
    <row r="282" spans="1:23">
      <c r="A282" s="136"/>
      <c r="B282" s="136"/>
      <c r="C282" s="136"/>
      <c r="D282" s="136"/>
      <c r="E282" s="136"/>
      <c r="F282" s="136"/>
      <c r="G282" s="136"/>
      <c r="H282" s="136"/>
      <c r="I282" s="136"/>
      <c r="J282" s="136"/>
      <c r="K282" s="136"/>
      <c r="L282" s="136"/>
      <c r="M282" s="136"/>
      <c r="N282" s="136"/>
      <c r="O282" s="136"/>
      <c r="P282" s="136"/>
      <c r="Q282" s="136"/>
      <c r="R282" s="136"/>
      <c r="S282" s="136"/>
      <c r="T282" s="136"/>
      <c r="U282" s="136"/>
      <c r="V282" s="136"/>
      <c r="W282" s="136"/>
    </row>
    <row r="283" spans="1:23">
      <c r="A283" s="136"/>
      <c r="B283" s="136"/>
      <c r="C283" s="136"/>
      <c r="D283" s="136"/>
      <c r="E283" s="136"/>
      <c r="F283" s="136"/>
      <c r="G283" s="136"/>
      <c r="H283" s="136"/>
      <c r="I283" s="136"/>
      <c r="J283" s="136"/>
      <c r="K283" s="136"/>
      <c r="L283" s="136"/>
      <c r="M283" s="136"/>
      <c r="N283" s="136"/>
      <c r="O283" s="136"/>
      <c r="P283" s="136"/>
      <c r="Q283" s="136"/>
      <c r="R283" s="136"/>
      <c r="S283" s="136"/>
      <c r="T283" s="136"/>
      <c r="U283" s="136"/>
      <c r="V283" s="136"/>
      <c r="W283" s="136"/>
    </row>
    <row r="284" spans="1:23">
      <c r="A284" s="136"/>
      <c r="B284" s="136"/>
      <c r="C284" s="136"/>
      <c r="D284" s="136"/>
      <c r="E284" s="136"/>
      <c r="F284" s="136"/>
      <c r="G284" s="136"/>
      <c r="H284" s="136"/>
      <c r="I284" s="136"/>
      <c r="J284" s="136"/>
      <c r="K284" s="136"/>
      <c r="L284" s="136"/>
      <c r="M284" s="136"/>
      <c r="N284" s="136"/>
      <c r="O284" s="136"/>
      <c r="P284" s="136"/>
      <c r="Q284" s="136"/>
      <c r="R284" s="136"/>
      <c r="S284" s="136"/>
      <c r="T284" s="136"/>
      <c r="U284" s="136"/>
      <c r="V284" s="136"/>
      <c r="W284" s="136"/>
    </row>
    <row r="285" spans="1:23">
      <c r="A285" s="136"/>
      <c r="B285" s="136"/>
      <c r="C285" s="136"/>
      <c r="D285" s="136"/>
      <c r="E285" s="136"/>
      <c r="F285" s="136"/>
      <c r="G285" s="136"/>
      <c r="H285" s="136"/>
      <c r="I285" s="136"/>
      <c r="J285" s="136"/>
      <c r="K285" s="136"/>
      <c r="L285" s="136"/>
      <c r="M285" s="136"/>
      <c r="N285" s="136"/>
      <c r="O285" s="136"/>
      <c r="P285" s="136"/>
      <c r="Q285" s="136"/>
      <c r="R285" s="136"/>
      <c r="S285" s="136"/>
      <c r="T285" s="136"/>
      <c r="U285" s="136"/>
      <c r="V285" s="136"/>
      <c r="W285" s="136"/>
    </row>
    <row r="286" spans="1:23">
      <c r="A286" s="136"/>
      <c r="B286" s="136"/>
      <c r="C286" s="136"/>
      <c r="D286" s="136"/>
      <c r="E286" s="136"/>
      <c r="F286" s="136"/>
      <c r="G286" s="136"/>
      <c r="H286" s="136"/>
      <c r="I286" s="136"/>
      <c r="J286" s="136"/>
      <c r="K286" s="136"/>
      <c r="L286" s="136"/>
      <c r="M286" s="136"/>
      <c r="N286" s="136"/>
      <c r="O286" s="136"/>
      <c r="P286" s="136"/>
      <c r="Q286" s="136"/>
      <c r="R286" s="136"/>
      <c r="S286" s="136"/>
      <c r="T286" s="136"/>
      <c r="U286" s="136"/>
      <c r="V286" s="136"/>
      <c r="W286" s="136"/>
    </row>
    <row r="287" spans="1:23">
      <c r="A287" s="136"/>
      <c r="B287" s="136"/>
      <c r="C287" s="136"/>
      <c r="D287" s="136"/>
      <c r="E287" s="136"/>
      <c r="F287" s="136"/>
      <c r="G287" s="136"/>
      <c r="H287" s="136"/>
      <c r="I287" s="136"/>
      <c r="J287" s="136"/>
      <c r="K287" s="136"/>
      <c r="L287" s="136"/>
      <c r="M287" s="136"/>
      <c r="N287" s="136"/>
      <c r="O287" s="136"/>
      <c r="P287" s="136"/>
      <c r="Q287" s="136"/>
      <c r="R287" s="136"/>
      <c r="S287" s="136"/>
      <c r="T287" s="136"/>
      <c r="U287" s="136"/>
      <c r="V287" s="136"/>
      <c r="W287" s="136"/>
    </row>
    <row r="288" spans="1:23">
      <c r="A288" s="136"/>
      <c r="B288" s="136"/>
      <c r="C288" s="136"/>
      <c r="D288" s="136"/>
      <c r="E288" s="136"/>
      <c r="F288" s="136"/>
      <c r="G288" s="136"/>
      <c r="H288" s="136"/>
      <c r="I288" s="136"/>
      <c r="J288" s="136"/>
      <c r="K288" s="136"/>
      <c r="L288" s="136"/>
      <c r="M288" s="136"/>
      <c r="N288" s="136"/>
      <c r="O288" s="136"/>
      <c r="P288" s="136"/>
      <c r="Q288" s="136"/>
      <c r="R288" s="136"/>
      <c r="S288" s="136"/>
      <c r="T288" s="136"/>
      <c r="U288" s="136"/>
      <c r="V288" s="136"/>
      <c r="W288" s="136"/>
    </row>
    <row r="289" spans="1:23">
      <c r="A289" s="136"/>
      <c r="B289" s="136"/>
      <c r="C289" s="136"/>
      <c r="D289" s="136"/>
      <c r="E289" s="136"/>
      <c r="F289" s="136"/>
      <c r="G289" s="136"/>
      <c r="H289" s="136"/>
      <c r="I289" s="136"/>
      <c r="J289" s="136"/>
      <c r="K289" s="136"/>
      <c r="L289" s="136"/>
      <c r="M289" s="136"/>
      <c r="N289" s="136"/>
      <c r="O289" s="136"/>
      <c r="P289" s="136"/>
      <c r="Q289" s="136"/>
      <c r="R289" s="136"/>
      <c r="S289" s="136"/>
      <c r="T289" s="136"/>
      <c r="U289" s="136"/>
      <c r="V289" s="136"/>
      <c r="W289" s="136"/>
    </row>
    <row r="290" spans="1:23">
      <c r="A290" s="136"/>
      <c r="B290" s="136"/>
      <c r="C290" s="136"/>
      <c r="D290" s="136"/>
      <c r="E290" s="136"/>
      <c r="F290" s="136"/>
      <c r="G290" s="136"/>
      <c r="H290" s="136"/>
      <c r="I290" s="136"/>
      <c r="J290" s="136"/>
      <c r="K290" s="136"/>
      <c r="L290" s="136"/>
      <c r="M290" s="136"/>
      <c r="N290" s="136"/>
      <c r="O290" s="136"/>
      <c r="P290" s="136"/>
      <c r="Q290" s="136"/>
      <c r="R290" s="136"/>
      <c r="S290" s="136"/>
      <c r="T290" s="136"/>
      <c r="U290" s="136"/>
      <c r="V290" s="136"/>
      <c r="W290" s="136"/>
    </row>
    <row r="291" spans="1:23">
      <c r="A291" s="136"/>
      <c r="B291" s="136"/>
      <c r="C291" s="136"/>
      <c r="D291" s="136"/>
      <c r="E291" s="136"/>
      <c r="F291" s="136"/>
      <c r="G291" s="136"/>
      <c r="H291" s="136"/>
      <c r="I291" s="136"/>
      <c r="J291" s="136"/>
      <c r="K291" s="136"/>
      <c r="L291" s="136"/>
      <c r="M291" s="136"/>
      <c r="N291" s="136"/>
      <c r="O291" s="136"/>
      <c r="P291" s="136"/>
      <c r="Q291" s="136"/>
      <c r="R291" s="136"/>
      <c r="S291" s="136"/>
      <c r="T291" s="136"/>
      <c r="U291" s="136"/>
      <c r="V291" s="136"/>
      <c r="W291" s="136"/>
    </row>
    <row r="292" spans="1:23">
      <c r="A292" s="136"/>
      <c r="B292" s="136"/>
      <c r="C292" s="136"/>
      <c r="D292" s="136"/>
      <c r="E292" s="136"/>
      <c r="F292" s="136"/>
      <c r="G292" s="136"/>
      <c r="H292" s="136"/>
      <c r="I292" s="136"/>
      <c r="J292" s="136"/>
      <c r="K292" s="136"/>
      <c r="L292" s="136"/>
      <c r="M292" s="136"/>
      <c r="N292" s="136"/>
      <c r="O292" s="136"/>
      <c r="P292" s="136"/>
      <c r="Q292" s="136"/>
      <c r="R292" s="136"/>
      <c r="S292" s="136"/>
      <c r="T292" s="136"/>
      <c r="U292" s="136"/>
      <c r="V292" s="136"/>
      <c r="W292" s="136"/>
    </row>
    <row r="293" spans="1:23">
      <c r="A293" s="136"/>
      <c r="B293" s="136"/>
      <c r="C293" s="136"/>
      <c r="D293" s="136"/>
      <c r="E293" s="136"/>
      <c r="F293" s="136"/>
      <c r="G293" s="136"/>
      <c r="H293" s="136"/>
      <c r="I293" s="136"/>
      <c r="J293" s="136"/>
      <c r="K293" s="136"/>
      <c r="L293" s="136"/>
      <c r="M293" s="136"/>
      <c r="N293" s="136"/>
      <c r="O293" s="136"/>
      <c r="P293" s="136"/>
      <c r="Q293" s="136"/>
      <c r="R293" s="136"/>
      <c r="S293" s="136"/>
      <c r="T293" s="136"/>
      <c r="U293" s="136"/>
      <c r="V293" s="136"/>
      <c r="W293" s="136"/>
    </row>
    <row r="294" spans="1:23">
      <c r="A294" s="136"/>
      <c r="B294" s="136"/>
      <c r="C294" s="136"/>
      <c r="D294" s="136"/>
      <c r="E294" s="136"/>
      <c r="F294" s="136"/>
      <c r="G294" s="136"/>
      <c r="H294" s="136"/>
      <c r="I294" s="136"/>
      <c r="J294" s="136"/>
      <c r="K294" s="136"/>
      <c r="L294" s="136"/>
      <c r="M294" s="136"/>
      <c r="N294" s="136"/>
      <c r="O294" s="136"/>
      <c r="P294" s="136"/>
      <c r="Q294" s="136"/>
      <c r="R294" s="136"/>
      <c r="S294" s="136"/>
      <c r="T294" s="136"/>
      <c r="U294" s="136"/>
      <c r="V294" s="136"/>
      <c r="W294" s="136"/>
    </row>
    <row r="295" spans="1:23">
      <c r="A295" s="136"/>
      <c r="B295" s="136"/>
      <c r="C295" s="136"/>
      <c r="D295" s="136"/>
      <c r="E295" s="136"/>
      <c r="F295" s="136"/>
      <c r="G295" s="136"/>
      <c r="H295" s="136"/>
      <c r="I295" s="136"/>
      <c r="J295" s="136"/>
      <c r="K295" s="136"/>
      <c r="L295" s="136"/>
      <c r="M295" s="136"/>
      <c r="N295" s="136"/>
      <c r="O295" s="136"/>
      <c r="P295" s="136"/>
      <c r="Q295" s="136"/>
      <c r="R295" s="136"/>
      <c r="S295" s="136"/>
      <c r="T295" s="136"/>
      <c r="U295" s="136"/>
      <c r="V295" s="136"/>
      <c r="W295" s="136"/>
    </row>
    <row r="296" spans="1:23">
      <c r="A296" s="136"/>
      <c r="B296" s="136"/>
      <c r="C296" s="136"/>
      <c r="D296" s="136"/>
      <c r="E296" s="136"/>
      <c r="F296" s="136"/>
      <c r="G296" s="136"/>
      <c r="H296" s="136"/>
      <c r="I296" s="136"/>
      <c r="J296" s="136"/>
      <c r="K296" s="136"/>
      <c r="L296" s="136"/>
      <c r="M296" s="136"/>
      <c r="N296" s="136"/>
      <c r="O296" s="136"/>
      <c r="P296" s="136"/>
      <c r="Q296" s="136"/>
      <c r="R296" s="136"/>
      <c r="S296" s="136"/>
      <c r="T296" s="136"/>
      <c r="U296" s="136"/>
      <c r="V296" s="136"/>
      <c r="W296" s="136"/>
    </row>
    <row r="297" spans="1:23">
      <c r="A297" s="136"/>
      <c r="B297" s="136"/>
      <c r="C297" s="136"/>
      <c r="D297" s="136"/>
      <c r="E297" s="136"/>
      <c r="F297" s="136"/>
      <c r="G297" s="136"/>
      <c r="H297" s="136"/>
      <c r="I297" s="136"/>
      <c r="J297" s="136"/>
      <c r="K297" s="136"/>
      <c r="L297" s="136"/>
      <c r="M297" s="136"/>
      <c r="N297" s="136"/>
      <c r="O297" s="136"/>
      <c r="P297" s="136"/>
      <c r="Q297" s="136"/>
      <c r="R297" s="136"/>
      <c r="S297" s="136"/>
      <c r="T297" s="136"/>
      <c r="U297" s="136"/>
      <c r="V297" s="136"/>
      <c r="W297" s="136"/>
    </row>
    <row r="298" spans="1:23">
      <c r="A298" s="136"/>
      <c r="B298" s="136"/>
      <c r="C298" s="136"/>
      <c r="D298" s="136"/>
      <c r="E298" s="136"/>
      <c r="F298" s="136"/>
      <c r="G298" s="136"/>
      <c r="H298" s="136"/>
      <c r="I298" s="136"/>
      <c r="J298" s="136"/>
      <c r="K298" s="136"/>
      <c r="L298" s="136"/>
      <c r="M298" s="136"/>
      <c r="N298" s="136"/>
      <c r="O298" s="136"/>
      <c r="P298" s="136"/>
      <c r="Q298" s="136"/>
      <c r="R298" s="136"/>
      <c r="S298" s="136"/>
      <c r="T298" s="136"/>
      <c r="U298" s="136"/>
      <c r="V298" s="136"/>
      <c r="W298" s="136"/>
    </row>
    <row r="299" spans="1:23">
      <c r="A299" s="136"/>
      <c r="B299" s="136"/>
      <c r="C299" s="136"/>
      <c r="D299" s="136"/>
      <c r="E299" s="136"/>
      <c r="F299" s="136"/>
      <c r="G299" s="136"/>
      <c r="H299" s="136"/>
      <c r="I299" s="136"/>
      <c r="J299" s="136"/>
      <c r="K299" s="136"/>
      <c r="L299" s="136"/>
      <c r="M299" s="136"/>
      <c r="N299" s="136"/>
      <c r="O299" s="136"/>
      <c r="P299" s="136"/>
      <c r="Q299" s="136"/>
      <c r="R299" s="136"/>
      <c r="S299" s="136"/>
      <c r="T299" s="136"/>
      <c r="U299" s="136"/>
      <c r="V299" s="136"/>
      <c r="W299" s="136"/>
    </row>
    <row r="300" spans="1:23">
      <c r="A300" s="136"/>
      <c r="B300" s="136"/>
      <c r="C300" s="136"/>
      <c r="D300" s="136"/>
      <c r="E300" s="136"/>
      <c r="F300" s="136"/>
      <c r="G300" s="136"/>
      <c r="H300" s="136"/>
      <c r="I300" s="136"/>
      <c r="J300" s="136"/>
      <c r="K300" s="136"/>
      <c r="L300" s="136"/>
      <c r="M300" s="136"/>
      <c r="N300" s="136"/>
      <c r="O300" s="136"/>
      <c r="P300" s="136"/>
      <c r="Q300" s="136"/>
      <c r="R300" s="136"/>
      <c r="S300" s="136"/>
      <c r="T300" s="136"/>
      <c r="U300" s="136"/>
      <c r="V300" s="136"/>
      <c r="W300" s="136"/>
    </row>
    <row r="301" spans="1:23">
      <c r="A301" s="136"/>
      <c r="B301" s="136"/>
      <c r="C301" s="136"/>
      <c r="D301" s="136"/>
      <c r="E301" s="136"/>
      <c r="F301" s="136"/>
      <c r="G301" s="136"/>
      <c r="H301" s="136"/>
      <c r="I301" s="136"/>
      <c r="J301" s="136"/>
      <c r="K301" s="136"/>
      <c r="L301" s="136"/>
      <c r="M301" s="136"/>
      <c r="N301" s="136"/>
      <c r="O301" s="136"/>
      <c r="P301" s="136"/>
      <c r="Q301" s="136"/>
      <c r="R301" s="136"/>
      <c r="S301" s="136"/>
      <c r="T301" s="136"/>
      <c r="U301" s="136"/>
      <c r="V301" s="136"/>
      <c r="W301" s="136"/>
    </row>
    <row r="302" spans="1:23">
      <c r="A302" s="136"/>
      <c r="B302" s="136"/>
      <c r="C302" s="136"/>
      <c r="D302" s="136"/>
      <c r="E302" s="136"/>
      <c r="F302" s="136"/>
      <c r="G302" s="136"/>
      <c r="H302" s="136"/>
      <c r="I302" s="136"/>
      <c r="J302" s="136"/>
      <c r="K302" s="136"/>
      <c r="L302" s="136"/>
      <c r="M302" s="136"/>
      <c r="N302" s="136"/>
      <c r="O302" s="136"/>
      <c r="P302" s="136"/>
      <c r="Q302" s="136"/>
      <c r="R302" s="136"/>
      <c r="S302" s="136"/>
      <c r="T302" s="136"/>
      <c r="U302" s="136"/>
      <c r="V302" s="136"/>
      <c r="W302" s="136"/>
    </row>
    <row r="303" spans="1:23">
      <c r="A303" s="136"/>
      <c r="B303" s="136"/>
      <c r="C303" s="136"/>
      <c r="D303" s="136"/>
      <c r="E303" s="136"/>
      <c r="F303" s="136"/>
      <c r="G303" s="136"/>
      <c r="H303" s="136"/>
      <c r="I303" s="136"/>
      <c r="J303" s="136"/>
      <c r="K303" s="136"/>
      <c r="L303" s="136"/>
      <c r="M303" s="136"/>
      <c r="N303" s="136"/>
      <c r="O303" s="136"/>
      <c r="P303" s="136"/>
      <c r="Q303" s="136"/>
      <c r="R303" s="136"/>
      <c r="S303" s="136"/>
      <c r="T303" s="136"/>
      <c r="U303" s="136"/>
      <c r="V303" s="136"/>
      <c r="W303" s="136"/>
    </row>
    <row r="304" spans="1:23">
      <c r="A304" s="136"/>
      <c r="B304" s="136"/>
      <c r="C304" s="136"/>
      <c r="D304" s="136"/>
      <c r="E304" s="136"/>
      <c r="F304" s="136"/>
      <c r="G304" s="136"/>
      <c r="H304" s="136"/>
      <c r="I304" s="136"/>
      <c r="J304" s="136"/>
      <c r="K304" s="136"/>
      <c r="L304" s="136"/>
      <c r="M304" s="136"/>
      <c r="N304" s="136"/>
      <c r="O304" s="136"/>
      <c r="P304" s="136"/>
      <c r="Q304" s="136"/>
      <c r="R304" s="136"/>
      <c r="S304" s="136"/>
      <c r="T304" s="136"/>
      <c r="U304" s="136"/>
      <c r="V304" s="136"/>
      <c r="W304" s="136"/>
    </row>
    <row r="305" spans="1:23">
      <c r="A305" s="136"/>
      <c r="B305" s="136"/>
      <c r="C305" s="136"/>
      <c r="D305" s="136"/>
      <c r="E305" s="136"/>
      <c r="F305" s="136"/>
      <c r="G305" s="136"/>
      <c r="H305" s="136"/>
      <c r="I305" s="136"/>
      <c r="J305" s="136"/>
      <c r="K305" s="136"/>
      <c r="L305" s="136"/>
      <c r="M305" s="136"/>
      <c r="N305" s="136"/>
      <c r="O305" s="136"/>
      <c r="P305" s="136"/>
      <c r="Q305" s="136"/>
      <c r="R305" s="136"/>
      <c r="S305" s="136"/>
      <c r="T305" s="136"/>
      <c r="U305" s="136"/>
      <c r="V305" s="136"/>
      <c r="W305" s="136"/>
    </row>
    <row r="306" spans="1:23">
      <c r="A306" s="136"/>
      <c r="B306" s="136"/>
      <c r="C306" s="136"/>
      <c r="D306" s="136"/>
      <c r="E306" s="136"/>
      <c r="F306" s="136"/>
      <c r="G306" s="136"/>
      <c r="H306" s="136"/>
      <c r="I306" s="136"/>
      <c r="J306" s="136"/>
      <c r="K306" s="136"/>
      <c r="L306" s="136"/>
      <c r="M306" s="136"/>
      <c r="N306" s="136"/>
      <c r="O306" s="136"/>
      <c r="P306" s="136"/>
      <c r="Q306" s="136"/>
      <c r="R306" s="136"/>
      <c r="S306" s="136"/>
      <c r="T306" s="136"/>
      <c r="U306" s="136"/>
      <c r="V306" s="136"/>
      <c r="W306" s="136"/>
    </row>
    <row r="307" spans="1:23">
      <c r="A307" s="136"/>
      <c r="B307" s="136"/>
      <c r="C307" s="136"/>
      <c r="D307" s="136"/>
      <c r="E307" s="136"/>
      <c r="F307" s="136"/>
      <c r="G307" s="136"/>
      <c r="H307" s="136"/>
      <c r="I307" s="136"/>
      <c r="J307" s="136"/>
      <c r="K307" s="136"/>
      <c r="L307" s="136"/>
      <c r="M307" s="136"/>
      <c r="N307" s="136"/>
      <c r="O307" s="136"/>
      <c r="P307" s="136"/>
      <c r="Q307" s="136"/>
      <c r="R307" s="136"/>
      <c r="S307" s="136"/>
      <c r="T307" s="136"/>
      <c r="U307" s="136"/>
      <c r="V307" s="136"/>
      <c r="W307" s="136"/>
    </row>
    <row r="308" spans="1:23">
      <c r="A308" s="136"/>
      <c r="B308" s="136"/>
      <c r="C308" s="136"/>
      <c r="D308" s="136"/>
      <c r="E308" s="136"/>
      <c r="F308" s="136"/>
      <c r="G308" s="136"/>
      <c r="H308" s="136"/>
      <c r="I308" s="136"/>
      <c r="J308" s="136"/>
      <c r="K308" s="136"/>
      <c r="L308" s="136"/>
      <c r="M308" s="136"/>
      <c r="N308" s="136"/>
      <c r="O308" s="136"/>
      <c r="P308" s="136"/>
      <c r="Q308" s="136"/>
      <c r="R308" s="136"/>
      <c r="S308" s="136"/>
      <c r="T308" s="136"/>
      <c r="U308" s="136"/>
      <c r="V308" s="136"/>
      <c r="W308" s="136"/>
    </row>
    <row r="309" spans="1:23">
      <c r="A309" s="136"/>
      <c r="B309" s="136"/>
      <c r="C309" s="136"/>
      <c r="D309" s="136"/>
      <c r="E309" s="136"/>
      <c r="F309" s="136"/>
      <c r="G309" s="136"/>
      <c r="H309" s="136"/>
      <c r="I309" s="136"/>
      <c r="J309" s="136"/>
      <c r="K309" s="136"/>
      <c r="L309" s="136"/>
      <c r="M309" s="136"/>
      <c r="N309" s="136"/>
      <c r="O309" s="136"/>
      <c r="P309" s="136"/>
      <c r="Q309" s="136"/>
      <c r="R309" s="136"/>
      <c r="S309" s="136"/>
      <c r="T309" s="136"/>
      <c r="U309" s="136"/>
      <c r="V309" s="136"/>
      <c r="W309" s="136"/>
    </row>
    <row r="310" spans="1:23">
      <c r="A310" s="136"/>
      <c r="B310" s="136"/>
      <c r="C310" s="136"/>
      <c r="D310" s="136"/>
      <c r="E310" s="136"/>
      <c r="F310" s="136"/>
      <c r="G310" s="136"/>
      <c r="H310" s="136"/>
      <c r="I310" s="136"/>
      <c r="J310" s="136"/>
      <c r="K310" s="136"/>
      <c r="L310" s="136"/>
      <c r="M310" s="136"/>
      <c r="N310" s="136"/>
      <c r="O310" s="136"/>
      <c r="P310" s="136"/>
      <c r="Q310" s="136"/>
      <c r="R310" s="136"/>
      <c r="S310" s="136"/>
      <c r="T310" s="136"/>
      <c r="U310" s="136"/>
      <c r="V310" s="136"/>
      <c r="W310" s="136"/>
    </row>
    <row r="311" spans="1:23">
      <c r="A311" s="136"/>
      <c r="B311" s="136"/>
      <c r="C311" s="136"/>
      <c r="D311" s="136"/>
      <c r="E311" s="136"/>
      <c r="F311" s="136"/>
      <c r="G311" s="136"/>
      <c r="H311" s="136"/>
      <c r="I311" s="136"/>
      <c r="J311" s="136"/>
      <c r="K311" s="136"/>
      <c r="L311" s="136"/>
      <c r="M311" s="136"/>
      <c r="N311" s="136"/>
      <c r="O311" s="136"/>
      <c r="P311" s="136"/>
      <c r="Q311" s="136"/>
      <c r="R311" s="136"/>
      <c r="S311" s="136"/>
      <c r="T311" s="136"/>
      <c r="U311" s="136"/>
      <c r="V311" s="136"/>
      <c r="W311" s="136"/>
    </row>
    <row r="312" spans="1:23">
      <c r="A312" s="136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6"/>
      <c r="Q312" s="136"/>
      <c r="R312" s="136"/>
      <c r="S312" s="136"/>
      <c r="T312" s="136"/>
      <c r="U312" s="136"/>
      <c r="V312" s="136"/>
      <c r="W312" s="136"/>
    </row>
    <row r="313" spans="1:23">
      <c r="A313" s="136"/>
      <c r="B313" s="136"/>
      <c r="C313" s="136"/>
      <c r="D313" s="136"/>
      <c r="E313" s="136"/>
      <c r="F313" s="136"/>
      <c r="G313" s="136"/>
      <c r="H313" s="136"/>
      <c r="I313" s="136"/>
      <c r="J313" s="136"/>
      <c r="K313" s="136"/>
      <c r="L313" s="136"/>
      <c r="M313" s="136"/>
      <c r="N313" s="136"/>
      <c r="O313" s="136"/>
      <c r="P313" s="136"/>
      <c r="Q313" s="136"/>
      <c r="R313" s="136"/>
      <c r="S313" s="136"/>
      <c r="T313" s="136"/>
      <c r="U313" s="136"/>
      <c r="V313" s="136"/>
      <c r="W313" s="136"/>
    </row>
    <row r="314" spans="1:23">
      <c r="A314" s="136"/>
      <c r="B314" s="136"/>
      <c r="C314" s="136"/>
      <c r="D314" s="136"/>
      <c r="E314" s="136"/>
      <c r="F314" s="136"/>
      <c r="G314" s="136"/>
      <c r="H314" s="136"/>
      <c r="I314" s="136"/>
      <c r="J314" s="136"/>
      <c r="K314" s="136"/>
      <c r="L314" s="136"/>
      <c r="M314" s="136"/>
      <c r="N314" s="136"/>
      <c r="O314" s="136"/>
      <c r="P314" s="136"/>
      <c r="Q314" s="136"/>
      <c r="R314" s="136"/>
      <c r="S314" s="136"/>
      <c r="T314" s="136"/>
      <c r="U314" s="136"/>
      <c r="V314" s="136"/>
      <c r="W314" s="136"/>
    </row>
    <row r="315" spans="1:23">
      <c r="A315" s="136"/>
      <c r="B315" s="136"/>
      <c r="C315" s="136"/>
      <c r="D315" s="136"/>
      <c r="E315" s="136"/>
      <c r="F315" s="136"/>
      <c r="G315" s="136"/>
      <c r="H315" s="136"/>
      <c r="I315" s="136"/>
      <c r="J315" s="136"/>
      <c r="K315" s="136"/>
      <c r="L315" s="136"/>
      <c r="M315" s="136"/>
      <c r="N315" s="136"/>
      <c r="O315" s="136"/>
      <c r="P315" s="136"/>
      <c r="Q315" s="136"/>
      <c r="R315" s="136"/>
      <c r="S315" s="136"/>
      <c r="T315" s="136"/>
      <c r="U315" s="136"/>
      <c r="V315" s="136"/>
      <c r="W315" s="136"/>
    </row>
    <row r="316" spans="1:23">
      <c r="A316" s="136"/>
      <c r="B316" s="136"/>
      <c r="C316" s="136"/>
      <c r="D316" s="136"/>
      <c r="E316" s="136"/>
      <c r="F316" s="136"/>
      <c r="G316" s="136"/>
      <c r="H316" s="136"/>
      <c r="I316" s="136"/>
      <c r="J316" s="136"/>
      <c r="K316" s="136"/>
      <c r="L316" s="136"/>
      <c r="M316" s="136"/>
      <c r="N316" s="136"/>
      <c r="O316" s="136"/>
      <c r="P316" s="136"/>
      <c r="Q316" s="136"/>
      <c r="R316" s="136"/>
      <c r="S316" s="136"/>
      <c r="T316" s="136"/>
      <c r="U316" s="136"/>
      <c r="V316" s="136"/>
      <c r="W316" s="136"/>
    </row>
    <row r="317" spans="1:23">
      <c r="A317" s="136"/>
      <c r="B317" s="136"/>
      <c r="C317" s="136"/>
      <c r="D317" s="136"/>
      <c r="E317" s="136"/>
      <c r="F317" s="136"/>
      <c r="G317" s="136"/>
      <c r="H317" s="136"/>
      <c r="I317" s="136"/>
      <c r="J317" s="136"/>
      <c r="K317" s="136"/>
      <c r="L317" s="136"/>
      <c r="M317" s="136"/>
      <c r="N317" s="136"/>
      <c r="O317" s="136"/>
      <c r="P317" s="136"/>
      <c r="Q317" s="136"/>
      <c r="R317" s="136"/>
      <c r="S317" s="136"/>
      <c r="T317" s="136"/>
      <c r="U317" s="136"/>
      <c r="V317" s="136"/>
      <c r="W317" s="136"/>
    </row>
    <row r="318" spans="1:23">
      <c r="A318" s="136"/>
      <c r="B318" s="136"/>
      <c r="C318" s="136"/>
      <c r="D318" s="136"/>
      <c r="E318" s="136"/>
      <c r="F318" s="136"/>
      <c r="G318" s="136"/>
      <c r="H318" s="136"/>
      <c r="I318" s="136"/>
      <c r="J318" s="136"/>
      <c r="K318" s="136"/>
      <c r="L318" s="136"/>
      <c r="M318" s="136"/>
      <c r="N318" s="136"/>
      <c r="O318" s="136"/>
      <c r="P318" s="136"/>
      <c r="Q318" s="136"/>
      <c r="R318" s="136"/>
      <c r="S318" s="136"/>
      <c r="T318" s="136"/>
      <c r="U318" s="136"/>
      <c r="V318" s="136"/>
      <c r="W318" s="136"/>
    </row>
    <row r="319" spans="1:23">
      <c r="A319" s="136"/>
      <c r="B319" s="136"/>
      <c r="C319" s="136"/>
      <c r="D319" s="136"/>
      <c r="E319" s="136"/>
      <c r="F319" s="136"/>
      <c r="G319" s="136"/>
      <c r="H319" s="136"/>
      <c r="I319" s="136"/>
      <c r="J319" s="136"/>
      <c r="K319" s="136"/>
      <c r="L319" s="136"/>
      <c r="M319" s="136"/>
      <c r="N319" s="136"/>
      <c r="O319" s="136"/>
      <c r="P319" s="136"/>
      <c r="Q319" s="136"/>
      <c r="R319" s="136"/>
      <c r="S319" s="136"/>
      <c r="T319" s="136"/>
      <c r="U319" s="136"/>
      <c r="V319" s="136"/>
      <c r="W319" s="136"/>
    </row>
    <row r="320" spans="1:23">
      <c r="A320" s="136"/>
      <c r="B320" s="136"/>
      <c r="C320" s="136"/>
      <c r="D320" s="136"/>
      <c r="E320" s="136"/>
      <c r="F320" s="136"/>
      <c r="G320" s="136"/>
      <c r="H320" s="136"/>
      <c r="I320" s="136"/>
      <c r="J320" s="136"/>
      <c r="K320" s="136"/>
      <c r="L320" s="136"/>
      <c r="M320" s="136"/>
      <c r="N320" s="136"/>
      <c r="O320" s="136"/>
      <c r="P320" s="136"/>
      <c r="Q320" s="136"/>
      <c r="R320" s="136"/>
      <c r="S320" s="136"/>
      <c r="T320" s="136"/>
      <c r="U320" s="136"/>
      <c r="V320" s="136"/>
      <c r="W320" s="136"/>
    </row>
    <row r="321" spans="1:23">
      <c r="A321" s="136"/>
      <c r="B321" s="136"/>
      <c r="C321" s="136"/>
      <c r="D321" s="136"/>
      <c r="E321" s="136"/>
      <c r="F321" s="136"/>
      <c r="G321" s="136"/>
      <c r="H321" s="136"/>
      <c r="I321" s="136"/>
      <c r="J321" s="136"/>
      <c r="K321" s="136"/>
      <c r="L321" s="136"/>
      <c r="M321" s="136"/>
      <c r="N321" s="136"/>
      <c r="O321" s="136"/>
      <c r="P321" s="136"/>
      <c r="Q321" s="136"/>
      <c r="R321" s="136"/>
      <c r="S321" s="136"/>
      <c r="T321" s="136"/>
      <c r="U321" s="136"/>
      <c r="V321" s="136"/>
      <c r="W321" s="136"/>
    </row>
    <row r="322" spans="1:23">
      <c r="A322" s="136"/>
      <c r="B322" s="136"/>
      <c r="C322" s="136"/>
      <c r="D322" s="136"/>
      <c r="E322" s="136"/>
      <c r="F322" s="136"/>
      <c r="G322" s="136"/>
      <c r="H322" s="136"/>
      <c r="I322" s="136"/>
      <c r="J322" s="136"/>
      <c r="K322" s="136"/>
      <c r="L322" s="136"/>
      <c r="M322" s="136"/>
      <c r="N322" s="136"/>
      <c r="O322" s="136"/>
      <c r="P322" s="136"/>
      <c r="Q322" s="136"/>
      <c r="R322" s="136"/>
      <c r="S322" s="136"/>
      <c r="T322" s="136"/>
      <c r="U322" s="136"/>
      <c r="V322" s="136"/>
      <c r="W322" s="136"/>
    </row>
    <row r="323" spans="1:23">
      <c r="A323" s="136"/>
      <c r="B323" s="136"/>
      <c r="C323" s="136"/>
      <c r="D323" s="136"/>
      <c r="E323" s="136"/>
      <c r="F323" s="136"/>
      <c r="G323" s="136"/>
      <c r="H323" s="136"/>
      <c r="I323" s="136"/>
      <c r="J323" s="136"/>
      <c r="K323" s="136"/>
      <c r="L323" s="136"/>
      <c r="M323" s="136"/>
      <c r="N323" s="136"/>
      <c r="O323" s="136"/>
      <c r="P323" s="136"/>
      <c r="Q323" s="136"/>
      <c r="R323" s="136"/>
      <c r="S323" s="136"/>
      <c r="T323" s="136"/>
      <c r="U323" s="136"/>
      <c r="V323" s="136"/>
      <c r="W323" s="136"/>
    </row>
    <row r="324" spans="1:23">
      <c r="A324" s="136"/>
      <c r="B324" s="136"/>
      <c r="C324" s="136"/>
      <c r="D324" s="136"/>
      <c r="E324" s="136"/>
      <c r="F324" s="136"/>
      <c r="G324" s="136"/>
      <c r="H324" s="136"/>
      <c r="I324" s="136"/>
      <c r="J324" s="136"/>
      <c r="K324" s="136"/>
      <c r="L324" s="136"/>
      <c r="M324" s="136"/>
      <c r="N324" s="136"/>
      <c r="O324" s="136"/>
      <c r="P324" s="136"/>
      <c r="Q324" s="136"/>
      <c r="R324" s="136"/>
      <c r="S324" s="136"/>
      <c r="T324" s="136"/>
      <c r="U324" s="136"/>
      <c r="V324" s="136"/>
      <c r="W324" s="136"/>
    </row>
    <row r="325" spans="1:23">
      <c r="A325" s="136"/>
      <c r="B325" s="136"/>
      <c r="C325" s="136"/>
      <c r="D325" s="136"/>
      <c r="E325" s="136"/>
      <c r="F325" s="136"/>
      <c r="G325" s="136"/>
      <c r="H325" s="136"/>
      <c r="I325" s="136"/>
      <c r="J325" s="136"/>
      <c r="K325" s="136"/>
      <c r="L325" s="136"/>
      <c r="M325" s="136"/>
      <c r="N325" s="136"/>
      <c r="O325" s="136"/>
      <c r="P325" s="136"/>
      <c r="Q325" s="136"/>
      <c r="R325" s="136"/>
      <c r="S325" s="136"/>
      <c r="T325" s="136"/>
      <c r="U325" s="136"/>
      <c r="V325" s="136"/>
      <c r="W325" s="136"/>
    </row>
    <row r="326" spans="1:23">
      <c r="A326" s="136"/>
      <c r="B326" s="136"/>
      <c r="C326" s="136"/>
      <c r="D326" s="136"/>
      <c r="E326" s="136"/>
      <c r="F326" s="136"/>
      <c r="G326" s="136"/>
      <c r="H326" s="136"/>
      <c r="I326" s="136"/>
      <c r="J326" s="136"/>
      <c r="K326" s="136"/>
      <c r="L326" s="136"/>
      <c r="M326" s="136"/>
      <c r="N326" s="136"/>
      <c r="O326" s="136"/>
      <c r="P326" s="136"/>
      <c r="Q326" s="136"/>
      <c r="R326" s="136"/>
      <c r="S326" s="136"/>
      <c r="T326" s="136"/>
      <c r="U326" s="136"/>
      <c r="V326" s="136"/>
      <c r="W326" s="136"/>
    </row>
    <row r="327" spans="1:23">
      <c r="A327" s="136"/>
      <c r="B327" s="136"/>
      <c r="C327" s="136"/>
      <c r="D327" s="136"/>
      <c r="E327" s="136"/>
      <c r="F327" s="136"/>
      <c r="G327" s="136"/>
      <c r="H327" s="136"/>
      <c r="I327" s="136"/>
      <c r="J327" s="136"/>
      <c r="K327" s="136"/>
      <c r="L327" s="136"/>
      <c r="M327" s="136"/>
      <c r="N327" s="136"/>
      <c r="O327" s="136"/>
      <c r="P327" s="136"/>
      <c r="Q327" s="136"/>
      <c r="R327" s="136"/>
      <c r="S327" s="136"/>
      <c r="T327" s="136"/>
      <c r="U327" s="136"/>
      <c r="V327" s="136"/>
      <c r="W327" s="136"/>
    </row>
    <row r="328" spans="1:23">
      <c r="A328" s="136"/>
      <c r="B328" s="136"/>
      <c r="C328" s="136"/>
      <c r="D328" s="136"/>
      <c r="E328" s="136"/>
      <c r="F328" s="136"/>
      <c r="G328" s="136"/>
      <c r="H328" s="136"/>
      <c r="I328" s="136"/>
      <c r="J328" s="136"/>
      <c r="K328" s="136"/>
      <c r="L328" s="136"/>
      <c r="M328" s="136"/>
      <c r="N328" s="136"/>
      <c r="O328" s="136"/>
      <c r="P328" s="136"/>
      <c r="Q328" s="136"/>
      <c r="R328" s="136"/>
      <c r="S328" s="136"/>
      <c r="T328" s="136"/>
      <c r="U328" s="136"/>
      <c r="V328" s="136"/>
      <c r="W328" s="136"/>
    </row>
    <row r="329" spans="1:23">
      <c r="A329" s="136"/>
      <c r="B329" s="136"/>
      <c r="C329" s="136"/>
      <c r="D329" s="136"/>
      <c r="E329" s="136"/>
      <c r="F329" s="136"/>
      <c r="G329" s="136"/>
      <c r="H329" s="136"/>
      <c r="I329" s="136"/>
      <c r="J329" s="136"/>
      <c r="K329" s="136"/>
      <c r="L329" s="136"/>
      <c r="M329" s="136"/>
      <c r="N329" s="136"/>
      <c r="O329" s="136"/>
      <c r="P329" s="136"/>
      <c r="Q329" s="136"/>
      <c r="R329" s="136"/>
      <c r="S329" s="136"/>
      <c r="T329" s="136"/>
      <c r="U329" s="136"/>
      <c r="V329" s="136"/>
      <c r="W329" s="136"/>
    </row>
    <row r="330" spans="1:23">
      <c r="A330" s="136"/>
      <c r="B330" s="136"/>
      <c r="C330" s="136"/>
      <c r="D330" s="136"/>
      <c r="E330" s="136"/>
      <c r="F330" s="136"/>
      <c r="G330" s="136"/>
      <c r="H330" s="136"/>
      <c r="I330" s="136"/>
      <c r="J330" s="136"/>
      <c r="K330" s="136"/>
      <c r="L330" s="136"/>
      <c r="M330" s="136"/>
      <c r="N330" s="136"/>
      <c r="O330" s="136"/>
      <c r="P330" s="136"/>
      <c r="Q330" s="136"/>
      <c r="R330" s="136"/>
      <c r="S330" s="136"/>
      <c r="T330" s="136"/>
      <c r="U330" s="136"/>
      <c r="V330" s="136"/>
      <c r="W330" s="136"/>
    </row>
    <row r="331" spans="1:23">
      <c r="A331" s="136"/>
      <c r="B331" s="136"/>
      <c r="C331" s="136"/>
      <c r="D331" s="136"/>
      <c r="E331" s="136"/>
      <c r="F331" s="136"/>
      <c r="G331" s="136"/>
      <c r="H331" s="136"/>
      <c r="I331" s="136"/>
      <c r="J331" s="136"/>
      <c r="K331" s="136"/>
      <c r="L331" s="136"/>
      <c r="M331" s="136"/>
      <c r="N331" s="136"/>
      <c r="O331" s="136"/>
      <c r="P331" s="136"/>
      <c r="Q331" s="136"/>
      <c r="R331" s="136"/>
      <c r="S331" s="136"/>
      <c r="T331" s="136"/>
      <c r="U331" s="136"/>
      <c r="V331" s="136"/>
      <c r="W331" s="136"/>
    </row>
    <row r="332" spans="1:23">
      <c r="A332" s="136"/>
      <c r="B332" s="136"/>
      <c r="C332" s="136"/>
      <c r="D332" s="136"/>
      <c r="E332" s="136"/>
      <c r="F332" s="136"/>
      <c r="G332" s="136"/>
      <c r="H332" s="136"/>
      <c r="I332" s="136"/>
      <c r="J332" s="136"/>
      <c r="K332" s="136"/>
      <c r="L332" s="136"/>
      <c r="M332" s="136"/>
      <c r="N332" s="136"/>
      <c r="O332" s="136"/>
      <c r="P332" s="136"/>
      <c r="Q332" s="136"/>
      <c r="R332" s="136"/>
      <c r="S332" s="136"/>
      <c r="T332" s="136"/>
      <c r="U332" s="136"/>
      <c r="V332" s="136"/>
      <c r="W332" s="136"/>
    </row>
    <row r="333" spans="1:23">
      <c r="A333" s="136"/>
      <c r="B333" s="136"/>
      <c r="C333" s="136"/>
      <c r="D333" s="136"/>
      <c r="E333" s="136"/>
      <c r="F333" s="136"/>
      <c r="G333" s="136"/>
      <c r="H333" s="136"/>
      <c r="I333" s="136"/>
      <c r="J333" s="136"/>
      <c r="K333" s="136"/>
      <c r="L333" s="136"/>
      <c r="M333" s="136"/>
      <c r="N333" s="136"/>
      <c r="O333" s="136"/>
      <c r="P333" s="136"/>
      <c r="Q333" s="136"/>
      <c r="R333" s="136"/>
      <c r="S333" s="136"/>
      <c r="T333" s="136"/>
      <c r="U333" s="136"/>
      <c r="V333" s="136"/>
      <c r="W333" s="136"/>
    </row>
    <row r="334" spans="1:23">
      <c r="A334" s="136"/>
      <c r="B334" s="136"/>
      <c r="C334" s="136"/>
      <c r="D334" s="136"/>
      <c r="E334" s="136"/>
      <c r="F334" s="136"/>
      <c r="G334" s="136"/>
      <c r="H334" s="136"/>
      <c r="I334" s="136"/>
      <c r="J334" s="136"/>
      <c r="K334" s="136"/>
      <c r="L334" s="136"/>
      <c r="M334" s="136"/>
      <c r="N334" s="136"/>
      <c r="O334" s="136"/>
      <c r="P334" s="136"/>
      <c r="Q334" s="136"/>
      <c r="R334" s="136"/>
      <c r="S334" s="136"/>
      <c r="T334" s="136"/>
      <c r="U334" s="136"/>
      <c r="V334" s="136"/>
      <c r="W334" s="136"/>
    </row>
    <row r="335" spans="1:23">
      <c r="A335" s="136"/>
      <c r="B335" s="136"/>
      <c r="C335" s="136"/>
      <c r="D335" s="136"/>
      <c r="E335" s="136"/>
      <c r="F335" s="136"/>
      <c r="G335" s="136"/>
      <c r="H335" s="136"/>
      <c r="I335" s="136"/>
      <c r="J335" s="136"/>
      <c r="K335" s="136"/>
      <c r="L335" s="136"/>
      <c r="M335" s="136"/>
      <c r="N335" s="136"/>
      <c r="O335" s="136"/>
      <c r="P335" s="136"/>
      <c r="Q335" s="136"/>
      <c r="R335" s="136"/>
      <c r="S335" s="136"/>
      <c r="T335" s="136"/>
      <c r="U335" s="136"/>
      <c r="V335" s="136"/>
      <c r="W335" s="136"/>
    </row>
    <row r="336" spans="1:23">
      <c r="A336" s="136"/>
      <c r="B336" s="136"/>
      <c r="C336" s="136"/>
      <c r="D336" s="136"/>
      <c r="E336" s="136"/>
      <c r="F336" s="136"/>
      <c r="G336" s="136"/>
      <c r="H336" s="136"/>
      <c r="I336" s="136"/>
      <c r="J336" s="136"/>
      <c r="K336" s="136"/>
      <c r="L336" s="136"/>
      <c r="M336" s="136"/>
      <c r="N336" s="136"/>
      <c r="O336" s="136"/>
      <c r="P336" s="136"/>
      <c r="Q336" s="136"/>
      <c r="R336" s="136"/>
      <c r="S336" s="136"/>
      <c r="T336" s="136"/>
      <c r="U336" s="136"/>
      <c r="V336" s="136"/>
      <c r="W336" s="136"/>
    </row>
    <row r="337" spans="1:23">
      <c r="A337" s="136"/>
      <c r="B337" s="136"/>
      <c r="C337" s="136"/>
      <c r="D337" s="136"/>
      <c r="E337" s="136"/>
      <c r="F337" s="136"/>
      <c r="G337" s="136"/>
      <c r="H337" s="136"/>
      <c r="I337" s="136"/>
      <c r="J337" s="136"/>
      <c r="K337" s="136"/>
      <c r="L337" s="136"/>
      <c r="M337" s="136"/>
      <c r="N337" s="136"/>
      <c r="O337" s="136"/>
      <c r="P337" s="136"/>
      <c r="Q337" s="136"/>
      <c r="R337" s="136"/>
      <c r="S337" s="136"/>
      <c r="T337" s="136"/>
      <c r="U337" s="136"/>
      <c r="V337" s="136"/>
      <c r="W337" s="136"/>
    </row>
    <row r="338" spans="1:23">
      <c r="A338" s="136"/>
      <c r="B338" s="136"/>
      <c r="C338" s="136"/>
      <c r="D338" s="136"/>
      <c r="E338" s="136"/>
      <c r="F338" s="136"/>
      <c r="G338" s="136"/>
      <c r="H338" s="136"/>
      <c r="I338" s="136"/>
      <c r="J338" s="136"/>
      <c r="K338" s="136"/>
      <c r="L338" s="136"/>
      <c r="M338" s="136"/>
      <c r="N338" s="136"/>
      <c r="O338" s="136"/>
      <c r="P338" s="136"/>
      <c r="Q338" s="136"/>
      <c r="R338" s="136"/>
      <c r="S338" s="136"/>
      <c r="T338" s="136"/>
      <c r="U338" s="136"/>
      <c r="V338" s="136"/>
      <c r="W338" s="136"/>
    </row>
    <row r="339" spans="1:23">
      <c r="A339" s="136"/>
      <c r="B339" s="136"/>
      <c r="C339" s="136"/>
      <c r="D339" s="136"/>
      <c r="E339" s="136"/>
      <c r="F339" s="136"/>
      <c r="G339" s="136"/>
      <c r="H339" s="136"/>
      <c r="I339" s="136"/>
      <c r="J339" s="136"/>
      <c r="K339" s="136"/>
      <c r="L339" s="136"/>
      <c r="M339" s="136"/>
      <c r="N339" s="136"/>
      <c r="O339" s="136"/>
      <c r="P339" s="136"/>
      <c r="Q339" s="136"/>
      <c r="R339" s="136"/>
      <c r="S339" s="136"/>
      <c r="T339" s="136"/>
      <c r="U339" s="136"/>
      <c r="V339" s="136"/>
      <c r="W339" s="136"/>
    </row>
    <row r="340" spans="1:23">
      <c r="A340" s="136"/>
      <c r="B340" s="136"/>
      <c r="C340" s="136"/>
      <c r="D340" s="136"/>
      <c r="E340" s="136"/>
      <c r="F340" s="136"/>
      <c r="G340" s="136"/>
      <c r="H340" s="136"/>
      <c r="I340" s="136"/>
      <c r="J340" s="136"/>
      <c r="K340" s="136"/>
      <c r="L340" s="136"/>
      <c r="M340" s="136"/>
      <c r="N340" s="136"/>
      <c r="O340" s="136"/>
      <c r="P340" s="136"/>
      <c r="Q340" s="136"/>
      <c r="R340" s="136"/>
      <c r="S340" s="136"/>
      <c r="T340" s="136"/>
      <c r="U340" s="136"/>
      <c r="V340" s="136"/>
      <c r="W340" s="136"/>
    </row>
    <row r="341" spans="1:23">
      <c r="A341" s="136"/>
      <c r="B341" s="136"/>
      <c r="C341" s="136"/>
      <c r="D341" s="136"/>
      <c r="E341" s="136"/>
      <c r="F341" s="136"/>
      <c r="G341" s="136"/>
      <c r="H341" s="136"/>
      <c r="I341" s="136"/>
      <c r="J341" s="136"/>
      <c r="K341" s="136"/>
      <c r="L341" s="136"/>
      <c r="M341" s="136"/>
      <c r="N341" s="136"/>
      <c r="O341" s="136"/>
      <c r="P341" s="136"/>
      <c r="Q341" s="136"/>
      <c r="R341" s="136"/>
      <c r="S341" s="136"/>
      <c r="T341" s="136"/>
      <c r="U341" s="136"/>
      <c r="V341" s="136"/>
      <c r="W341" s="136"/>
    </row>
    <row r="342" spans="1:23">
      <c r="A342" s="136"/>
      <c r="B342" s="136"/>
      <c r="C342" s="136"/>
      <c r="D342" s="136"/>
      <c r="E342" s="136"/>
      <c r="F342" s="136"/>
      <c r="G342" s="136"/>
      <c r="H342" s="136"/>
      <c r="I342" s="136"/>
      <c r="J342" s="136"/>
      <c r="K342" s="136"/>
      <c r="L342" s="136"/>
      <c r="M342" s="136"/>
      <c r="N342" s="136"/>
      <c r="O342" s="136"/>
      <c r="P342" s="136"/>
      <c r="Q342" s="136"/>
      <c r="R342" s="136"/>
      <c r="S342" s="136"/>
      <c r="T342" s="136"/>
      <c r="U342" s="136"/>
      <c r="V342" s="136"/>
      <c r="W342" s="136"/>
    </row>
    <row r="343" spans="1:23">
      <c r="A343" s="136"/>
      <c r="B343" s="136"/>
      <c r="C343" s="136"/>
      <c r="D343" s="136"/>
      <c r="E343" s="136"/>
      <c r="F343" s="136"/>
      <c r="G343" s="136"/>
      <c r="H343" s="136"/>
      <c r="I343" s="136"/>
      <c r="J343" s="136"/>
      <c r="K343" s="136"/>
      <c r="L343" s="136"/>
      <c r="M343" s="136"/>
      <c r="N343" s="136"/>
      <c r="O343" s="136"/>
      <c r="P343" s="136"/>
      <c r="Q343" s="136"/>
      <c r="R343" s="136"/>
      <c r="S343" s="136"/>
      <c r="T343" s="136"/>
      <c r="U343" s="136"/>
      <c r="V343" s="136"/>
      <c r="W343" s="136"/>
    </row>
    <row r="344" spans="1:23">
      <c r="A344" s="136"/>
      <c r="B344" s="136"/>
      <c r="C344" s="136"/>
      <c r="D344" s="136"/>
      <c r="E344" s="136"/>
      <c r="F344" s="136"/>
      <c r="G344" s="136"/>
      <c r="H344" s="136"/>
      <c r="I344" s="136"/>
      <c r="J344" s="136"/>
      <c r="K344" s="136"/>
      <c r="L344" s="136"/>
      <c r="M344" s="136"/>
      <c r="N344" s="136"/>
      <c r="O344" s="136"/>
      <c r="P344" s="136"/>
      <c r="Q344" s="136"/>
      <c r="R344" s="136"/>
      <c r="S344" s="136"/>
      <c r="T344" s="136"/>
      <c r="U344" s="136"/>
      <c r="V344" s="136"/>
      <c r="W344" s="136"/>
    </row>
    <row r="345" spans="1:23">
      <c r="A345" s="136"/>
      <c r="B345" s="136"/>
      <c r="C345" s="136"/>
      <c r="D345" s="136"/>
      <c r="E345" s="136"/>
      <c r="F345" s="136"/>
      <c r="G345" s="136"/>
      <c r="H345" s="136"/>
      <c r="I345" s="136"/>
      <c r="J345" s="136"/>
      <c r="K345" s="136"/>
      <c r="L345" s="136"/>
      <c r="M345" s="136"/>
      <c r="N345" s="136"/>
      <c r="O345" s="136"/>
      <c r="P345" s="136"/>
      <c r="Q345" s="136"/>
      <c r="R345" s="136"/>
      <c r="S345" s="136"/>
      <c r="T345" s="136"/>
      <c r="U345" s="136"/>
      <c r="V345" s="136"/>
      <c r="W345" s="136"/>
    </row>
    <row r="346" spans="1:23">
      <c r="A346" s="136"/>
      <c r="B346" s="136"/>
      <c r="C346" s="136"/>
      <c r="D346" s="136"/>
      <c r="E346" s="136"/>
      <c r="F346" s="136"/>
      <c r="G346" s="136"/>
      <c r="H346" s="136"/>
      <c r="I346" s="136"/>
      <c r="J346" s="136"/>
      <c r="K346" s="136"/>
      <c r="L346" s="136"/>
      <c r="M346" s="136"/>
      <c r="N346" s="136"/>
      <c r="O346" s="136"/>
      <c r="P346" s="136"/>
      <c r="Q346" s="136"/>
      <c r="R346" s="136"/>
      <c r="S346" s="136"/>
      <c r="T346" s="136"/>
      <c r="U346" s="136"/>
      <c r="V346" s="136"/>
      <c r="W346" s="136"/>
    </row>
    <row r="347" spans="1:23">
      <c r="A347" s="136"/>
      <c r="B347" s="136"/>
      <c r="C347" s="136"/>
      <c r="D347" s="136"/>
      <c r="E347" s="136"/>
      <c r="F347" s="136"/>
      <c r="G347" s="136"/>
      <c r="H347" s="136"/>
      <c r="I347" s="136"/>
      <c r="J347" s="136"/>
      <c r="K347" s="136"/>
      <c r="L347" s="136"/>
      <c r="M347" s="136"/>
      <c r="N347" s="136"/>
      <c r="O347" s="136"/>
      <c r="P347" s="136"/>
      <c r="Q347" s="136"/>
      <c r="R347" s="136"/>
      <c r="S347" s="136"/>
      <c r="T347" s="136"/>
      <c r="U347" s="136"/>
      <c r="V347" s="136"/>
      <c r="W347" s="136"/>
    </row>
    <row r="348" spans="1:23">
      <c r="A348" s="136"/>
      <c r="B348" s="136"/>
      <c r="C348" s="136"/>
      <c r="D348" s="136"/>
      <c r="E348" s="136"/>
      <c r="F348" s="136"/>
      <c r="G348" s="136"/>
      <c r="H348" s="136"/>
      <c r="I348" s="136"/>
      <c r="J348" s="136"/>
      <c r="K348" s="136"/>
      <c r="L348" s="136"/>
      <c r="M348" s="136"/>
      <c r="N348" s="136"/>
      <c r="O348" s="136"/>
      <c r="P348" s="136"/>
      <c r="Q348" s="136"/>
      <c r="R348" s="136"/>
      <c r="S348" s="136"/>
      <c r="T348" s="136"/>
      <c r="U348" s="136"/>
      <c r="V348" s="136"/>
      <c r="W348" s="136"/>
    </row>
    <row r="349" spans="1:23">
      <c r="A349" s="136"/>
      <c r="B349" s="136"/>
      <c r="C349" s="136"/>
      <c r="D349" s="136"/>
      <c r="E349" s="136"/>
      <c r="F349" s="136"/>
      <c r="G349" s="136"/>
      <c r="H349" s="136"/>
      <c r="I349" s="136"/>
      <c r="J349" s="136"/>
      <c r="K349" s="136"/>
      <c r="L349" s="136"/>
      <c r="M349" s="136"/>
      <c r="N349" s="136"/>
      <c r="O349" s="136"/>
      <c r="P349" s="136"/>
      <c r="Q349" s="136"/>
      <c r="R349" s="136"/>
      <c r="S349" s="136"/>
      <c r="T349" s="136"/>
      <c r="U349" s="136"/>
      <c r="V349" s="136"/>
      <c r="W349" s="136"/>
    </row>
    <row r="350" spans="1:23">
      <c r="A350" s="136"/>
      <c r="B350" s="136"/>
      <c r="C350" s="136"/>
      <c r="D350" s="136"/>
      <c r="E350" s="136"/>
      <c r="F350" s="136"/>
      <c r="G350" s="136"/>
      <c r="H350" s="136"/>
      <c r="I350" s="136"/>
      <c r="J350" s="136"/>
      <c r="K350" s="136"/>
      <c r="L350" s="136"/>
      <c r="M350" s="136"/>
      <c r="N350" s="136"/>
      <c r="O350" s="136"/>
      <c r="P350" s="136"/>
      <c r="Q350" s="136"/>
      <c r="R350" s="136"/>
      <c r="S350" s="136"/>
      <c r="T350" s="136"/>
      <c r="U350" s="136"/>
      <c r="V350" s="136"/>
      <c r="W350" s="136"/>
    </row>
    <row r="351" spans="1:23">
      <c r="A351" s="136"/>
      <c r="B351" s="136"/>
      <c r="C351" s="136"/>
      <c r="D351" s="136"/>
      <c r="E351" s="136"/>
      <c r="F351" s="136"/>
      <c r="G351" s="136"/>
      <c r="H351" s="136"/>
      <c r="I351" s="136"/>
      <c r="J351" s="136"/>
      <c r="K351" s="136"/>
      <c r="L351" s="136"/>
      <c r="M351" s="136"/>
      <c r="N351" s="136"/>
      <c r="O351" s="136"/>
      <c r="P351" s="136"/>
      <c r="Q351" s="136"/>
      <c r="R351" s="136"/>
      <c r="S351" s="136"/>
      <c r="T351" s="136"/>
      <c r="U351" s="136"/>
      <c r="V351" s="136"/>
      <c r="W351" s="136"/>
    </row>
    <row r="352" spans="1:23">
      <c r="A352" s="136"/>
      <c r="B352" s="136"/>
      <c r="C352" s="136"/>
      <c r="D352" s="136"/>
      <c r="E352" s="136"/>
      <c r="F352" s="136"/>
      <c r="G352" s="136"/>
      <c r="H352" s="136"/>
      <c r="I352" s="136"/>
      <c r="J352" s="136"/>
      <c r="K352" s="136"/>
      <c r="L352" s="136"/>
      <c r="M352" s="136"/>
      <c r="N352" s="136"/>
      <c r="O352" s="136"/>
      <c r="P352" s="136"/>
      <c r="Q352" s="136"/>
      <c r="R352" s="136"/>
      <c r="S352" s="136"/>
      <c r="T352" s="136"/>
      <c r="U352" s="136"/>
      <c r="V352" s="136"/>
      <c r="W352" s="136"/>
    </row>
    <row r="353" spans="1:23">
      <c r="A353" s="136"/>
      <c r="B353" s="136"/>
      <c r="C353" s="136"/>
      <c r="D353" s="136"/>
      <c r="E353" s="136"/>
      <c r="F353" s="136"/>
      <c r="G353" s="136"/>
      <c r="H353" s="136"/>
      <c r="I353" s="136"/>
      <c r="J353" s="136"/>
      <c r="K353" s="136"/>
      <c r="L353" s="136"/>
      <c r="M353" s="136"/>
      <c r="N353" s="136"/>
      <c r="O353" s="136"/>
      <c r="P353" s="136"/>
      <c r="Q353" s="136"/>
      <c r="R353" s="136"/>
      <c r="S353" s="136"/>
      <c r="T353" s="136"/>
      <c r="U353" s="136"/>
      <c r="V353" s="136"/>
      <c r="W353" s="136"/>
    </row>
    <row r="354" spans="1:23">
      <c r="A354" s="136"/>
      <c r="B354" s="136"/>
      <c r="C354" s="136"/>
      <c r="D354" s="136"/>
      <c r="E354" s="136"/>
      <c r="F354" s="136"/>
      <c r="G354" s="136"/>
      <c r="H354" s="136"/>
      <c r="I354" s="136"/>
      <c r="J354" s="136"/>
      <c r="K354" s="136"/>
      <c r="L354" s="136"/>
      <c r="M354" s="136"/>
      <c r="N354" s="136"/>
      <c r="O354" s="136"/>
      <c r="P354" s="136"/>
      <c r="Q354" s="136"/>
      <c r="R354" s="136"/>
      <c r="S354" s="136"/>
      <c r="T354" s="136"/>
      <c r="U354" s="136"/>
      <c r="V354" s="136"/>
      <c r="W354" s="136"/>
    </row>
    <row r="355" spans="1:23">
      <c r="A355" s="136"/>
      <c r="B355" s="136"/>
      <c r="C355" s="136"/>
      <c r="D355" s="136"/>
      <c r="E355" s="136"/>
      <c r="F355" s="136"/>
      <c r="G355" s="136"/>
      <c r="H355" s="136"/>
      <c r="I355" s="136"/>
      <c r="J355" s="136"/>
      <c r="K355" s="136"/>
      <c r="L355" s="136"/>
      <c r="M355" s="136"/>
      <c r="N355" s="136"/>
      <c r="O355" s="136"/>
      <c r="P355" s="136"/>
      <c r="Q355" s="136"/>
      <c r="R355" s="136"/>
      <c r="S355" s="136"/>
      <c r="T355" s="136"/>
      <c r="U355" s="136"/>
      <c r="V355" s="136"/>
      <c r="W355" s="136"/>
    </row>
    <row r="356" spans="1:23">
      <c r="A356" s="136"/>
      <c r="B356" s="136"/>
      <c r="C356" s="136"/>
      <c r="D356" s="136"/>
      <c r="E356" s="136"/>
      <c r="F356" s="136"/>
      <c r="G356" s="136"/>
      <c r="H356" s="136"/>
      <c r="I356" s="136"/>
      <c r="J356" s="136"/>
      <c r="K356" s="136"/>
      <c r="L356" s="136"/>
      <c r="M356" s="136"/>
      <c r="N356" s="136"/>
      <c r="O356" s="136"/>
      <c r="P356" s="136"/>
      <c r="Q356" s="136"/>
      <c r="R356" s="136"/>
      <c r="S356" s="136"/>
      <c r="T356" s="136"/>
      <c r="U356" s="136"/>
      <c r="V356" s="136"/>
      <c r="W356" s="136"/>
    </row>
    <row r="357" spans="1:23">
      <c r="A357" s="136"/>
      <c r="B357" s="136"/>
      <c r="C357" s="136"/>
      <c r="D357" s="136"/>
      <c r="E357" s="136"/>
      <c r="F357" s="136"/>
      <c r="G357" s="136"/>
      <c r="H357" s="136"/>
      <c r="I357" s="136"/>
      <c r="J357" s="136"/>
      <c r="K357" s="136"/>
      <c r="L357" s="136"/>
      <c r="M357" s="136"/>
      <c r="N357" s="136"/>
      <c r="O357" s="136"/>
      <c r="P357" s="136"/>
      <c r="Q357" s="136"/>
      <c r="R357" s="136"/>
      <c r="S357" s="136"/>
      <c r="T357" s="136"/>
      <c r="U357" s="136"/>
      <c r="V357" s="136"/>
      <c r="W357" s="136"/>
    </row>
    <row r="358" spans="1:23">
      <c r="A358" s="136"/>
      <c r="B358" s="136"/>
      <c r="C358" s="136"/>
      <c r="D358" s="136"/>
      <c r="E358" s="136"/>
      <c r="F358" s="136"/>
      <c r="G358" s="136"/>
      <c r="H358" s="136"/>
      <c r="I358" s="136"/>
      <c r="J358" s="136"/>
      <c r="K358" s="136"/>
      <c r="L358" s="136"/>
      <c r="M358" s="136"/>
      <c r="N358" s="136"/>
      <c r="O358" s="136"/>
      <c r="P358" s="136"/>
      <c r="Q358" s="136"/>
      <c r="R358" s="136"/>
      <c r="S358" s="136"/>
      <c r="T358" s="136"/>
      <c r="U358" s="136"/>
      <c r="V358" s="136"/>
      <c r="W358" s="136"/>
    </row>
    <row r="359" spans="1:23">
      <c r="A359" s="136"/>
      <c r="B359" s="136"/>
      <c r="C359" s="136"/>
      <c r="D359" s="136"/>
      <c r="E359" s="136"/>
      <c r="F359" s="136"/>
      <c r="G359" s="136"/>
      <c r="H359" s="136"/>
      <c r="I359" s="136"/>
      <c r="J359" s="136"/>
      <c r="K359" s="136"/>
      <c r="L359" s="136"/>
      <c r="M359" s="136"/>
      <c r="N359" s="136"/>
      <c r="O359" s="136"/>
      <c r="P359" s="136"/>
      <c r="Q359" s="136"/>
      <c r="R359" s="136"/>
      <c r="S359" s="136"/>
      <c r="T359" s="136"/>
      <c r="U359" s="136"/>
      <c r="V359" s="136"/>
      <c r="W359" s="136"/>
    </row>
    <row r="360" spans="1:23">
      <c r="A360" s="136"/>
      <c r="B360" s="136"/>
      <c r="C360" s="136"/>
      <c r="D360" s="136"/>
      <c r="E360" s="136"/>
      <c r="F360" s="136"/>
      <c r="G360" s="136"/>
      <c r="H360" s="136"/>
      <c r="I360" s="136"/>
      <c r="J360" s="136"/>
      <c r="K360" s="136"/>
      <c r="L360" s="136"/>
      <c r="M360" s="136"/>
      <c r="N360" s="136"/>
      <c r="O360" s="136"/>
      <c r="P360" s="136"/>
      <c r="Q360" s="136"/>
      <c r="R360" s="136"/>
      <c r="S360" s="136"/>
      <c r="T360" s="136"/>
      <c r="U360" s="136"/>
      <c r="V360" s="136"/>
      <c r="W360" s="136"/>
    </row>
    <row r="361" spans="1:23">
      <c r="A361" s="136"/>
      <c r="B361" s="136"/>
      <c r="C361" s="136"/>
      <c r="D361" s="136"/>
      <c r="E361" s="136"/>
      <c r="F361" s="136"/>
      <c r="G361" s="136"/>
      <c r="H361" s="136"/>
      <c r="I361" s="136"/>
      <c r="J361" s="136"/>
      <c r="K361" s="136"/>
      <c r="L361" s="136"/>
      <c r="M361" s="136"/>
      <c r="N361" s="136"/>
      <c r="O361" s="136"/>
      <c r="P361" s="136"/>
      <c r="Q361" s="136"/>
      <c r="R361" s="136"/>
      <c r="S361" s="136"/>
      <c r="T361" s="136"/>
      <c r="U361" s="136"/>
      <c r="V361" s="136"/>
      <c r="W361" s="136"/>
    </row>
    <row r="362" spans="1:23">
      <c r="A362" s="136"/>
      <c r="B362" s="136"/>
      <c r="C362" s="136"/>
      <c r="D362" s="136"/>
      <c r="E362" s="136"/>
      <c r="F362" s="136"/>
      <c r="G362" s="136"/>
      <c r="H362" s="136"/>
      <c r="I362" s="136"/>
      <c r="J362" s="136"/>
      <c r="K362" s="136"/>
      <c r="L362" s="136"/>
      <c r="M362" s="136"/>
      <c r="N362" s="136"/>
      <c r="O362" s="136"/>
      <c r="P362" s="136"/>
      <c r="Q362" s="136"/>
      <c r="R362" s="136"/>
      <c r="S362" s="136"/>
      <c r="T362" s="136"/>
      <c r="U362" s="136"/>
      <c r="V362" s="136"/>
      <c r="W362" s="136"/>
    </row>
    <row r="363" spans="1:23">
      <c r="A363" s="136"/>
      <c r="B363" s="136"/>
      <c r="C363" s="136"/>
      <c r="D363" s="136"/>
      <c r="E363" s="136"/>
      <c r="F363" s="136"/>
      <c r="G363" s="136"/>
      <c r="H363" s="136"/>
      <c r="I363" s="136"/>
      <c r="J363" s="136"/>
      <c r="K363" s="136"/>
      <c r="L363" s="136"/>
      <c r="M363" s="136"/>
      <c r="N363" s="136"/>
      <c r="O363" s="136"/>
      <c r="P363" s="136"/>
      <c r="Q363" s="136"/>
      <c r="R363" s="136"/>
      <c r="S363" s="136"/>
      <c r="T363" s="136"/>
      <c r="U363" s="136"/>
      <c r="V363" s="136"/>
      <c r="W363" s="136"/>
    </row>
    <row r="364" spans="1:23">
      <c r="A364" s="136"/>
      <c r="B364" s="136"/>
      <c r="C364" s="136"/>
      <c r="D364" s="136"/>
      <c r="E364" s="136"/>
      <c r="F364" s="136"/>
      <c r="G364" s="136"/>
      <c r="H364" s="136"/>
      <c r="I364" s="136"/>
      <c r="J364" s="136"/>
      <c r="K364" s="136"/>
      <c r="L364" s="136"/>
      <c r="M364" s="136"/>
      <c r="N364" s="136"/>
      <c r="O364" s="136"/>
      <c r="P364" s="136"/>
      <c r="Q364" s="136"/>
      <c r="R364" s="136"/>
      <c r="S364" s="136"/>
      <c r="T364" s="136"/>
      <c r="U364" s="136"/>
      <c r="V364" s="136"/>
      <c r="W364" s="136"/>
    </row>
    <row r="365" spans="1:23">
      <c r="A365" s="136"/>
      <c r="B365" s="136"/>
      <c r="C365" s="136"/>
      <c r="D365" s="136"/>
      <c r="E365" s="136"/>
      <c r="F365" s="136"/>
      <c r="G365" s="136"/>
      <c r="H365" s="136"/>
      <c r="I365" s="136"/>
      <c r="J365" s="136"/>
      <c r="K365" s="136"/>
      <c r="L365" s="136"/>
      <c r="M365" s="136"/>
      <c r="N365" s="136"/>
      <c r="O365" s="136"/>
      <c r="P365" s="136"/>
      <c r="Q365" s="136"/>
      <c r="R365" s="136"/>
      <c r="S365" s="136"/>
      <c r="T365" s="136"/>
      <c r="U365" s="136"/>
      <c r="V365" s="136"/>
      <c r="W365" s="136"/>
    </row>
    <row r="366" spans="1:23">
      <c r="A366" s="136"/>
      <c r="B366" s="136"/>
      <c r="C366" s="136"/>
      <c r="D366" s="136"/>
      <c r="E366" s="136"/>
      <c r="F366" s="136"/>
      <c r="G366" s="136"/>
      <c r="H366" s="136"/>
      <c r="I366" s="136"/>
      <c r="J366" s="136"/>
      <c r="K366" s="136"/>
      <c r="L366" s="136"/>
      <c r="M366" s="136"/>
      <c r="N366" s="136"/>
      <c r="O366" s="136"/>
      <c r="P366" s="136"/>
      <c r="Q366" s="136"/>
      <c r="R366" s="136"/>
      <c r="S366" s="136"/>
      <c r="T366" s="136"/>
      <c r="U366" s="136"/>
      <c r="V366" s="136"/>
      <c r="W366" s="136"/>
    </row>
    <row r="367" spans="1:23">
      <c r="A367" s="136"/>
      <c r="B367" s="136"/>
      <c r="C367" s="136"/>
      <c r="D367" s="136"/>
      <c r="E367" s="136"/>
      <c r="F367" s="136"/>
      <c r="G367" s="136"/>
      <c r="H367" s="136"/>
      <c r="I367" s="136"/>
      <c r="J367" s="136"/>
      <c r="K367" s="136"/>
      <c r="L367" s="136"/>
      <c r="M367" s="136"/>
      <c r="N367" s="136"/>
      <c r="O367" s="136"/>
      <c r="P367" s="136"/>
      <c r="Q367" s="136"/>
      <c r="R367" s="136"/>
      <c r="S367" s="136"/>
      <c r="T367" s="136"/>
      <c r="U367" s="136"/>
      <c r="V367" s="136"/>
      <c r="W367" s="136"/>
    </row>
    <row r="368" spans="1:23">
      <c r="A368" s="136"/>
      <c r="B368" s="136"/>
      <c r="C368" s="136"/>
      <c r="D368" s="136"/>
      <c r="E368" s="136"/>
      <c r="F368" s="136"/>
      <c r="G368" s="136"/>
      <c r="H368" s="136"/>
      <c r="I368" s="136"/>
      <c r="J368" s="136"/>
      <c r="K368" s="136"/>
      <c r="L368" s="136"/>
      <c r="M368" s="136"/>
      <c r="N368" s="136"/>
      <c r="O368" s="136"/>
      <c r="P368" s="136"/>
      <c r="Q368" s="136"/>
      <c r="R368" s="136"/>
      <c r="S368" s="136"/>
      <c r="T368" s="136"/>
      <c r="U368" s="136"/>
      <c r="V368" s="136"/>
      <c r="W368" s="136"/>
    </row>
    <row r="369" spans="1:23">
      <c r="A369" s="136"/>
      <c r="B369" s="136"/>
      <c r="C369" s="136"/>
      <c r="D369" s="136"/>
      <c r="E369" s="136"/>
      <c r="F369" s="136"/>
      <c r="G369" s="136"/>
      <c r="H369" s="136"/>
      <c r="I369" s="136"/>
      <c r="J369" s="136"/>
      <c r="K369" s="136"/>
      <c r="L369" s="136"/>
      <c r="M369" s="136"/>
      <c r="N369" s="136"/>
      <c r="O369" s="136"/>
      <c r="P369" s="136"/>
      <c r="Q369" s="136"/>
      <c r="R369" s="136"/>
      <c r="S369" s="136"/>
      <c r="T369" s="136"/>
      <c r="U369" s="136"/>
      <c r="V369" s="136"/>
      <c r="W369" s="136"/>
    </row>
    <row r="370" spans="1:23">
      <c r="A370" s="136"/>
      <c r="B370" s="136"/>
      <c r="C370" s="136"/>
      <c r="D370" s="136"/>
      <c r="E370" s="136"/>
      <c r="F370" s="136"/>
      <c r="G370" s="136"/>
      <c r="H370" s="136"/>
      <c r="I370" s="136"/>
      <c r="J370" s="136"/>
      <c r="K370" s="136"/>
      <c r="L370" s="136"/>
      <c r="M370" s="136"/>
      <c r="N370" s="136"/>
      <c r="O370" s="136"/>
      <c r="P370" s="136"/>
      <c r="Q370" s="136"/>
      <c r="R370" s="136"/>
      <c r="S370" s="136"/>
      <c r="T370" s="136"/>
      <c r="U370" s="136"/>
      <c r="V370" s="136"/>
      <c r="W370" s="136"/>
    </row>
    <row r="371" spans="1:23">
      <c r="A371" s="136"/>
      <c r="B371" s="136"/>
      <c r="C371" s="136"/>
      <c r="D371" s="136"/>
      <c r="E371" s="136"/>
      <c r="F371" s="136"/>
      <c r="G371" s="136"/>
      <c r="H371" s="136"/>
      <c r="I371" s="136"/>
      <c r="J371" s="136"/>
      <c r="K371" s="136"/>
      <c r="L371" s="136"/>
      <c r="M371" s="136"/>
      <c r="N371" s="136"/>
      <c r="O371" s="136"/>
      <c r="P371" s="136"/>
      <c r="Q371" s="136"/>
      <c r="R371" s="136"/>
      <c r="S371" s="136"/>
      <c r="T371" s="136"/>
      <c r="U371" s="136"/>
      <c r="V371" s="136"/>
      <c r="W371" s="136"/>
    </row>
    <row r="372" spans="1:23">
      <c r="A372" s="136"/>
      <c r="B372" s="136"/>
      <c r="C372" s="136"/>
      <c r="D372" s="136"/>
      <c r="E372" s="136"/>
      <c r="F372" s="136"/>
      <c r="G372" s="136"/>
      <c r="H372" s="136"/>
      <c r="I372" s="136"/>
      <c r="J372" s="136"/>
      <c r="K372" s="136"/>
      <c r="L372" s="136"/>
      <c r="M372" s="136"/>
      <c r="N372" s="136"/>
      <c r="O372" s="136"/>
      <c r="P372" s="136"/>
      <c r="Q372" s="136"/>
      <c r="R372" s="136"/>
      <c r="S372" s="136"/>
      <c r="T372" s="136"/>
      <c r="U372" s="136"/>
      <c r="V372" s="136"/>
      <c r="W372" s="136"/>
    </row>
    <row r="373" spans="1:23">
      <c r="A373" s="136"/>
      <c r="B373" s="136"/>
      <c r="C373" s="136"/>
      <c r="D373" s="136"/>
      <c r="E373" s="136"/>
      <c r="F373" s="136"/>
      <c r="G373" s="136"/>
      <c r="H373" s="136"/>
      <c r="I373" s="136"/>
      <c r="J373" s="136"/>
      <c r="K373" s="136"/>
      <c r="L373" s="136"/>
      <c r="M373" s="136"/>
      <c r="N373" s="136"/>
      <c r="O373" s="136"/>
      <c r="P373" s="136"/>
      <c r="Q373" s="136"/>
      <c r="R373" s="136"/>
      <c r="S373" s="136"/>
      <c r="T373" s="136"/>
      <c r="U373" s="136"/>
      <c r="V373" s="136"/>
      <c r="W373" s="136"/>
    </row>
    <row r="374" spans="1:23">
      <c r="A374" s="136"/>
      <c r="B374" s="136"/>
      <c r="C374" s="136"/>
      <c r="D374" s="136"/>
      <c r="E374" s="136"/>
      <c r="F374" s="136"/>
      <c r="G374" s="136"/>
      <c r="H374" s="136"/>
      <c r="I374" s="136"/>
      <c r="J374" s="136"/>
      <c r="K374" s="136"/>
      <c r="L374" s="136"/>
      <c r="M374" s="136"/>
      <c r="N374" s="136"/>
      <c r="O374" s="136"/>
      <c r="P374" s="136"/>
      <c r="Q374" s="136"/>
      <c r="R374" s="136"/>
      <c r="S374" s="136"/>
      <c r="T374" s="136"/>
      <c r="U374" s="136"/>
      <c r="V374" s="136"/>
      <c r="W374" s="136"/>
    </row>
    <row r="375" spans="1:23">
      <c r="A375" s="136"/>
      <c r="B375" s="136"/>
      <c r="C375" s="136"/>
      <c r="D375" s="136"/>
      <c r="E375" s="136"/>
      <c r="F375" s="136"/>
      <c r="G375" s="136"/>
      <c r="H375" s="136"/>
      <c r="I375" s="136"/>
      <c r="J375" s="136"/>
      <c r="K375" s="136"/>
      <c r="L375" s="136"/>
      <c r="M375" s="136"/>
      <c r="N375" s="136"/>
      <c r="O375" s="136"/>
      <c r="P375" s="136"/>
      <c r="Q375" s="136"/>
      <c r="R375" s="136"/>
      <c r="S375" s="136"/>
      <c r="T375" s="136"/>
      <c r="U375" s="136"/>
      <c r="V375" s="136"/>
      <c r="W375" s="136"/>
    </row>
    <row r="376" spans="1:23">
      <c r="A376" s="136"/>
      <c r="B376" s="136"/>
      <c r="C376" s="136"/>
      <c r="D376" s="136"/>
      <c r="E376" s="136"/>
      <c r="F376" s="136"/>
      <c r="G376" s="136"/>
      <c r="H376" s="136"/>
      <c r="I376" s="136"/>
      <c r="J376" s="136"/>
      <c r="K376" s="136"/>
      <c r="L376" s="136"/>
      <c r="M376" s="136"/>
      <c r="N376" s="136"/>
      <c r="O376" s="136"/>
      <c r="P376" s="136"/>
      <c r="Q376" s="136"/>
      <c r="R376" s="136"/>
      <c r="S376" s="136"/>
      <c r="T376" s="136"/>
      <c r="U376" s="136"/>
      <c r="V376" s="136"/>
      <c r="W376" s="136"/>
    </row>
    <row r="377" spans="1:23">
      <c r="A377" s="136"/>
      <c r="B377" s="136"/>
      <c r="C377" s="136"/>
      <c r="D377" s="136"/>
      <c r="E377" s="136"/>
      <c r="F377" s="136"/>
      <c r="G377" s="136"/>
      <c r="H377" s="136"/>
      <c r="I377" s="136"/>
      <c r="J377" s="136"/>
      <c r="K377" s="136"/>
      <c r="L377" s="136"/>
      <c r="M377" s="136"/>
      <c r="N377" s="136"/>
      <c r="O377" s="136"/>
      <c r="P377" s="136"/>
      <c r="Q377" s="136"/>
      <c r="R377" s="136"/>
      <c r="S377" s="136"/>
      <c r="T377" s="136"/>
      <c r="U377" s="136"/>
      <c r="V377" s="136"/>
      <c r="W377" s="136"/>
    </row>
    <row r="378" spans="1:23">
      <c r="A378" s="136"/>
      <c r="B378" s="136"/>
      <c r="C378" s="136"/>
      <c r="D378" s="136"/>
      <c r="E378" s="136"/>
      <c r="F378" s="136"/>
      <c r="G378" s="136"/>
      <c r="H378" s="136"/>
      <c r="I378" s="136"/>
      <c r="J378" s="136"/>
      <c r="K378" s="136"/>
      <c r="L378" s="136"/>
      <c r="M378" s="136"/>
      <c r="N378" s="136"/>
      <c r="O378" s="136"/>
      <c r="P378" s="136"/>
      <c r="Q378" s="136"/>
      <c r="R378" s="136"/>
      <c r="S378" s="136"/>
      <c r="T378" s="136"/>
      <c r="U378" s="136"/>
      <c r="V378" s="136"/>
      <c r="W378" s="136"/>
    </row>
    <row r="379" spans="1:23">
      <c r="A379" s="136"/>
      <c r="B379" s="136"/>
      <c r="C379" s="136"/>
      <c r="D379" s="136"/>
      <c r="E379" s="136"/>
      <c r="F379" s="136"/>
      <c r="G379" s="136"/>
      <c r="H379" s="136"/>
      <c r="I379" s="136"/>
      <c r="J379" s="136"/>
      <c r="K379" s="136"/>
      <c r="L379" s="136"/>
      <c r="M379" s="136"/>
      <c r="N379" s="136"/>
      <c r="O379" s="136"/>
      <c r="P379" s="136"/>
      <c r="Q379" s="136"/>
      <c r="R379" s="136"/>
      <c r="S379" s="136"/>
      <c r="T379" s="136"/>
      <c r="U379" s="136"/>
      <c r="V379" s="136"/>
      <c r="W379" s="136"/>
    </row>
    <row r="380" spans="1:23">
      <c r="A380" s="136"/>
      <c r="B380" s="136"/>
      <c r="C380" s="136"/>
      <c r="D380" s="136"/>
      <c r="E380" s="136"/>
      <c r="F380" s="136"/>
      <c r="G380" s="136"/>
      <c r="H380" s="136"/>
      <c r="I380" s="136"/>
      <c r="J380" s="136"/>
      <c r="K380" s="136"/>
      <c r="L380" s="136"/>
      <c r="M380" s="136"/>
      <c r="N380" s="136"/>
      <c r="O380" s="136"/>
      <c r="P380" s="136"/>
      <c r="Q380" s="136"/>
      <c r="R380" s="136"/>
      <c r="S380" s="136"/>
      <c r="T380" s="136"/>
      <c r="U380" s="136"/>
      <c r="V380" s="136"/>
      <c r="W380" s="136"/>
    </row>
    <row r="381" spans="1:23">
      <c r="A381" s="136"/>
      <c r="B381" s="136"/>
      <c r="C381" s="136"/>
      <c r="D381" s="136"/>
      <c r="E381" s="136"/>
      <c r="F381" s="136"/>
      <c r="G381" s="136"/>
      <c r="H381" s="136"/>
      <c r="I381" s="136"/>
      <c r="J381" s="136"/>
      <c r="K381" s="136"/>
      <c r="L381" s="136"/>
      <c r="M381" s="136"/>
      <c r="N381" s="136"/>
      <c r="O381" s="136"/>
      <c r="P381" s="136"/>
      <c r="Q381" s="136"/>
      <c r="R381" s="136"/>
      <c r="S381" s="136"/>
      <c r="T381" s="136"/>
      <c r="U381" s="136"/>
      <c r="V381" s="136"/>
      <c r="W381" s="136"/>
    </row>
    <row r="382" spans="1:23">
      <c r="A382" s="136"/>
      <c r="B382" s="136"/>
      <c r="C382" s="136"/>
      <c r="D382" s="136"/>
      <c r="E382" s="136"/>
      <c r="F382" s="136"/>
      <c r="G382" s="136"/>
      <c r="H382" s="136"/>
      <c r="I382" s="136"/>
      <c r="J382" s="136"/>
      <c r="K382" s="136"/>
      <c r="L382" s="136"/>
      <c r="M382" s="136"/>
      <c r="N382" s="136"/>
      <c r="O382" s="136"/>
      <c r="P382" s="136"/>
      <c r="Q382" s="136"/>
      <c r="R382" s="136"/>
      <c r="S382" s="136"/>
      <c r="T382" s="136"/>
      <c r="U382" s="136"/>
      <c r="V382" s="136"/>
      <c r="W382" s="136"/>
    </row>
    <row r="383" spans="1:23">
      <c r="A383" s="136"/>
      <c r="B383" s="136"/>
      <c r="C383" s="136"/>
      <c r="D383" s="136"/>
      <c r="E383" s="136"/>
      <c r="F383" s="136"/>
      <c r="G383" s="136"/>
      <c r="H383" s="136"/>
      <c r="I383" s="136"/>
      <c r="J383" s="136"/>
      <c r="K383" s="136"/>
      <c r="L383" s="136"/>
      <c r="M383" s="136"/>
      <c r="N383" s="136"/>
      <c r="O383" s="136"/>
      <c r="P383" s="136"/>
      <c r="Q383" s="136"/>
      <c r="R383" s="136"/>
      <c r="S383" s="136"/>
      <c r="T383" s="136"/>
      <c r="U383" s="136"/>
      <c r="V383" s="136"/>
      <c r="W383" s="136"/>
    </row>
    <row r="384" spans="1:23">
      <c r="A384" s="136"/>
      <c r="B384" s="136"/>
      <c r="C384" s="136"/>
      <c r="D384" s="136"/>
      <c r="E384" s="136"/>
      <c r="F384" s="136"/>
      <c r="G384" s="136"/>
      <c r="H384" s="136"/>
      <c r="I384" s="136"/>
      <c r="J384" s="136"/>
      <c r="K384" s="136"/>
      <c r="L384" s="136"/>
      <c r="M384" s="136"/>
      <c r="N384" s="136"/>
      <c r="O384" s="136"/>
      <c r="P384" s="136"/>
      <c r="Q384" s="136"/>
      <c r="R384" s="136"/>
      <c r="S384" s="136"/>
      <c r="T384" s="136"/>
      <c r="U384" s="136"/>
      <c r="V384" s="136"/>
      <c r="W384" s="136"/>
    </row>
    <row r="385" spans="1:23">
      <c r="A385" s="136"/>
      <c r="B385" s="136"/>
      <c r="C385" s="136"/>
      <c r="D385" s="136"/>
      <c r="E385" s="136"/>
      <c r="F385" s="136"/>
      <c r="G385" s="136"/>
      <c r="H385" s="136"/>
      <c r="I385" s="136"/>
      <c r="J385" s="136"/>
      <c r="K385" s="136"/>
      <c r="L385" s="136"/>
      <c r="M385" s="136"/>
      <c r="N385" s="136"/>
      <c r="O385" s="136"/>
      <c r="P385" s="136"/>
      <c r="Q385" s="136"/>
      <c r="R385" s="136"/>
      <c r="S385" s="136"/>
      <c r="T385" s="136"/>
      <c r="U385" s="136"/>
      <c r="V385" s="136"/>
      <c r="W385" s="136"/>
    </row>
    <row r="386" spans="1:23">
      <c r="A386" s="136"/>
      <c r="B386" s="136"/>
      <c r="C386" s="136"/>
      <c r="D386" s="136"/>
      <c r="E386" s="136"/>
      <c r="F386" s="136"/>
      <c r="G386" s="136"/>
      <c r="H386" s="136"/>
      <c r="I386" s="136"/>
      <c r="J386" s="136"/>
      <c r="K386" s="136"/>
      <c r="L386" s="136"/>
      <c r="M386" s="136"/>
      <c r="N386" s="136"/>
      <c r="O386" s="136"/>
      <c r="P386" s="136"/>
      <c r="Q386" s="136"/>
      <c r="R386" s="136"/>
      <c r="S386" s="136"/>
      <c r="T386" s="136"/>
      <c r="U386" s="136"/>
      <c r="V386" s="136"/>
      <c r="W386" s="136"/>
    </row>
    <row r="387" spans="1:23">
      <c r="A387" s="136"/>
      <c r="B387" s="136"/>
      <c r="C387" s="136"/>
      <c r="D387" s="136"/>
      <c r="E387" s="136"/>
      <c r="F387" s="136"/>
      <c r="G387" s="136"/>
      <c r="H387" s="136"/>
      <c r="I387" s="136"/>
      <c r="J387" s="136"/>
      <c r="K387" s="136"/>
      <c r="L387" s="136"/>
      <c r="M387" s="136"/>
      <c r="N387" s="136"/>
      <c r="O387" s="136"/>
      <c r="P387" s="136"/>
      <c r="Q387" s="136"/>
      <c r="R387" s="136"/>
      <c r="S387" s="136"/>
      <c r="T387" s="136"/>
      <c r="U387" s="136"/>
      <c r="V387" s="136"/>
      <c r="W387" s="136"/>
    </row>
    <row r="388" spans="1:23">
      <c r="A388" s="136"/>
      <c r="B388" s="136"/>
      <c r="C388" s="136"/>
      <c r="D388" s="136"/>
      <c r="E388" s="136"/>
      <c r="F388" s="136"/>
      <c r="G388" s="136"/>
      <c r="H388" s="136"/>
      <c r="I388" s="136"/>
      <c r="J388" s="136"/>
      <c r="K388" s="136"/>
      <c r="L388" s="136"/>
      <c r="M388" s="136"/>
      <c r="N388" s="136"/>
      <c r="O388" s="136"/>
      <c r="P388" s="136"/>
      <c r="Q388" s="136"/>
      <c r="R388" s="136"/>
      <c r="S388" s="136"/>
      <c r="T388" s="136"/>
      <c r="U388" s="136"/>
      <c r="V388" s="136"/>
      <c r="W388" s="136"/>
    </row>
    <row r="389" spans="1:23">
      <c r="A389" s="136"/>
      <c r="B389" s="136"/>
      <c r="C389" s="136"/>
      <c r="D389" s="136"/>
      <c r="E389" s="136"/>
      <c r="F389" s="136"/>
      <c r="G389" s="136"/>
      <c r="H389" s="136"/>
      <c r="I389" s="136"/>
      <c r="J389" s="136"/>
      <c r="K389" s="136"/>
      <c r="L389" s="136"/>
      <c r="M389" s="136"/>
      <c r="N389" s="136"/>
      <c r="O389" s="136"/>
      <c r="P389" s="136"/>
      <c r="Q389" s="136"/>
      <c r="R389" s="136"/>
      <c r="S389" s="136"/>
      <c r="T389" s="136"/>
      <c r="U389" s="136"/>
      <c r="V389" s="136"/>
      <c r="W389" s="136"/>
    </row>
    <row r="390" spans="1:23">
      <c r="A390" s="136"/>
      <c r="B390" s="136"/>
      <c r="C390" s="136"/>
      <c r="D390" s="136"/>
      <c r="E390" s="136"/>
      <c r="F390" s="136"/>
      <c r="G390" s="136"/>
      <c r="H390" s="136"/>
      <c r="I390" s="136"/>
      <c r="J390" s="136"/>
      <c r="K390" s="136"/>
      <c r="L390" s="136"/>
      <c r="M390" s="136"/>
      <c r="N390" s="136"/>
      <c r="O390" s="136"/>
      <c r="P390" s="136"/>
      <c r="Q390" s="136"/>
      <c r="R390" s="136"/>
      <c r="S390" s="136"/>
      <c r="T390" s="136"/>
      <c r="U390" s="136"/>
      <c r="V390" s="136"/>
      <c r="W390" s="136"/>
    </row>
    <row r="391" spans="1:23">
      <c r="A391" s="136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6"/>
      <c r="Q391" s="136"/>
      <c r="R391" s="136"/>
      <c r="S391" s="136"/>
      <c r="T391" s="136"/>
      <c r="U391" s="136"/>
      <c r="V391" s="136"/>
      <c r="W391" s="136"/>
    </row>
    <row r="392" spans="1:23">
      <c r="A392" s="136"/>
      <c r="B392" s="136"/>
      <c r="C392" s="136"/>
      <c r="D392" s="136"/>
      <c r="E392" s="136"/>
      <c r="F392" s="136"/>
      <c r="G392" s="136"/>
      <c r="H392" s="136"/>
      <c r="I392" s="136"/>
      <c r="J392" s="136"/>
      <c r="K392" s="136"/>
      <c r="L392" s="136"/>
      <c r="M392" s="136"/>
      <c r="N392" s="136"/>
      <c r="O392" s="136"/>
      <c r="P392" s="136"/>
      <c r="Q392" s="136"/>
      <c r="R392" s="136"/>
      <c r="S392" s="136"/>
      <c r="T392" s="136"/>
      <c r="U392" s="136"/>
      <c r="V392" s="136"/>
      <c r="W392" s="136"/>
    </row>
    <row r="393" spans="1:23">
      <c r="A393" s="136"/>
      <c r="B393" s="136"/>
      <c r="C393" s="136"/>
      <c r="D393" s="136"/>
      <c r="E393" s="136"/>
      <c r="F393" s="136"/>
      <c r="G393" s="136"/>
      <c r="H393" s="136"/>
      <c r="I393" s="136"/>
      <c r="J393" s="136"/>
      <c r="K393" s="136"/>
      <c r="L393" s="136"/>
      <c r="M393" s="136"/>
      <c r="N393" s="136"/>
      <c r="O393" s="136"/>
      <c r="P393" s="136"/>
      <c r="Q393" s="136"/>
      <c r="R393" s="136"/>
      <c r="S393" s="136"/>
      <c r="T393" s="136"/>
      <c r="U393" s="136"/>
      <c r="V393" s="136"/>
      <c r="W393" s="136"/>
    </row>
    <row r="394" spans="1:23">
      <c r="A394" s="136"/>
      <c r="B394" s="136"/>
      <c r="C394" s="136"/>
      <c r="D394" s="136"/>
      <c r="E394" s="136"/>
      <c r="F394" s="136"/>
      <c r="G394" s="136"/>
      <c r="H394" s="136"/>
      <c r="I394" s="136"/>
      <c r="J394" s="136"/>
      <c r="K394" s="136"/>
      <c r="L394" s="136"/>
      <c r="M394" s="136"/>
      <c r="N394" s="136"/>
      <c r="O394" s="136"/>
      <c r="P394" s="136"/>
      <c r="Q394" s="136"/>
      <c r="R394" s="136"/>
      <c r="S394" s="136"/>
      <c r="T394" s="136"/>
      <c r="U394" s="136"/>
      <c r="V394" s="136"/>
      <c r="W394" s="136"/>
    </row>
    <row r="395" spans="1:23">
      <c r="A395" s="136"/>
      <c r="B395" s="136"/>
      <c r="C395" s="136"/>
      <c r="D395" s="136"/>
      <c r="E395" s="136"/>
      <c r="F395" s="136"/>
      <c r="G395" s="136"/>
      <c r="H395" s="136"/>
      <c r="I395" s="136"/>
      <c r="J395" s="136"/>
      <c r="K395" s="136"/>
      <c r="L395" s="136"/>
      <c r="M395" s="136"/>
      <c r="N395" s="136"/>
      <c r="O395" s="136"/>
      <c r="P395" s="136"/>
      <c r="Q395" s="136"/>
      <c r="R395" s="136"/>
      <c r="S395" s="136"/>
      <c r="T395" s="136"/>
      <c r="U395" s="136"/>
      <c r="V395" s="136"/>
      <c r="W395" s="136"/>
    </row>
    <row r="396" spans="1:23">
      <c r="A396" s="136"/>
      <c r="B396" s="136"/>
      <c r="C396" s="136"/>
      <c r="D396" s="136"/>
      <c r="E396" s="136"/>
      <c r="F396" s="136"/>
      <c r="G396" s="136"/>
      <c r="H396" s="136"/>
      <c r="I396" s="136"/>
      <c r="J396" s="136"/>
      <c r="K396" s="136"/>
      <c r="L396" s="136"/>
      <c r="M396" s="136"/>
      <c r="N396" s="136"/>
      <c r="O396" s="136"/>
      <c r="P396" s="136"/>
      <c r="Q396" s="136"/>
      <c r="R396" s="136"/>
      <c r="S396" s="136"/>
      <c r="T396" s="136"/>
      <c r="U396" s="136"/>
      <c r="V396" s="136"/>
      <c r="W396" s="136"/>
    </row>
    <row r="397" spans="1:23">
      <c r="A397" s="136"/>
      <c r="B397" s="136"/>
      <c r="C397" s="136"/>
      <c r="D397" s="136"/>
      <c r="E397" s="136"/>
      <c r="F397" s="136"/>
      <c r="G397" s="136"/>
      <c r="H397" s="136"/>
      <c r="I397" s="136"/>
      <c r="J397" s="136"/>
      <c r="K397" s="136"/>
      <c r="L397" s="136"/>
      <c r="M397" s="136"/>
      <c r="N397" s="136"/>
      <c r="O397" s="136"/>
      <c r="P397" s="136"/>
      <c r="Q397" s="136"/>
      <c r="R397" s="136"/>
      <c r="S397" s="136"/>
      <c r="T397" s="136"/>
      <c r="U397" s="136"/>
      <c r="V397" s="136"/>
      <c r="W397" s="136"/>
    </row>
  </sheetData>
  <phoneticPr fontId="19" type="noConversion"/>
  <conditionalFormatting sqref="D398:D1048576 D2:D169">
    <cfRule type="duplicateValues" dxfId="9" priority="5"/>
  </conditionalFormatting>
  <conditionalFormatting sqref="D170:D210">
    <cfRule type="duplicateValues" dxfId="8" priority="3"/>
  </conditionalFormatting>
  <conditionalFormatting sqref="D211:D218">
    <cfRule type="duplicateValues" dxfId="7" priority="60"/>
  </conditionalFormatting>
  <conditionalFormatting sqref="D1">
    <cfRule type="duplicateValues" dxfId="6" priority="1"/>
  </conditionalFormatting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1"/>
  <sheetViews>
    <sheetView workbookViewId="0">
      <selection activeCell="A2" sqref="A2:XFD18"/>
    </sheetView>
  </sheetViews>
  <sheetFormatPr defaultRowHeight="13.5"/>
  <cols>
    <col min="1" max="2" width="12.875" style="94" customWidth="1"/>
    <col min="3" max="6" width="12.875" style="89" customWidth="1"/>
  </cols>
  <sheetData>
    <row r="1" spans="1:6" ht="24" customHeight="1">
      <c r="A1" s="70" t="s">
        <v>129</v>
      </c>
      <c r="B1" s="70" t="s">
        <v>127</v>
      </c>
      <c r="C1" s="69" t="s">
        <v>139</v>
      </c>
      <c r="D1" s="69" t="s">
        <v>1038</v>
      </c>
      <c r="E1" s="69" t="s">
        <v>1039</v>
      </c>
      <c r="F1" s="69" t="s">
        <v>1040</v>
      </c>
    </row>
  </sheetData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R34"/>
  <sheetViews>
    <sheetView workbookViewId="0">
      <selection activeCell="A2" sqref="A2:XFD34"/>
    </sheetView>
  </sheetViews>
  <sheetFormatPr defaultColWidth="8.875" defaultRowHeight="13.5"/>
  <cols>
    <col min="1" max="2" width="9" style="63" customWidth="1"/>
    <col min="3" max="3" width="17.625" style="33" customWidth="1"/>
    <col min="4" max="4" width="10.125" style="33" customWidth="1"/>
    <col min="5" max="5" width="9" style="33" customWidth="1"/>
    <col min="6" max="6" width="29.125" style="33" customWidth="1"/>
    <col min="7" max="7" width="18.625" style="33" customWidth="1"/>
    <col min="8" max="8" width="9" style="33" customWidth="1"/>
    <col min="9" max="9" width="12.875" style="33" customWidth="1"/>
    <col min="10" max="10" width="12.5" style="33" customWidth="1"/>
    <col min="11" max="12" width="9" style="33" customWidth="1"/>
    <col min="13" max="13" width="58.5" style="33" customWidth="1"/>
    <col min="14" max="14" width="16.375" style="33" customWidth="1"/>
    <col min="15" max="15" width="20.5" style="33" customWidth="1"/>
    <col min="16" max="16" width="8.875" style="23" customWidth="1"/>
    <col min="17" max="16384" width="8.875" style="23"/>
  </cols>
  <sheetData>
    <row r="1" spans="1:18" ht="16.5" customHeight="1">
      <c r="A1" s="62" t="s">
        <v>129</v>
      </c>
      <c r="B1" s="62" t="s">
        <v>127</v>
      </c>
      <c r="C1" s="11" t="s">
        <v>138</v>
      </c>
      <c r="D1" s="11" t="s">
        <v>810</v>
      </c>
      <c r="E1" s="11" t="s">
        <v>1041</v>
      </c>
      <c r="F1" s="11" t="s">
        <v>1042</v>
      </c>
      <c r="G1" s="11" t="s">
        <v>1043</v>
      </c>
      <c r="H1" s="11" t="s">
        <v>196</v>
      </c>
      <c r="I1" s="11" t="s">
        <v>1044</v>
      </c>
      <c r="J1" s="11" t="s">
        <v>111</v>
      </c>
      <c r="K1" s="11" t="s">
        <v>112</v>
      </c>
      <c r="L1" s="11" t="s">
        <v>113</v>
      </c>
      <c r="M1" s="11" t="s">
        <v>1045</v>
      </c>
      <c r="N1" s="11" t="s">
        <v>1046</v>
      </c>
      <c r="O1" s="11" t="s">
        <v>809</v>
      </c>
    </row>
    <row r="2" spans="1:18" ht="16.5" customHeight="1">
      <c r="A2">
        <v>2018</v>
      </c>
      <c r="B2">
        <v>9</v>
      </c>
      <c r="C2" s="84" t="s">
        <v>577</v>
      </c>
      <c r="D2" s="85" t="s">
        <v>1047</v>
      </c>
      <c r="E2" s="59" t="s">
        <v>1048</v>
      </c>
      <c r="F2" s="59" t="s">
        <v>213</v>
      </c>
      <c r="G2" s="59" t="s">
        <v>1049</v>
      </c>
      <c r="H2" s="59">
        <v>5</v>
      </c>
      <c r="I2" s="59" t="s">
        <v>1050</v>
      </c>
      <c r="J2" s="60">
        <v>5</v>
      </c>
      <c r="K2" s="60">
        <v>5</v>
      </c>
      <c r="L2" s="60">
        <v>5</v>
      </c>
      <c r="M2" s="59" t="s">
        <v>1051</v>
      </c>
      <c r="N2" s="59" t="s">
        <v>1052</v>
      </c>
      <c r="O2" s="59" t="s">
        <v>1053</v>
      </c>
    </row>
    <row r="3" spans="1:18" ht="16.5" customHeight="1">
      <c r="A3">
        <v>2018</v>
      </c>
      <c r="B3">
        <v>8</v>
      </c>
      <c r="C3" s="84" t="s">
        <v>722</v>
      </c>
      <c r="D3" s="85" t="s">
        <v>1054</v>
      </c>
      <c r="E3" s="59" t="s">
        <v>1048</v>
      </c>
      <c r="F3" s="59" t="s">
        <v>213</v>
      </c>
      <c r="G3" s="59" t="s">
        <v>1055</v>
      </c>
      <c r="H3" s="59">
        <v>5</v>
      </c>
      <c r="I3" s="59" t="s">
        <v>1050</v>
      </c>
      <c r="J3" s="60">
        <v>5</v>
      </c>
      <c r="K3" s="60">
        <v>5</v>
      </c>
      <c r="L3" s="60">
        <v>5</v>
      </c>
      <c r="M3" s="59" t="s">
        <v>1056</v>
      </c>
      <c r="N3" s="59" t="s">
        <v>1052</v>
      </c>
      <c r="O3" s="59" t="s">
        <v>1057</v>
      </c>
    </row>
    <row r="4" spans="1:18" ht="16.5" customHeight="1">
      <c r="A4">
        <v>2018</v>
      </c>
      <c r="B4">
        <v>8</v>
      </c>
      <c r="C4" s="84" t="s">
        <v>760</v>
      </c>
      <c r="D4" s="85" t="s">
        <v>1058</v>
      </c>
      <c r="E4" s="59" t="s">
        <v>1048</v>
      </c>
      <c r="F4" s="59" t="s">
        <v>213</v>
      </c>
      <c r="G4" s="59" t="s">
        <v>1059</v>
      </c>
      <c r="H4" s="59">
        <v>5</v>
      </c>
      <c r="I4" s="59" t="s">
        <v>1050</v>
      </c>
      <c r="J4" s="60">
        <v>5</v>
      </c>
      <c r="K4" s="60">
        <v>5</v>
      </c>
      <c r="L4" s="60">
        <v>5</v>
      </c>
      <c r="M4" s="59" t="s">
        <v>1060</v>
      </c>
      <c r="N4" s="59" t="s">
        <v>1052</v>
      </c>
      <c r="O4" s="59" t="s">
        <v>1061</v>
      </c>
    </row>
    <row r="5" spans="1:18" ht="16.5" customHeight="1">
      <c r="A5">
        <v>2018</v>
      </c>
      <c r="B5">
        <v>8</v>
      </c>
      <c r="C5" s="84" t="s">
        <v>766</v>
      </c>
      <c r="D5" s="85" t="s">
        <v>1062</v>
      </c>
      <c r="E5" s="59" t="s">
        <v>1048</v>
      </c>
      <c r="F5" s="59" t="s">
        <v>213</v>
      </c>
      <c r="G5" s="59" t="s">
        <v>1063</v>
      </c>
      <c r="H5" s="59">
        <v>5</v>
      </c>
      <c r="I5" s="59" t="s">
        <v>1050</v>
      </c>
      <c r="J5" s="60">
        <v>5</v>
      </c>
      <c r="K5" s="60">
        <v>5</v>
      </c>
      <c r="L5" s="60">
        <v>5</v>
      </c>
      <c r="M5" s="59" t="s">
        <v>1064</v>
      </c>
      <c r="N5" s="59" t="s">
        <v>1052</v>
      </c>
      <c r="O5" s="59" t="s">
        <v>1065</v>
      </c>
    </row>
    <row r="6" spans="1:18" ht="16.5" customHeight="1">
      <c r="A6">
        <v>2018</v>
      </c>
      <c r="B6">
        <v>8</v>
      </c>
      <c r="C6" s="84" t="s">
        <v>766</v>
      </c>
      <c r="D6" s="85" t="s">
        <v>1066</v>
      </c>
      <c r="E6" s="59" t="s">
        <v>1048</v>
      </c>
      <c r="F6" s="59" t="s">
        <v>213</v>
      </c>
      <c r="G6" s="59" t="s">
        <v>1063</v>
      </c>
      <c r="H6" s="59">
        <v>5</v>
      </c>
      <c r="I6" s="59" t="s">
        <v>1050</v>
      </c>
      <c r="J6" s="60">
        <v>5</v>
      </c>
      <c r="K6" s="60">
        <v>5</v>
      </c>
      <c r="L6" s="60">
        <v>5</v>
      </c>
      <c r="M6" s="59" t="s">
        <v>1067</v>
      </c>
      <c r="N6" s="59" t="s">
        <v>1052</v>
      </c>
      <c r="O6" s="59" t="s">
        <v>1068</v>
      </c>
    </row>
    <row r="7" spans="1:18" ht="16.5" customHeight="1">
      <c r="A7">
        <v>2018</v>
      </c>
      <c r="B7">
        <v>8</v>
      </c>
      <c r="C7" s="84" t="s">
        <v>789</v>
      </c>
      <c r="D7" s="85" t="s">
        <v>1069</v>
      </c>
      <c r="E7" s="59" t="s">
        <v>1048</v>
      </c>
      <c r="F7" s="59" t="s">
        <v>213</v>
      </c>
      <c r="G7" s="59" t="s">
        <v>1070</v>
      </c>
      <c r="H7" s="59">
        <v>5</v>
      </c>
      <c r="I7" s="59" t="s">
        <v>1050</v>
      </c>
      <c r="J7" s="60">
        <v>5</v>
      </c>
      <c r="K7" s="60">
        <v>5</v>
      </c>
      <c r="L7" s="60">
        <v>5</v>
      </c>
      <c r="M7" s="59" t="s">
        <v>1071</v>
      </c>
      <c r="N7" s="59" t="s">
        <v>1072</v>
      </c>
      <c r="O7" s="59" t="s">
        <v>581</v>
      </c>
    </row>
    <row r="8" spans="1:18" ht="16.5" customHeight="1">
      <c r="A8">
        <v>2018</v>
      </c>
      <c r="B8">
        <v>8</v>
      </c>
      <c r="C8" s="84" t="s">
        <v>789</v>
      </c>
      <c r="D8" s="85" t="s">
        <v>1073</v>
      </c>
      <c r="E8" s="59" t="s">
        <v>1048</v>
      </c>
      <c r="F8" s="59" t="s">
        <v>213</v>
      </c>
      <c r="G8" s="59" t="s">
        <v>1070</v>
      </c>
      <c r="H8" s="59">
        <v>5</v>
      </c>
      <c r="I8" s="59" t="s">
        <v>1050</v>
      </c>
      <c r="J8" s="60">
        <v>5</v>
      </c>
      <c r="K8" s="60">
        <v>5</v>
      </c>
      <c r="L8" s="60">
        <v>5</v>
      </c>
      <c r="M8" s="59" t="s">
        <v>1074</v>
      </c>
      <c r="N8" s="59" t="s">
        <v>1052</v>
      </c>
      <c r="O8" s="59" t="s">
        <v>1075</v>
      </c>
    </row>
    <row r="9" spans="1:18" ht="16.5" customHeight="1">
      <c r="A9">
        <v>2018</v>
      </c>
      <c r="B9">
        <v>8</v>
      </c>
      <c r="C9" s="84" t="s">
        <v>789</v>
      </c>
      <c r="D9" s="85" t="s">
        <v>1076</v>
      </c>
      <c r="E9" s="59" t="s">
        <v>1048</v>
      </c>
      <c r="F9" s="59" t="s">
        <v>213</v>
      </c>
      <c r="G9" s="59" t="s">
        <v>1077</v>
      </c>
      <c r="H9" s="59">
        <v>5</v>
      </c>
      <c r="I9" s="59" t="s">
        <v>1050</v>
      </c>
      <c r="J9" s="60">
        <v>5</v>
      </c>
      <c r="K9" s="60">
        <v>5</v>
      </c>
      <c r="L9" s="60">
        <v>5</v>
      </c>
      <c r="M9" s="59" t="s">
        <v>1078</v>
      </c>
      <c r="N9" s="59" t="s">
        <v>1052</v>
      </c>
      <c r="O9" s="59" t="s">
        <v>1079</v>
      </c>
    </row>
    <row r="10" spans="1:18" ht="16.5" customHeight="1">
      <c r="A10">
        <v>2018</v>
      </c>
      <c r="B10">
        <v>8</v>
      </c>
      <c r="C10" s="84" t="s">
        <v>782</v>
      </c>
      <c r="D10" s="85" t="s">
        <v>1080</v>
      </c>
      <c r="E10" s="59" t="s">
        <v>1048</v>
      </c>
      <c r="F10" s="59" t="s">
        <v>213</v>
      </c>
      <c r="G10" s="59" t="s">
        <v>1081</v>
      </c>
      <c r="H10" s="59">
        <v>5</v>
      </c>
      <c r="I10" s="59" t="s">
        <v>1082</v>
      </c>
      <c r="J10" s="60">
        <v>5</v>
      </c>
      <c r="K10" s="60">
        <v>4</v>
      </c>
      <c r="L10" s="60">
        <v>5</v>
      </c>
      <c r="M10" s="59" t="s">
        <v>1083</v>
      </c>
      <c r="N10" s="59" t="s">
        <v>1052</v>
      </c>
      <c r="O10" s="59" t="s">
        <v>1084</v>
      </c>
    </row>
    <row r="11" spans="1:18" ht="16.5" customHeight="1">
      <c r="C11" s="84"/>
      <c r="D11" s="85"/>
      <c r="E11" s="59"/>
      <c r="F11" s="59"/>
      <c r="G11" s="59"/>
      <c r="H11" s="59"/>
      <c r="I11" s="59"/>
      <c r="J11" s="60"/>
      <c r="K11" s="60"/>
      <c r="L11" s="60"/>
      <c r="M11" s="59"/>
      <c r="N11" s="59"/>
      <c r="O11" s="59"/>
    </row>
    <row r="12" spans="1:18" ht="16.5" customHeight="1">
      <c r="C12" s="84"/>
      <c r="D12" s="85"/>
      <c r="E12" s="59"/>
      <c r="F12" s="59"/>
      <c r="G12" s="59"/>
      <c r="H12" s="59"/>
      <c r="I12" s="59"/>
      <c r="J12" s="60"/>
      <c r="K12" s="60"/>
      <c r="L12" s="60"/>
      <c r="M12" s="59"/>
      <c r="N12" s="59"/>
      <c r="O12" s="59"/>
    </row>
    <row r="13" spans="1:18" ht="16.5" customHeight="1">
      <c r="C13" s="84"/>
      <c r="D13" s="85"/>
      <c r="E13" s="59"/>
      <c r="F13" s="59"/>
      <c r="G13" s="59"/>
      <c r="H13" s="59"/>
      <c r="I13" s="59"/>
      <c r="J13" s="60"/>
      <c r="K13" s="60"/>
      <c r="L13" s="60"/>
      <c r="M13" s="59"/>
      <c r="N13" s="59"/>
      <c r="O13" s="59"/>
    </row>
    <row r="14" spans="1:18" ht="16.5" customHeight="1">
      <c r="C14" s="84"/>
      <c r="D14" s="85"/>
      <c r="E14" s="59"/>
      <c r="F14" s="59"/>
      <c r="G14" s="59"/>
      <c r="H14" s="59"/>
      <c r="I14" s="59"/>
      <c r="J14" s="60"/>
      <c r="K14" s="60"/>
      <c r="L14" s="60"/>
      <c r="M14" s="59"/>
      <c r="N14" s="59"/>
      <c r="O14" s="59"/>
      <c r="P14" s="33"/>
      <c r="Q14" s="33"/>
      <c r="R14" s="33"/>
    </row>
    <row r="15" spans="1:18" ht="16.5" customHeight="1">
      <c r="C15" s="84"/>
      <c r="D15" s="85"/>
      <c r="E15" s="59"/>
      <c r="F15" s="59"/>
      <c r="G15" s="59"/>
      <c r="H15" s="59"/>
      <c r="I15" s="59"/>
      <c r="J15" s="60"/>
      <c r="K15" s="60"/>
      <c r="L15" s="60"/>
      <c r="M15" s="59"/>
      <c r="N15" s="59"/>
      <c r="O15" s="59"/>
      <c r="P15" s="33"/>
      <c r="Q15" s="33"/>
      <c r="R15" s="33"/>
    </row>
    <row r="16" spans="1:18" ht="16.5" customHeight="1">
      <c r="C16" s="84"/>
      <c r="D16" s="85"/>
      <c r="E16" s="59"/>
      <c r="F16" s="59"/>
      <c r="G16" s="59"/>
      <c r="H16" s="59"/>
      <c r="I16" s="59"/>
      <c r="J16" s="60"/>
      <c r="K16" s="60"/>
      <c r="L16" s="60"/>
      <c r="M16" s="59"/>
      <c r="N16" s="59"/>
      <c r="O16" s="59"/>
    </row>
    <row r="17" spans="3:18" ht="16.5" customHeight="1">
      <c r="C17" s="84"/>
      <c r="D17" s="85"/>
      <c r="E17" s="59"/>
      <c r="F17" s="59"/>
      <c r="G17" s="59"/>
      <c r="H17" s="59"/>
      <c r="I17" s="59"/>
      <c r="J17" s="60"/>
      <c r="K17" s="60"/>
      <c r="L17" s="60"/>
      <c r="M17" s="59"/>
      <c r="N17" s="59"/>
      <c r="O17" s="59"/>
      <c r="P17" s="33"/>
      <c r="Q17" s="33"/>
      <c r="R17" s="33"/>
    </row>
    <row r="18" spans="3:18" ht="16.5" customHeight="1">
      <c r="C18" s="84"/>
      <c r="D18" s="85"/>
      <c r="E18" s="59"/>
      <c r="F18" s="59"/>
      <c r="G18" s="59"/>
      <c r="H18" s="59"/>
      <c r="I18" s="59"/>
      <c r="J18" s="60"/>
      <c r="K18" s="60"/>
      <c r="L18" s="60"/>
      <c r="M18" s="59"/>
      <c r="N18" s="59"/>
      <c r="O18" s="59"/>
      <c r="P18" s="33"/>
      <c r="Q18" s="33"/>
      <c r="R18" s="33"/>
    </row>
    <row r="19" spans="3:18" ht="16.5" customHeight="1">
      <c r="C19" s="84"/>
      <c r="D19" s="85"/>
      <c r="E19" s="59"/>
      <c r="F19" s="59"/>
      <c r="G19" s="59"/>
      <c r="H19" s="59"/>
      <c r="I19" s="59"/>
      <c r="J19" s="60"/>
      <c r="K19" s="60"/>
      <c r="L19" s="60"/>
      <c r="M19" s="59"/>
      <c r="N19" s="59"/>
      <c r="O19" s="59"/>
      <c r="P19" s="33"/>
      <c r="Q19" s="33"/>
      <c r="R19" s="33"/>
    </row>
    <row r="20" spans="3:18" ht="16.5" customHeight="1">
      <c r="C20" s="84"/>
      <c r="D20" s="85"/>
      <c r="E20" s="59"/>
      <c r="F20" s="59"/>
      <c r="G20" s="59"/>
      <c r="H20" s="59"/>
      <c r="I20" s="59"/>
      <c r="J20" s="60"/>
      <c r="K20" s="60"/>
      <c r="L20" s="60"/>
      <c r="M20" s="59"/>
      <c r="N20" s="59"/>
      <c r="O20" s="59"/>
      <c r="P20" s="33"/>
      <c r="Q20" s="33"/>
      <c r="R20" s="33"/>
    </row>
    <row r="21" spans="3:18" ht="16.5" customHeight="1">
      <c r="C21" s="84"/>
      <c r="D21" s="85"/>
      <c r="E21" s="59"/>
      <c r="F21" s="59"/>
      <c r="G21" s="59"/>
      <c r="H21" s="59"/>
      <c r="I21" s="59"/>
      <c r="J21" s="60"/>
      <c r="K21" s="60"/>
      <c r="L21" s="60"/>
      <c r="M21" s="59"/>
      <c r="N21" s="59"/>
      <c r="O21" s="59"/>
      <c r="P21" s="33"/>
      <c r="Q21" s="33"/>
      <c r="R21" s="33"/>
    </row>
    <row r="22" spans="3:18" ht="16.5" customHeight="1">
      <c r="C22" s="84"/>
      <c r="D22" s="85"/>
      <c r="E22" s="59"/>
      <c r="F22" s="59"/>
      <c r="G22" s="59"/>
      <c r="H22" s="59"/>
      <c r="I22" s="59"/>
      <c r="J22" s="60"/>
      <c r="K22" s="60"/>
      <c r="L22" s="60"/>
      <c r="M22" s="59"/>
      <c r="N22" s="59"/>
      <c r="O22" s="59"/>
      <c r="P22" s="33"/>
      <c r="Q22" s="33"/>
      <c r="R22" s="33"/>
    </row>
    <row r="23" spans="3:18" ht="16.5" customHeight="1">
      <c r="C23" s="84"/>
      <c r="D23" s="85"/>
      <c r="E23" s="59"/>
      <c r="F23" s="59"/>
      <c r="G23" s="59"/>
      <c r="H23" s="59"/>
      <c r="I23" s="59"/>
      <c r="J23" s="60"/>
      <c r="K23" s="60"/>
      <c r="L23" s="60"/>
      <c r="M23" s="59"/>
      <c r="N23" s="59"/>
      <c r="O23" s="59"/>
      <c r="P23" s="33"/>
      <c r="Q23" s="33"/>
      <c r="R23" s="33"/>
    </row>
    <row r="24" spans="3:18" ht="16.5" customHeight="1">
      <c r="C24" s="84"/>
      <c r="D24" s="85"/>
      <c r="E24" s="59"/>
      <c r="F24" s="59"/>
      <c r="G24" s="59"/>
      <c r="H24" s="59"/>
      <c r="I24" s="59"/>
      <c r="J24" s="60"/>
      <c r="K24" s="60"/>
      <c r="L24" s="60"/>
      <c r="M24" s="59"/>
      <c r="N24" s="59"/>
      <c r="O24" s="59"/>
      <c r="P24" s="33"/>
      <c r="Q24" s="33"/>
      <c r="R24" s="33"/>
    </row>
    <row r="25" spans="3:18" ht="16.5" customHeight="1">
      <c r="C25" s="84"/>
      <c r="D25" s="85"/>
      <c r="E25" s="59"/>
      <c r="F25" s="59"/>
      <c r="G25" s="59"/>
      <c r="H25" s="59"/>
      <c r="I25" s="59"/>
      <c r="J25" s="60"/>
      <c r="K25" s="60"/>
      <c r="L25" s="60"/>
      <c r="M25" s="59"/>
      <c r="N25" s="59"/>
      <c r="O25" s="59"/>
      <c r="P25" s="33"/>
      <c r="Q25" s="33"/>
      <c r="R25" s="33"/>
    </row>
    <row r="26" spans="3:18" ht="16.5" customHeight="1">
      <c r="C26" s="84"/>
      <c r="D26" s="85"/>
      <c r="E26" s="59"/>
      <c r="F26" s="59"/>
      <c r="G26" s="59"/>
      <c r="H26" s="59"/>
      <c r="I26" s="59"/>
      <c r="J26" s="60"/>
      <c r="K26" s="60"/>
      <c r="L26" s="60"/>
      <c r="M26" s="59"/>
      <c r="N26" s="59"/>
      <c r="O26" s="59"/>
      <c r="P26" s="33"/>
      <c r="Q26" s="33"/>
      <c r="R26" s="33"/>
    </row>
    <row r="27" spans="3:18" ht="16.5" customHeight="1">
      <c r="C27" s="84"/>
      <c r="D27" s="85"/>
      <c r="E27" s="59"/>
      <c r="F27" s="59"/>
      <c r="G27" s="59"/>
      <c r="H27" s="59"/>
      <c r="I27" s="59"/>
      <c r="J27" s="60"/>
      <c r="K27" s="60"/>
      <c r="L27" s="60"/>
      <c r="M27" s="59"/>
      <c r="N27" s="59"/>
      <c r="O27" s="59"/>
      <c r="P27" s="33"/>
      <c r="Q27" s="33"/>
      <c r="R27" s="33"/>
    </row>
    <row r="28" spans="3:18" ht="16.5" customHeight="1">
      <c r="C28" s="84"/>
      <c r="D28" s="85"/>
      <c r="E28" s="59"/>
      <c r="F28" s="59"/>
      <c r="G28" s="59"/>
      <c r="H28" s="59"/>
      <c r="I28" s="59"/>
      <c r="J28" s="60"/>
      <c r="K28" s="60"/>
      <c r="L28" s="60"/>
      <c r="M28" s="59"/>
      <c r="N28" s="59"/>
      <c r="O28" s="59"/>
      <c r="P28" s="33"/>
      <c r="Q28" s="33"/>
      <c r="R28" s="33"/>
    </row>
    <row r="29" spans="3:18" ht="16.5" customHeight="1">
      <c r="C29" s="84"/>
      <c r="D29" s="85"/>
      <c r="E29" s="59"/>
      <c r="F29" s="59"/>
      <c r="G29" s="59"/>
      <c r="H29" s="59"/>
      <c r="I29" s="59"/>
      <c r="J29" s="60"/>
      <c r="K29" s="60"/>
      <c r="L29" s="60"/>
      <c r="M29" s="59"/>
      <c r="N29" s="59"/>
      <c r="O29" s="59"/>
      <c r="P29" s="33"/>
      <c r="Q29" s="33"/>
      <c r="R29" s="33"/>
    </row>
    <row r="30" spans="3:18" ht="16.5" customHeight="1">
      <c r="C30" s="84"/>
      <c r="D30" s="85"/>
      <c r="E30" s="59"/>
      <c r="F30" s="59"/>
      <c r="G30" s="59"/>
      <c r="H30" s="59"/>
      <c r="I30" s="59"/>
      <c r="J30" s="60"/>
      <c r="K30" s="60"/>
      <c r="L30" s="60"/>
      <c r="M30" s="59"/>
      <c r="N30" s="59"/>
      <c r="O30" s="59"/>
      <c r="P30" s="33"/>
      <c r="Q30" s="33"/>
      <c r="R30" s="33"/>
    </row>
    <row r="31" spans="3:18" ht="16.5" customHeight="1">
      <c r="C31" s="84"/>
      <c r="D31" s="85"/>
      <c r="E31" s="59"/>
      <c r="F31" s="59"/>
      <c r="G31" s="59"/>
      <c r="H31" s="59"/>
      <c r="I31" s="59"/>
      <c r="J31" s="60"/>
      <c r="K31" s="60"/>
      <c r="L31" s="60"/>
      <c r="M31" s="59"/>
      <c r="N31" s="59"/>
      <c r="O31" s="59"/>
      <c r="P31" s="33"/>
      <c r="Q31" s="33"/>
      <c r="R31" s="33"/>
    </row>
    <row r="32" spans="3:18" ht="16.5" customHeight="1">
      <c r="C32" s="84"/>
      <c r="D32" s="85"/>
      <c r="E32" s="59"/>
      <c r="F32" s="59"/>
      <c r="G32" s="59"/>
      <c r="H32" s="59"/>
      <c r="I32" s="59"/>
      <c r="J32" s="60"/>
      <c r="K32" s="60"/>
      <c r="L32" s="60"/>
      <c r="M32" s="59"/>
      <c r="N32" s="59"/>
      <c r="O32" s="59"/>
      <c r="P32" s="33"/>
      <c r="Q32" s="33"/>
      <c r="R32" s="33"/>
    </row>
    <row r="33" spans="3:18" ht="16.5" customHeight="1">
      <c r="C33" s="84"/>
      <c r="D33" s="85"/>
      <c r="E33" s="59"/>
      <c r="F33" s="59"/>
      <c r="G33" s="59"/>
      <c r="H33" s="59"/>
      <c r="I33" s="59"/>
      <c r="J33" s="60"/>
      <c r="K33" s="60"/>
      <c r="L33" s="60"/>
      <c r="M33" s="59"/>
      <c r="N33" s="59"/>
      <c r="O33" s="59"/>
      <c r="P33" s="33"/>
      <c r="Q33" s="33"/>
      <c r="R33" s="33"/>
    </row>
    <row r="34" spans="3:18" ht="16.5" customHeight="1">
      <c r="C34" s="84"/>
      <c r="D34" s="85"/>
      <c r="E34" s="59"/>
      <c r="F34" s="59"/>
      <c r="G34" s="59"/>
      <c r="H34" s="59"/>
      <c r="I34" s="59"/>
      <c r="J34" s="60"/>
      <c r="K34" s="60"/>
      <c r="L34" s="60"/>
      <c r="M34" s="59"/>
      <c r="N34" s="59"/>
      <c r="O34" s="59"/>
      <c r="P34" s="33"/>
      <c r="Q34" s="33"/>
      <c r="R34" s="33"/>
    </row>
  </sheetData>
  <phoneticPr fontId="19" type="noConversion"/>
  <conditionalFormatting sqref="P21:P33">
    <cfRule type="duplicateValues" dxfId="5" priority="12"/>
    <cfRule type="duplicateValues" dxfId="4" priority="9"/>
  </conditionalFormatting>
  <conditionalFormatting sqref="M1:M33 M37:M1048576">
    <cfRule type="duplicateValues" dxfId="3" priority="7"/>
  </conditionalFormatting>
  <conditionalFormatting sqref="P34">
    <cfRule type="duplicateValues" dxfId="2" priority="3"/>
    <cfRule type="duplicateValues" dxfId="1" priority="2"/>
  </conditionalFormatting>
  <conditionalFormatting sqref="M34">
    <cfRule type="duplicateValues" dxfId="0" priority="1"/>
  </conditionalFormatting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O20"/>
  <sheetViews>
    <sheetView workbookViewId="0">
      <selection activeCell="A2" sqref="A2:XFD21"/>
    </sheetView>
  </sheetViews>
  <sheetFormatPr defaultColWidth="9" defaultRowHeight="16.5"/>
  <cols>
    <col min="1" max="2" width="9" style="78" customWidth="1"/>
    <col min="3" max="3" width="13.125" style="32" customWidth="1"/>
    <col min="4" max="5" width="9" style="32" customWidth="1"/>
    <col min="6" max="6" width="18.375" style="32" bestFit="1" customWidth="1"/>
    <col min="7" max="7" width="17.125" style="32" bestFit="1" customWidth="1"/>
    <col min="8" max="8" width="5.5" style="32" bestFit="1" customWidth="1"/>
    <col min="9" max="9" width="31.5" style="32" bestFit="1" customWidth="1"/>
    <col min="10" max="10" width="22.625" style="32" customWidth="1"/>
    <col min="11" max="11" width="13.625" style="32" customWidth="1"/>
    <col min="12" max="12" width="9" style="32" customWidth="1"/>
    <col min="13" max="16384" width="9" style="32"/>
  </cols>
  <sheetData>
    <row r="1" spans="1:15">
      <c r="A1" s="61" t="s">
        <v>129</v>
      </c>
      <c r="B1" s="61" t="s">
        <v>127</v>
      </c>
      <c r="C1" s="31" t="s">
        <v>138</v>
      </c>
      <c r="D1" s="31" t="s">
        <v>810</v>
      </c>
      <c r="E1" s="31" t="s">
        <v>1041</v>
      </c>
      <c r="F1" s="31" t="s">
        <v>1042</v>
      </c>
      <c r="G1" s="31" t="s">
        <v>1043</v>
      </c>
      <c r="H1" s="31" t="s">
        <v>196</v>
      </c>
      <c r="I1" s="31" t="s">
        <v>1044</v>
      </c>
      <c r="J1" s="31" t="s">
        <v>1045</v>
      </c>
      <c r="K1" s="31" t="s">
        <v>1046</v>
      </c>
      <c r="L1" s="31" t="s">
        <v>809</v>
      </c>
    </row>
    <row r="2" spans="1:15">
      <c r="A2" s="58">
        <v>2018</v>
      </c>
      <c r="B2" s="58">
        <v>9</v>
      </c>
      <c r="C2" s="84" t="s">
        <v>577</v>
      </c>
      <c r="D2" s="85" t="s">
        <v>1047</v>
      </c>
      <c r="E2" s="59" t="s">
        <v>1048</v>
      </c>
      <c r="F2" s="59" t="s">
        <v>213</v>
      </c>
      <c r="G2" s="59" t="s">
        <v>1049</v>
      </c>
      <c r="H2" s="59">
        <v>5</v>
      </c>
      <c r="I2" s="59" t="s">
        <v>1050</v>
      </c>
      <c r="J2" s="59">
        <v>5</v>
      </c>
      <c r="K2" s="59">
        <v>5</v>
      </c>
      <c r="L2" s="59">
        <v>5</v>
      </c>
      <c r="M2" t="s">
        <v>1051</v>
      </c>
      <c r="N2" t="s">
        <v>1052</v>
      </c>
      <c r="O2" t="s">
        <v>1053</v>
      </c>
    </row>
    <row r="3" spans="1:15">
      <c r="A3" s="58">
        <v>2018</v>
      </c>
      <c r="B3" s="58">
        <v>8</v>
      </c>
      <c r="C3" s="84" t="s">
        <v>722</v>
      </c>
      <c r="D3" s="85" t="s">
        <v>1054</v>
      </c>
      <c r="E3" s="59" t="s">
        <v>1048</v>
      </c>
      <c r="F3" s="59" t="s">
        <v>213</v>
      </c>
      <c r="G3" s="59" t="s">
        <v>1055</v>
      </c>
      <c r="H3" s="59">
        <v>5</v>
      </c>
      <c r="I3" s="59" t="s">
        <v>1050</v>
      </c>
      <c r="J3" s="59">
        <v>5</v>
      </c>
      <c r="K3" s="59">
        <v>5</v>
      </c>
      <c r="L3" s="59">
        <v>5</v>
      </c>
      <c r="M3" t="s">
        <v>1056</v>
      </c>
      <c r="N3" t="s">
        <v>1052</v>
      </c>
      <c r="O3" t="s">
        <v>1057</v>
      </c>
    </row>
    <row r="4" spans="1:15">
      <c r="A4" s="58">
        <v>2018</v>
      </c>
      <c r="B4" s="58">
        <v>8</v>
      </c>
      <c r="C4" s="84" t="s">
        <v>760</v>
      </c>
      <c r="D4" s="85" t="s">
        <v>1058</v>
      </c>
      <c r="E4" s="59" t="s">
        <v>1048</v>
      </c>
      <c r="F4" s="59" t="s">
        <v>213</v>
      </c>
      <c r="G4" s="59" t="s">
        <v>1059</v>
      </c>
      <c r="H4" s="59">
        <v>5</v>
      </c>
      <c r="I4" s="59" t="s">
        <v>1050</v>
      </c>
      <c r="J4" s="59">
        <v>5</v>
      </c>
      <c r="K4" s="59">
        <v>5</v>
      </c>
      <c r="L4" s="59">
        <v>5</v>
      </c>
      <c r="M4" t="s">
        <v>1060</v>
      </c>
      <c r="N4" t="s">
        <v>1052</v>
      </c>
      <c r="O4" t="s">
        <v>1061</v>
      </c>
    </row>
    <row r="5" spans="1:15">
      <c r="A5" s="58">
        <v>2018</v>
      </c>
      <c r="B5" s="58">
        <v>8</v>
      </c>
      <c r="C5" s="84" t="s">
        <v>766</v>
      </c>
      <c r="D5" s="85" t="s">
        <v>1062</v>
      </c>
      <c r="E5" s="59" t="s">
        <v>1048</v>
      </c>
      <c r="F5" s="59" t="s">
        <v>213</v>
      </c>
      <c r="G5" s="59" t="s">
        <v>1063</v>
      </c>
      <c r="H5" s="59">
        <v>5</v>
      </c>
      <c r="I5" s="59" t="s">
        <v>1050</v>
      </c>
      <c r="J5" s="59">
        <v>5</v>
      </c>
      <c r="K5" s="59">
        <v>5</v>
      </c>
      <c r="L5" s="59">
        <v>5</v>
      </c>
      <c r="M5" t="s">
        <v>1064</v>
      </c>
      <c r="N5" t="s">
        <v>1052</v>
      </c>
      <c r="O5" t="s">
        <v>1065</v>
      </c>
    </row>
    <row r="6" spans="1:15">
      <c r="A6" s="58">
        <v>2018</v>
      </c>
      <c r="B6" s="58">
        <v>8</v>
      </c>
      <c r="C6" s="84" t="s">
        <v>766</v>
      </c>
      <c r="D6" s="85" t="s">
        <v>1066</v>
      </c>
      <c r="E6" s="59" t="s">
        <v>1048</v>
      </c>
      <c r="F6" s="59" t="s">
        <v>213</v>
      </c>
      <c r="G6" s="59" t="s">
        <v>1063</v>
      </c>
      <c r="H6" s="59">
        <v>5</v>
      </c>
      <c r="I6" s="59" t="s">
        <v>1050</v>
      </c>
      <c r="J6" s="59">
        <v>5</v>
      </c>
      <c r="K6" s="59">
        <v>5</v>
      </c>
      <c r="L6" s="59">
        <v>5</v>
      </c>
      <c r="M6" t="s">
        <v>1067</v>
      </c>
      <c r="N6" t="s">
        <v>1052</v>
      </c>
      <c r="O6" t="s">
        <v>1068</v>
      </c>
    </row>
    <row r="7" spans="1:15">
      <c r="A7" s="58">
        <v>2018</v>
      </c>
      <c r="B7" s="58">
        <v>8</v>
      </c>
      <c r="C7" s="84" t="s">
        <v>789</v>
      </c>
      <c r="D7" s="85" t="s">
        <v>1073</v>
      </c>
      <c r="E7" s="59" t="s">
        <v>1048</v>
      </c>
      <c r="F7" s="59" t="s">
        <v>213</v>
      </c>
      <c r="G7" s="59" t="s">
        <v>1070</v>
      </c>
      <c r="H7" s="59">
        <v>5</v>
      </c>
      <c r="I7" s="59" t="s">
        <v>1050</v>
      </c>
      <c r="J7" s="59">
        <v>5</v>
      </c>
      <c r="K7" s="59">
        <v>5</v>
      </c>
      <c r="L7" s="59">
        <v>5</v>
      </c>
      <c r="M7" t="s">
        <v>1074</v>
      </c>
      <c r="N7" t="s">
        <v>1052</v>
      </c>
      <c r="O7" t="s">
        <v>1075</v>
      </c>
    </row>
    <row r="8" spans="1:15">
      <c r="A8" s="58">
        <v>2018</v>
      </c>
      <c r="B8" s="58">
        <v>8</v>
      </c>
      <c r="C8" s="84" t="s">
        <v>789</v>
      </c>
      <c r="D8" s="85" t="s">
        <v>1076</v>
      </c>
      <c r="E8" s="59" t="s">
        <v>1048</v>
      </c>
      <c r="F8" s="59" t="s">
        <v>213</v>
      </c>
      <c r="G8" s="59" t="s">
        <v>1077</v>
      </c>
      <c r="H8" s="59">
        <v>5</v>
      </c>
      <c r="I8" s="59" t="s">
        <v>1050</v>
      </c>
      <c r="J8" s="59">
        <v>5</v>
      </c>
      <c r="K8" s="59">
        <v>5</v>
      </c>
      <c r="L8" s="59">
        <v>5</v>
      </c>
      <c r="M8" t="s">
        <v>1078</v>
      </c>
      <c r="N8" t="s">
        <v>1052</v>
      </c>
      <c r="O8" t="s">
        <v>1079</v>
      </c>
    </row>
    <row r="9" spans="1:15">
      <c r="A9" s="58">
        <v>2018</v>
      </c>
      <c r="B9" s="58">
        <v>8</v>
      </c>
      <c r="C9" s="84" t="s">
        <v>782</v>
      </c>
      <c r="D9" s="85" t="s">
        <v>1080</v>
      </c>
      <c r="E9" s="59" t="s">
        <v>1048</v>
      </c>
      <c r="F9" s="59" t="s">
        <v>213</v>
      </c>
      <c r="G9" s="59" t="s">
        <v>1081</v>
      </c>
      <c r="H9" s="59">
        <v>5</v>
      </c>
      <c r="I9" s="59" t="s">
        <v>1082</v>
      </c>
      <c r="J9" s="59">
        <v>5</v>
      </c>
      <c r="K9" s="59">
        <v>4</v>
      </c>
      <c r="L9" s="59">
        <v>5</v>
      </c>
      <c r="M9" t="s">
        <v>1083</v>
      </c>
      <c r="N9" t="s">
        <v>1052</v>
      </c>
      <c r="O9" t="s">
        <v>1084</v>
      </c>
    </row>
    <row r="10" spans="1:15">
      <c r="A10" s="58"/>
      <c r="B10" s="58"/>
      <c r="C10" s="84"/>
      <c r="D10" s="85"/>
      <c r="E10" s="59"/>
      <c r="F10" s="59"/>
      <c r="G10" s="59"/>
      <c r="H10" s="59"/>
      <c r="I10" s="59"/>
      <c r="J10" s="59"/>
      <c r="K10" s="59"/>
      <c r="L10" s="59"/>
    </row>
    <row r="11" spans="1:15">
      <c r="A11" s="58"/>
      <c r="B11" s="58"/>
      <c r="C11" s="84"/>
      <c r="D11" s="85"/>
      <c r="E11" s="59"/>
      <c r="F11" s="59"/>
      <c r="G11" s="59"/>
      <c r="H11" s="59"/>
      <c r="I11" s="59"/>
      <c r="J11" s="59"/>
      <c r="K11" s="59"/>
      <c r="L11" s="59"/>
    </row>
    <row r="12" spans="1:15">
      <c r="A12" s="58"/>
      <c r="B12" s="58"/>
      <c r="C12" s="84"/>
      <c r="D12" s="85"/>
      <c r="E12" s="59"/>
      <c r="F12" s="59"/>
      <c r="G12" s="59"/>
      <c r="H12" s="59"/>
      <c r="I12" s="59"/>
      <c r="J12" s="59"/>
      <c r="K12" s="59"/>
      <c r="L12" s="59"/>
    </row>
    <row r="13" spans="1:15">
      <c r="A13" s="58"/>
      <c r="B13" s="58"/>
      <c r="C13" s="84"/>
      <c r="D13" s="85"/>
      <c r="E13" s="59"/>
      <c r="F13" s="59"/>
      <c r="G13" s="59"/>
      <c r="H13" s="59"/>
      <c r="I13" s="59"/>
      <c r="J13" s="59"/>
      <c r="K13" s="59"/>
      <c r="L13" s="59"/>
    </row>
    <row r="14" spans="1:15">
      <c r="A14" s="58"/>
      <c r="B14" s="58"/>
      <c r="C14" s="84"/>
      <c r="D14" s="85"/>
      <c r="E14" s="59"/>
      <c r="F14" s="59"/>
      <c r="G14" s="59"/>
      <c r="H14" s="59"/>
      <c r="I14" s="59"/>
      <c r="J14" s="59"/>
      <c r="K14" s="59"/>
      <c r="L14" s="59"/>
    </row>
    <row r="15" spans="1:15">
      <c r="A15" s="58"/>
      <c r="B15" s="58"/>
      <c r="C15" s="84"/>
      <c r="D15" s="85"/>
      <c r="E15" s="59"/>
      <c r="F15" s="59"/>
      <c r="G15" s="59"/>
      <c r="H15" s="59"/>
      <c r="I15" s="59"/>
      <c r="J15" s="59"/>
      <c r="K15" s="59"/>
      <c r="L15" s="59"/>
    </row>
    <row r="16" spans="1:15">
      <c r="A16" s="58"/>
      <c r="B16" s="58"/>
      <c r="C16" s="84"/>
      <c r="D16" s="85"/>
      <c r="E16" s="59"/>
      <c r="F16" s="59"/>
      <c r="G16" s="59"/>
      <c r="H16" s="59"/>
      <c r="I16" s="59"/>
      <c r="J16" s="59"/>
      <c r="K16" s="59"/>
      <c r="L16" s="59"/>
    </row>
    <row r="17" spans="1:12">
      <c r="A17" s="58"/>
      <c r="B17" s="58"/>
      <c r="C17" s="84"/>
      <c r="D17" s="85"/>
      <c r="E17" s="59"/>
      <c r="F17" s="59"/>
      <c r="G17" s="59"/>
      <c r="H17" s="59"/>
      <c r="I17" s="59"/>
      <c r="J17" s="59"/>
      <c r="K17" s="59"/>
      <c r="L17" s="59"/>
    </row>
    <row r="18" spans="1:12">
      <c r="A18" s="58"/>
      <c r="B18" s="58"/>
      <c r="C18" s="84"/>
      <c r="D18" s="85"/>
      <c r="E18" s="59"/>
      <c r="F18" s="59"/>
      <c r="G18" s="59"/>
      <c r="H18" s="59"/>
      <c r="I18" s="59"/>
      <c r="J18" s="59"/>
      <c r="K18" s="59"/>
      <c r="L18" s="59"/>
    </row>
    <row r="19" spans="1:12">
      <c r="A19" s="58"/>
      <c r="B19" s="58"/>
      <c r="C19" s="84"/>
      <c r="D19" s="85"/>
      <c r="E19" s="59"/>
      <c r="F19" s="59"/>
      <c r="G19" s="59"/>
      <c r="H19" s="59"/>
      <c r="I19" s="59"/>
      <c r="J19" s="59"/>
      <c r="K19" s="59"/>
      <c r="L19" s="59"/>
    </row>
    <row r="20" spans="1:12">
      <c r="A20" s="58"/>
      <c r="B20" s="58"/>
      <c r="C20" s="84"/>
      <c r="D20" s="85"/>
      <c r="E20" s="59"/>
      <c r="F20" s="59"/>
      <c r="G20" s="59"/>
      <c r="H20" s="59"/>
      <c r="I20" s="59"/>
      <c r="J20" s="59"/>
      <c r="K20" s="59"/>
      <c r="L20" s="59"/>
    </row>
  </sheetData>
  <phoneticPr fontId="1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E35"/>
  <sheetViews>
    <sheetView workbookViewId="0">
      <pane ySplit="1" topLeftCell="A2" activePane="bottomLeft" state="frozen"/>
      <selection activeCell="J22" sqref="J22"/>
      <selection pane="bottomLeft" activeCell="J22" sqref="J22"/>
    </sheetView>
  </sheetViews>
  <sheetFormatPr defaultColWidth="9" defaultRowHeight="16.5"/>
  <cols>
    <col min="1" max="2" width="9" style="125" customWidth="1"/>
    <col min="3" max="3" width="12.875" style="125" customWidth="1"/>
    <col min="4" max="4" width="18.375" style="125" bestFit="1" customWidth="1"/>
    <col min="5" max="5" width="17.125" style="125" bestFit="1" customWidth="1"/>
    <col min="6" max="15" width="11.625" style="125" customWidth="1"/>
    <col min="16" max="16" width="9" style="125" customWidth="1"/>
    <col min="17" max="16384" width="9" style="125"/>
  </cols>
  <sheetData>
    <row r="1" spans="1:31">
      <c r="A1" s="6" t="s">
        <v>129</v>
      </c>
      <c r="B1" s="6" t="s">
        <v>127</v>
      </c>
      <c r="C1" t="s">
        <v>139</v>
      </c>
      <c r="D1" t="s">
        <v>1085</v>
      </c>
      <c r="E1" t="s">
        <v>1086</v>
      </c>
      <c r="F1" t="s">
        <v>91</v>
      </c>
      <c r="G1" t="s">
        <v>94</v>
      </c>
      <c r="H1" t="s">
        <v>92</v>
      </c>
      <c r="I1" t="s">
        <v>93</v>
      </c>
      <c r="J1" t="s">
        <v>97</v>
      </c>
      <c r="K1" t="s">
        <v>1087</v>
      </c>
      <c r="L1" t="s">
        <v>1088</v>
      </c>
      <c r="M1" t="s">
        <v>1089</v>
      </c>
      <c r="N1" t="s">
        <v>1090</v>
      </c>
      <c r="O1" t="s">
        <v>1091</v>
      </c>
      <c r="P1" t="s">
        <v>1092</v>
      </c>
      <c r="Q1" t="s">
        <v>1093</v>
      </c>
      <c r="R1" t="s">
        <v>1094</v>
      </c>
      <c r="S1" t="s">
        <v>1095</v>
      </c>
      <c r="T1" t="s">
        <v>1096</v>
      </c>
      <c r="U1" t="s">
        <v>1097</v>
      </c>
      <c r="V1" t="s">
        <v>1098</v>
      </c>
      <c r="W1" t="s">
        <v>1099</v>
      </c>
      <c r="X1" t="s">
        <v>1100</v>
      </c>
      <c r="Y1" t="s">
        <v>1101</v>
      </c>
      <c r="Z1" t="s">
        <v>1102</v>
      </c>
      <c r="AA1" t="s">
        <v>1103</v>
      </c>
      <c r="AB1" t="s">
        <v>1104</v>
      </c>
      <c r="AC1" t="s">
        <v>1105</v>
      </c>
      <c r="AD1" t="s">
        <v>1106</v>
      </c>
      <c r="AE1" t="s">
        <v>1107</v>
      </c>
    </row>
    <row r="2" spans="1:31">
      <c r="A2" s="1">
        <f t="shared" ref="A2:A35" si="0">YEAR(C2)</f>
        <v>2018</v>
      </c>
      <c r="B2" s="1">
        <f t="shared" ref="B2:B35" si="1">MONTH(C2)</f>
        <v>8</v>
      </c>
      <c r="C2" t="s">
        <v>908</v>
      </c>
      <c r="D2" t="s">
        <v>213</v>
      </c>
      <c r="E2" t="s">
        <v>1108</v>
      </c>
      <c r="F2">
        <v>342.87</v>
      </c>
      <c r="G2" s="108">
        <v>1063</v>
      </c>
      <c r="H2">
        <v>23</v>
      </c>
      <c r="I2">
        <v>14.91</v>
      </c>
      <c r="J2">
        <v>72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2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f t="shared" si="0"/>
        <v>2018</v>
      </c>
      <c r="B3" s="1">
        <f t="shared" si="1"/>
        <v>8</v>
      </c>
      <c r="C3" t="s">
        <v>908</v>
      </c>
      <c r="D3" t="s">
        <v>213</v>
      </c>
      <c r="E3" t="s">
        <v>1109</v>
      </c>
      <c r="F3">
        <v>49.44</v>
      </c>
      <c r="G3">
        <v>76</v>
      </c>
      <c r="H3">
        <v>6</v>
      </c>
      <c r="I3">
        <v>8.24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f t="shared" si="0"/>
        <v>2018</v>
      </c>
      <c r="B4" s="1">
        <f t="shared" si="1"/>
        <v>8</v>
      </c>
      <c r="C4" t="s">
        <v>908</v>
      </c>
      <c r="D4" t="s">
        <v>213</v>
      </c>
      <c r="E4" t="s">
        <v>1110</v>
      </c>
      <c r="F4">
        <v>359.82</v>
      </c>
      <c r="G4">
        <v>986</v>
      </c>
      <c r="H4">
        <v>24</v>
      </c>
      <c r="I4">
        <v>14.99</v>
      </c>
      <c r="J4">
        <v>60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1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f t="shared" si="0"/>
        <v>2018</v>
      </c>
      <c r="B5" s="1">
        <f t="shared" si="1"/>
        <v>8</v>
      </c>
      <c r="C5" t="s">
        <v>915</v>
      </c>
      <c r="D5" t="s">
        <v>213</v>
      </c>
      <c r="E5" t="s">
        <v>1108</v>
      </c>
      <c r="F5">
        <v>450</v>
      </c>
      <c r="G5" s="108">
        <v>1566</v>
      </c>
      <c r="H5">
        <v>30</v>
      </c>
      <c r="I5">
        <v>15</v>
      </c>
      <c r="J5">
        <v>67</v>
      </c>
      <c r="K5">
        <v>2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3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f t="shared" si="0"/>
        <v>2018</v>
      </c>
      <c r="B6" s="1">
        <f t="shared" si="1"/>
        <v>8</v>
      </c>
      <c r="C6" t="s">
        <v>915</v>
      </c>
      <c r="D6" t="s">
        <v>213</v>
      </c>
      <c r="E6" t="s">
        <v>1109</v>
      </c>
      <c r="F6">
        <v>126.91</v>
      </c>
      <c r="G6">
        <v>411</v>
      </c>
      <c r="H6">
        <v>15</v>
      </c>
      <c r="I6">
        <v>8.4600000000000009</v>
      </c>
      <c r="J6">
        <v>35</v>
      </c>
      <c r="K6">
        <v>12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f t="shared" si="0"/>
        <v>2018</v>
      </c>
      <c r="B7" s="1">
        <f t="shared" si="1"/>
        <v>8</v>
      </c>
      <c r="C7" t="s">
        <v>915</v>
      </c>
      <c r="D7" t="s">
        <v>213</v>
      </c>
      <c r="E7" t="s">
        <v>1110</v>
      </c>
      <c r="F7">
        <v>350</v>
      </c>
      <c r="G7">
        <v>885</v>
      </c>
      <c r="H7">
        <v>24</v>
      </c>
      <c r="I7">
        <v>14.58</v>
      </c>
      <c r="J7">
        <v>82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2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f t="shared" si="0"/>
        <v>2018</v>
      </c>
      <c r="B8" s="1">
        <f t="shared" si="1"/>
        <v>8</v>
      </c>
      <c r="C8" t="s">
        <v>925</v>
      </c>
      <c r="D8" t="s">
        <v>213</v>
      </c>
      <c r="E8" t="s">
        <v>1108</v>
      </c>
      <c r="F8">
        <v>450</v>
      </c>
      <c r="G8" s="108">
        <v>1217</v>
      </c>
      <c r="H8">
        <v>31</v>
      </c>
      <c r="I8">
        <v>14.52</v>
      </c>
      <c r="J8">
        <v>70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7</v>
      </c>
      <c r="S8">
        <v>3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f t="shared" si="0"/>
        <v>2018</v>
      </c>
      <c r="B9" s="1">
        <f t="shared" si="1"/>
        <v>8</v>
      </c>
      <c r="C9" t="s">
        <v>925</v>
      </c>
      <c r="D9" t="s">
        <v>213</v>
      </c>
      <c r="E9" t="s">
        <v>1109</v>
      </c>
      <c r="F9">
        <v>164.44</v>
      </c>
      <c r="G9">
        <v>453</v>
      </c>
      <c r="H9">
        <v>20</v>
      </c>
      <c r="I9">
        <v>8.2200000000000006</v>
      </c>
      <c r="J9">
        <v>73</v>
      </c>
      <c r="K9">
        <v>5</v>
      </c>
      <c r="L9">
        <v>4</v>
      </c>
      <c r="M9">
        <v>1</v>
      </c>
      <c r="N9">
        <v>0</v>
      </c>
      <c r="O9">
        <v>0</v>
      </c>
      <c r="P9">
        <v>0</v>
      </c>
      <c r="Q9">
        <v>0</v>
      </c>
      <c r="R9">
        <v>4</v>
      </c>
      <c r="S9">
        <v>2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f t="shared" si="0"/>
        <v>2018</v>
      </c>
      <c r="B10" s="1">
        <f t="shared" si="1"/>
        <v>8</v>
      </c>
      <c r="C10" t="s">
        <v>925</v>
      </c>
      <c r="D10" t="s">
        <v>213</v>
      </c>
      <c r="E10" t="s">
        <v>1110</v>
      </c>
      <c r="F10">
        <v>321.95</v>
      </c>
      <c r="G10" s="108">
        <v>1222</v>
      </c>
      <c r="H10">
        <v>22</v>
      </c>
      <c r="I10">
        <v>14.63</v>
      </c>
      <c r="J10">
        <v>51</v>
      </c>
      <c r="K10">
        <v>20</v>
      </c>
      <c r="L10">
        <v>16</v>
      </c>
      <c r="M10">
        <v>4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f t="shared" si="0"/>
        <v>2018</v>
      </c>
      <c r="B11" s="1">
        <f t="shared" si="1"/>
        <v>8</v>
      </c>
      <c r="C11" t="s">
        <v>932</v>
      </c>
      <c r="D11" t="s">
        <v>213</v>
      </c>
      <c r="E11" t="s">
        <v>1108</v>
      </c>
      <c r="F11">
        <v>437.18</v>
      </c>
      <c r="G11" s="108">
        <v>1996</v>
      </c>
      <c r="H11">
        <v>33</v>
      </c>
      <c r="I11">
        <v>13.25</v>
      </c>
      <c r="J11">
        <v>57</v>
      </c>
      <c r="K11">
        <v>31</v>
      </c>
      <c r="L11">
        <v>14</v>
      </c>
      <c r="M11">
        <v>4</v>
      </c>
      <c r="N11">
        <v>0</v>
      </c>
      <c r="O11">
        <v>0</v>
      </c>
      <c r="P11">
        <v>1</v>
      </c>
      <c r="Q11">
        <v>0</v>
      </c>
      <c r="R11">
        <v>5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f t="shared" si="0"/>
        <v>2018</v>
      </c>
      <c r="B12" s="1">
        <f t="shared" si="1"/>
        <v>8</v>
      </c>
      <c r="C12" t="s">
        <v>932</v>
      </c>
      <c r="D12" t="s">
        <v>213</v>
      </c>
      <c r="E12" t="s">
        <v>1109</v>
      </c>
      <c r="F12">
        <v>106.49</v>
      </c>
      <c r="G12">
        <v>329</v>
      </c>
      <c r="H12">
        <v>13</v>
      </c>
      <c r="I12">
        <v>8.19</v>
      </c>
      <c r="J12">
        <v>70</v>
      </c>
      <c r="K12">
        <v>4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  <c r="S12">
        <v>1</v>
      </c>
      <c r="T12">
        <v>1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f t="shared" si="0"/>
        <v>2018</v>
      </c>
      <c r="B13" s="1">
        <f t="shared" si="1"/>
        <v>8</v>
      </c>
      <c r="C13" t="s">
        <v>932</v>
      </c>
      <c r="D13" t="s">
        <v>213</v>
      </c>
      <c r="E13" t="s">
        <v>1110</v>
      </c>
      <c r="F13">
        <v>350</v>
      </c>
      <c r="G13">
        <v>811</v>
      </c>
      <c r="H13">
        <v>25</v>
      </c>
      <c r="I13">
        <v>14</v>
      </c>
      <c r="J13">
        <v>70</v>
      </c>
      <c r="K13">
        <v>9</v>
      </c>
      <c r="L13">
        <v>8</v>
      </c>
      <c r="M13">
        <v>1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f t="shared" si="0"/>
        <v>2018</v>
      </c>
      <c r="B14" s="1">
        <f t="shared" si="1"/>
        <v>8</v>
      </c>
      <c r="C14" t="s">
        <v>935</v>
      </c>
      <c r="D14" t="s">
        <v>213</v>
      </c>
      <c r="E14" t="s">
        <v>1108</v>
      </c>
      <c r="F14">
        <v>374.49</v>
      </c>
      <c r="G14" s="108">
        <v>1579</v>
      </c>
      <c r="H14">
        <v>30</v>
      </c>
      <c r="I14">
        <v>12.48</v>
      </c>
      <c r="J14">
        <v>71</v>
      </c>
      <c r="K14">
        <v>6</v>
      </c>
      <c r="L14">
        <v>1</v>
      </c>
      <c r="M14">
        <v>3</v>
      </c>
      <c r="N14">
        <v>0</v>
      </c>
      <c r="O14">
        <v>1</v>
      </c>
      <c r="P14">
        <v>0</v>
      </c>
      <c r="Q14">
        <v>0</v>
      </c>
      <c r="R14">
        <v>3</v>
      </c>
      <c r="S14">
        <v>1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f t="shared" si="0"/>
        <v>2018</v>
      </c>
      <c r="B15" s="1">
        <f t="shared" si="1"/>
        <v>8</v>
      </c>
      <c r="C15" t="s">
        <v>935</v>
      </c>
      <c r="D15" t="s">
        <v>213</v>
      </c>
      <c r="E15" t="s">
        <v>1109</v>
      </c>
      <c r="F15">
        <v>109.84</v>
      </c>
      <c r="G15">
        <v>427</v>
      </c>
      <c r="H15">
        <v>13</v>
      </c>
      <c r="I15">
        <v>8.4499999999999993</v>
      </c>
      <c r="J15">
        <v>46</v>
      </c>
      <c r="K15">
        <v>10</v>
      </c>
      <c r="L15">
        <v>7</v>
      </c>
      <c r="M15">
        <v>3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1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f t="shared" si="0"/>
        <v>2018</v>
      </c>
      <c r="B16" s="1">
        <f t="shared" si="1"/>
        <v>8</v>
      </c>
      <c r="C16" t="s">
        <v>935</v>
      </c>
      <c r="D16" t="s">
        <v>213</v>
      </c>
      <c r="E16" t="s">
        <v>1110</v>
      </c>
      <c r="F16">
        <v>350</v>
      </c>
      <c r="G16">
        <v>820</v>
      </c>
      <c r="H16">
        <v>27</v>
      </c>
      <c r="I16">
        <v>12.96</v>
      </c>
      <c r="J16">
        <v>64</v>
      </c>
      <c r="K16">
        <v>7</v>
      </c>
      <c r="L16">
        <v>2</v>
      </c>
      <c r="M16">
        <v>2</v>
      </c>
      <c r="N16">
        <v>0</v>
      </c>
      <c r="O16">
        <v>2</v>
      </c>
      <c r="P16">
        <v>1</v>
      </c>
      <c r="Q16">
        <v>0</v>
      </c>
      <c r="R16">
        <v>5</v>
      </c>
      <c r="S16">
        <v>0</v>
      </c>
      <c r="T16">
        <v>3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f t="shared" si="0"/>
        <v>2018</v>
      </c>
      <c r="B17" s="1">
        <f t="shared" si="1"/>
        <v>8</v>
      </c>
      <c r="C17" t="s">
        <v>938</v>
      </c>
      <c r="D17" t="s">
        <v>213</v>
      </c>
      <c r="E17" t="s">
        <v>1108</v>
      </c>
      <c r="F17">
        <v>366.71</v>
      </c>
      <c r="G17" s="108">
        <v>1315</v>
      </c>
      <c r="H17">
        <v>25</v>
      </c>
      <c r="I17">
        <v>14.67</v>
      </c>
      <c r="J17">
        <v>40</v>
      </c>
      <c r="K17">
        <v>7</v>
      </c>
      <c r="L17">
        <v>4</v>
      </c>
      <c r="M17">
        <v>2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f t="shared" si="0"/>
        <v>2018</v>
      </c>
      <c r="B18" s="1">
        <f t="shared" si="1"/>
        <v>8</v>
      </c>
      <c r="C18" t="s">
        <v>938</v>
      </c>
      <c r="D18" t="s">
        <v>213</v>
      </c>
      <c r="E18" t="s">
        <v>1109</v>
      </c>
      <c r="F18">
        <v>70.55</v>
      </c>
      <c r="G18">
        <v>274</v>
      </c>
      <c r="H18">
        <v>9</v>
      </c>
      <c r="I18">
        <v>7.84</v>
      </c>
      <c r="J18">
        <v>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f t="shared" si="0"/>
        <v>2018</v>
      </c>
      <c r="B19" s="1">
        <f t="shared" si="1"/>
        <v>8</v>
      </c>
      <c r="C19" t="s">
        <v>938</v>
      </c>
      <c r="D19" t="s">
        <v>213</v>
      </c>
      <c r="E19" t="s">
        <v>1110</v>
      </c>
      <c r="F19">
        <v>385</v>
      </c>
      <c r="G19" s="108">
        <v>1212</v>
      </c>
      <c r="H19">
        <v>26</v>
      </c>
      <c r="I19">
        <v>14.81</v>
      </c>
      <c r="J19">
        <v>80</v>
      </c>
      <c r="K19">
        <v>10</v>
      </c>
      <c r="L19">
        <v>7</v>
      </c>
      <c r="M19">
        <v>0</v>
      </c>
      <c r="N19">
        <v>0</v>
      </c>
      <c r="O19">
        <v>0</v>
      </c>
      <c r="P19">
        <v>1</v>
      </c>
      <c r="Q19">
        <v>0</v>
      </c>
      <c r="R19">
        <v>6</v>
      </c>
      <c r="S19">
        <v>1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C19">
        <v>0</v>
      </c>
      <c r="AD19">
        <v>0</v>
      </c>
      <c r="AE19">
        <v>0</v>
      </c>
    </row>
    <row r="20" spans="1:31">
      <c r="A20" s="1">
        <f t="shared" si="0"/>
        <v>2018</v>
      </c>
      <c r="B20" s="1">
        <f t="shared" si="1"/>
        <v>8</v>
      </c>
      <c r="C20" t="s">
        <v>943</v>
      </c>
      <c r="D20" t="s">
        <v>213</v>
      </c>
      <c r="E20" t="s">
        <v>1108</v>
      </c>
      <c r="F20">
        <v>495</v>
      </c>
      <c r="G20" s="108">
        <v>1360</v>
      </c>
      <c r="H20">
        <v>35</v>
      </c>
      <c r="I20">
        <v>14.14</v>
      </c>
      <c r="J20">
        <v>51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7</v>
      </c>
      <c r="S20">
        <v>1</v>
      </c>
      <c r="T20">
        <v>4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f t="shared" si="0"/>
        <v>2018</v>
      </c>
      <c r="B21" s="1">
        <f t="shared" si="1"/>
        <v>8</v>
      </c>
      <c r="C21" t="s">
        <v>943</v>
      </c>
      <c r="D21" t="s">
        <v>213</v>
      </c>
      <c r="E21" t="s">
        <v>1109</v>
      </c>
      <c r="F21" s="23">
        <v>198.4</v>
      </c>
      <c r="G21" s="23">
        <v>558</v>
      </c>
      <c r="H21" s="23">
        <v>22</v>
      </c>
      <c r="I21" s="23">
        <v>9.02</v>
      </c>
      <c r="J21" s="23">
        <v>70</v>
      </c>
      <c r="K21" s="23">
        <v>1</v>
      </c>
      <c r="L21" s="23">
        <v>1</v>
      </c>
      <c r="M21" s="23">
        <v>0</v>
      </c>
      <c r="N21" s="23">
        <v>0</v>
      </c>
      <c r="O21" s="23">
        <v>0</v>
      </c>
      <c r="P21" s="125">
        <v>0</v>
      </c>
      <c r="Q21" s="125">
        <v>0</v>
      </c>
      <c r="R21" s="125">
        <v>2</v>
      </c>
      <c r="S21" s="125">
        <v>1</v>
      </c>
      <c r="T21" s="125">
        <v>1</v>
      </c>
      <c r="U21" s="125">
        <v>0</v>
      </c>
      <c r="V21" s="125">
        <v>0</v>
      </c>
      <c r="W21" s="125">
        <v>0</v>
      </c>
      <c r="X21" s="125">
        <v>0</v>
      </c>
      <c r="Y21" s="125">
        <v>0</v>
      </c>
      <c r="Z21" s="125">
        <v>0</v>
      </c>
      <c r="AA21" s="125">
        <v>0</v>
      </c>
      <c r="AB21" s="125">
        <v>0</v>
      </c>
      <c r="AC21" s="125">
        <v>0</v>
      </c>
      <c r="AD21" s="125">
        <v>0</v>
      </c>
      <c r="AE21" s="125">
        <v>0</v>
      </c>
    </row>
    <row r="22" spans="1:31">
      <c r="A22" s="1">
        <f t="shared" si="0"/>
        <v>2018</v>
      </c>
      <c r="B22" s="1">
        <f t="shared" si="1"/>
        <v>8</v>
      </c>
      <c r="C22" t="s">
        <v>943</v>
      </c>
      <c r="D22" t="s">
        <v>213</v>
      </c>
      <c r="E22" t="s">
        <v>1110</v>
      </c>
      <c r="F22" s="23">
        <v>385</v>
      </c>
      <c r="G22" s="126">
        <v>1110</v>
      </c>
      <c r="H22" s="23">
        <v>24</v>
      </c>
      <c r="I22" s="23">
        <v>16.04</v>
      </c>
      <c r="J22" s="23">
        <v>54</v>
      </c>
      <c r="K22" s="23">
        <v>7</v>
      </c>
      <c r="L22" s="23">
        <v>4</v>
      </c>
      <c r="M22" s="23">
        <v>3</v>
      </c>
      <c r="N22" s="23">
        <v>0</v>
      </c>
      <c r="O22" s="23">
        <v>0</v>
      </c>
      <c r="P22" s="125">
        <v>0</v>
      </c>
      <c r="Q22" s="125">
        <v>0</v>
      </c>
      <c r="R22" s="125">
        <v>2</v>
      </c>
      <c r="S22" s="125">
        <v>0</v>
      </c>
      <c r="T22" s="125">
        <v>2</v>
      </c>
      <c r="U22" s="125">
        <v>0</v>
      </c>
      <c r="V22" s="125">
        <v>0</v>
      </c>
      <c r="W22" s="125">
        <v>0</v>
      </c>
      <c r="X22" s="125">
        <v>0</v>
      </c>
      <c r="Y22" s="125">
        <v>0</v>
      </c>
      <c r="Z22" s="125">
        <v>0</v>
      </c>
      <c r="AA22" s="125">
        <v>0</v>
      </c>
      <c r="AB22" s="125">
        <v>0</v>
      </c>
      <c r="AC22" s="125">
        <v>0</v>
      </c>
      <c r="AD22" s="125">
        <v>0</v>
      </c>
      <c r="AE22" s="125">
        <v>0</v>
      </c>
    </row>
    <row r="23" spans="1:31">
      <c r="A23" s="1">
        <f t="shared" si="0"/>
        <v>2018</v>
      </c>
      <c r="B23" s="1">
        <f t="shared" si="1"/>
        <v>8</v>
      </c>
      <c r="C23" t="s">
        <v>960</v>
      </c>
      <c r="D23" t="s">
        <v>213</v>
      </c>
      <c r="E23" t="s">
        <v>1108</v>
      </c>
      <c r="F23" s="23">
        <v>439.66</v>
      </c>
      <c r="G23" s="126">
        <v>1620</v>
      </c>
      <c r="H23" s="23">
        <v>32</v>
      </c>
      <c r="I23" s="23">
        <v>13.74</v>
      </c>
      <c r="J23" s="23">
        <v>87</v>
      </c>
      <c r="K23" s="23">
        <v>9</v>
      </c>
      <c r="L23" s="23">
        <v>2</v>
      </c>
      <c r="M23" s="23">
        <v>2</v>
      </c>
      <c r="N23" s="23">
        <v>0</v>
      </c>
      <c r="O23" s="23">
        <v>4</v>
      </c>
      <c r="P23" s="125">
        <v>0</v>
      </c>
      <c r="Q23" s="125">
        <v>0</v>
      </c>
      <c r="R23" s="125">
        <v>6</v>
      </c>
      <c r="S23" s="125">
        <v>1</v>
      </c>
      <c r="T23" s="125">
        <v>4</v>
      </c>
      <c r="U23" s="125">
        <v>0</v>
      </c>
      <c r="V23" s="125">
        <v>0</v>
      </c>
      <c r="W23" s="125">
        <v>1</v>
      </c>
      <c r="X23" s="125">
        <v>0</v>
      </c>
      <c r="Y23" s="125">
        <v>0</v>
      </c>
      <c r="Z23" s="125">
        <v>0</v>
      </c>
      <c r="AA23" s="125">
        <v>0</v>
      </c>
      <c r="AB23" s="125">
        <v>0</v>
      </c>
      <c r="AC23" s="125">
        <v>0</v>
      </c>
      <c r="AD23" s="125">
        <v>0</v>
      </c>
      <c r="AE23" s="125">
        <v>0</v>
      </c>
    </row>
    <row r="24" spans="1:31">
      <c r="A24" s="1">
        <f t="shared" si="0"/>
        <v>2018</v>
      </c>
      <c r="B24" s="1">
        <f t="shared" si="1"/>
        <v>8</v>
      </c>
      <c r="C24" t="s">
        <v>960</v>
      </c>
      <c r="D24" t="s">
        <v>213</v>
      </c>
      <c r="E24" t="s">
        <v>1109</v>
      </c>
      <c r="F24" s="23">
        <v>122.04</v>
      </c>
      <c r="G24" s="23">
        <v>330</v>
      </c>
      <c r="H24" s="23">
        <v>15</v>
      </c>
      <c r="I24" s="23">
        <v>8.14</v>
      </c>
      <c r="J24" s="23">
        <v>87</v>
      </c>
      <c r="K24" s="23">
        <v>15</v>
      </c>
      <c r="L24" s="23">
        <v>13</v>
      </c>
      <c r="M24" s="23">
        <v>1</v>
      </c>
      <c r="N24" s="23">
        <v>0</v>
      </c>
      <c r="O24" s="23">
        <v>1</v>
      </c>
      <c r="P24" s="125">
        <v>0</v>
      </c>
      <c r="Q24" s="125">
        <v>0</v>
      </c>
      <c r="R24" s="125">
        <v>4</v>
      </c>
      <c r="S24" s="125">
        <v>2</v>
      </c>
      <c r="T24" s="125">
        <v>2</v>
      </c>
      <c r="U24" s="125">
        <v>0</v>
      </c>
      <c r="V24" s="125">
        <v>0</v>
      </c>
      <c r="W24" s="125">
        <v>0</v>
      </c>
      <c r="X24" s="125">
        <v>0</v>
      </c>
      <c r="Y24" s="125">
        <v>0</v>
      </c>
      <c r="Z24" s="125">
        <v>1</v>
      </c>
      <c r="AA24" s="125">
        <v>0</v>
      </c>
      <c r="AB24" s="125">
        <v>1</v>
      </c>
      <c r="AC24" s="125">
        <v>0</v>
      </c>
      <c r="AD24" s="125">
        <v>0</v>
      </c>
      <c r="AE24" s="125">
        <v>0</v>
      </c>
    </row>
    <row r="25" spans="1:31">
      <c r="A25" s="1">
        <f t="shared" si="0"/>
        <v>2018</v>
      </c>
      <c r="B25" s="1">
        <f t="shared" si="1"/>
        <v>8</v>
      </c>
      <c r="C25" t="s">
        <v>960</v>
      </c>
      <c r="D25" t="s">
        <v>213</v>
      </c>
      <c r="E25" t="s">
        <v>1110</v>
      </c>
      <c r="F25" s="23">
        <v>385</v>
      </c>
      <c r="G25" s="23">
        <v>990</v>
      </c>
      <c r="H25" s="23">
        <v>24</v>
      </c>
      <c r="I25" s="23">
        <v>16.04</v>
      </c>
      <c r="J25" s="23">
        <v>57</v>
      </c>
      <c r="K25" s="23">
        <v>10</v>
      </c>
      <c r="L25" s="23">
        <v>0</v>
      </c>
      <c r="M25" s="23">
        <v>2</v>
      </c>
      <c r="N25" s="23">
        <v>0</v>
      </c>
      <c r="O25" s="23">
        <v>0</v>
      </c>
      <c r="P25" s="125">
        <v>1</v>
      </c>
      <c r="Q25" s="125">
        <v>0</v>
      </c>
      <c r="R25" s="125">
        <v>4</v>
      </c>
      <c r="S25" s="125">
        <v>2</v>
      </c>
      <c r="T25" s="125">
        <v>2</v>
      </c>
      <c r="U25" s="125">
        <v>0</v>
      </c>
      <c r="V25" s="125">
        <v>0</v>
      </c>
      <c r="W25" s="125">
        <v>0</v>
      </c>
      <c r="X25" s="125">
        <v>0</v>
      </c>
      <c r="Y25" s="125">
        <v>0</v>
      </c>
      <c r="Z25" s="125">
        <v>1</v>
      </c>
      <c r="AA25" s="125">
        <v>0</v>
      </c>
      <c r="AB25" s="125">
        <v>1</v>
      </c>
      <c r="AC25" s="125">
        <v>0</v>
      </c>
      <c r="AD25" s="125">
        <v>0</v>
      </c>
      <c r="AE25" s="125">
        <v>0</v>
      </c>
    </row>
    <row r="26" spans="1:31">
      <c r="A26" s="1">
        <f t="shared" si="0"/>
        <v>2018</v>
      </c>
      <c r="B26" s="1">
        <f t="shared" si="1"/>
        <v>8</v>
      </c>
      <c r="C26" t="s">
        <v>852</v>
      </c>
      <c r="D26" t="s">
        <v>213</v>
      </c>
      <c r="E26" t="s">
        <v>1108</v>
      </c>
      <c r="F26" s="23">
        <v>450</v>
      </c>
      <c r="G26" s="126">
        <v>1490</v>
      </c>
      <c r="H26" s="23">
        <v>32</v>
      </c>
      <c r="I26" s="23">
        <v>14.06</v>
      </c>
      <c r="J26" s="23">
        <v>100</v>
      </c>
      <c r="K26" s="23">
        <v>1</v>
      </c>
      <c r="L26" s="23">
        <v>1</v>
      </c>
      <c r="M26" s="23">
        <v>0</v>
      </c>
      <c r="N26" s="23">
        <v>0</v>
      </c>
      <c r="O26" s="23">
        <v>0</v>
      </c>
      <c r="P26" s="125">
        <v>0</v>
      </c>
      <c r="Q26" s="125">
        <v>0</v>
      </c>
      <c r="R26" s="125">
        <v>5</v>
      </c>
      <c r="S26" s="125">
        <v>0</v>
      </c>
      <c r="T26" s="125">
        <v>4</v>
      </c>
      <c r="U26" s="125">
        <v>0</v>
      </c>
      <c r="V26" s="125">
        <v>0</v>
      </c>
      <c r="W26" s="125">
        <v>1</v>
      </c>
      <c r="X26" s="125">
        <v>0</v>
      </c>
      <c r="Y26" s="125">
        <v>0</v>
      </c>
      <c r="Z26" s="125">
        <v>2</v>
      </c>
      <c r="AA26" s="125">
        <v>0</v>
      </c>
      <c r="AB26" s="125">
        <v>2</v>
      </c>
      <c r="AC26" s="125">
        <v>0</v>
      </c>
      <c r="AD26" s="125">
        <v>0</v>
      </c>
      <c r="AE26" s="125">
        <v>0</v>
      </c>
    </row>
    <row r="27" spans="1:31">
      <c r="A27" s="1">
        <f t="shared" si="0"/>
        <v>2018</v>
      </c>
      <c r="B27" s="1">
        <f t="shared" si="1"/>
        <v>8</v>
      </c>
      <c r="C27" t="s">
        <v>852</v>
      </c>
      <c r="D27" t="s">
        <v>213</v>
      </c>
      <c r="E27" t="s">
        <v>1109</v>
      </c>
      <c r="F27" s="23">
        <v>200</v>
      </c>
      <c r="G27" s="23">
        <v>620</v>
      </c>
      <c r="H27" s="23">
        <v>26</v>
      </c>
      <c r="I27" s="23">
        <v>7.69</v>
      </c>
      <c r="J27" s="23">
        <v>92</v>
      </c>
      <c r="K27" s="23">
        <v>12</v>
      </c>
      <c r="L27" s="23">
        <v>2</v>
      </c>
      <c r="M27" s="23">
        <v>3</v>
      </c>
      <c r="N27" s="23">
        <v>0</v>
      </c>
      <c r="O27" s="23">
        <v>1</v>
      </c>
      <c r="P27" s="125">
        <v>0</v>
      </c>
      <c r="Q27" s="125">
        <v>0</v>
      </c>
      <c r="R27" s="125">
        <v>2</v>
      </c>
      <c r="S27" s="125">
        <v>0</v>
      </c>
      <c r="T27" s="125">
        <v>2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1</v>
      </c>
      <c r="AA27" s="125">
        <v>0</v>
      </c>
      <c r="AB27" s="125">
        <v>1</v>
      </c>
      <c r="AC27" s="125">
        <v>0</v>
      </c>
      <c r="AD27" s="125">
        <v>0</v>
      </c>
      <c r="AE27" s="125">
        <v>0</v>
      </c>
    </row>
    <row r="28" spans="1:31">
      <c r="A28" s="1">
        <f t="shared" si="0"/>
        <v>2018</v>
      </c>
      <c r="B28" s="1">
        <f t="shared" si="1"/>
        <v>8</v>
      </c>
      <c r="C28" t="s">
        <v>852</v>
      </c>
      <c r="D28" t="s">
        <v>213</v>
      </c>
      <c r="E28" t="s">
        <v>1110</v>
      </c>
      <c r="F28" s="23">
        <v>350</v>
      </c>
      <c r="G28" s="126">
        <v>1014</v>
      </c>
      <c r="H28" s="23">
        <v>23</v>
      </c>
      <c r="I28" s="23">
        <v>15.22</v>
      </c>
      <c r="J28" s="23">
        <v>108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125">
        <v>0</v>
      </c>
      <c r="Q28" s="125">
        <v>0</v>
      </c>
      <c r="R28" s="125">
        <v>2</v>
      </c>
      <c r="S28" s="125">
        <v>0</v>
      </c>
      <c r="T28" s="125">
        <v>1</v>
      </c>
      <c r="U28" s="125">
        <v>0</v>
      </c>
      <c r="V28" s="125">
        <v>0</v>
      </c>
      <c r="W28" s="125">
        <v>1</v>
      </c>
      <c r="X28" s="125">
        <v>0</v>
      </c>
      <c r="Y28" s="125">
        <v>0</v>
      </c>
      <c r="Z28" s="125">
        <v>0</v>
      </c>
      <c r="AA28" s="125">
        <v>0</v>
      </c>
      <c r="AB28" s="125">
        <v>0</v>
      </c>
      <c r="AC28" s="125">
        <v>0</v>
      </c>
      <c r="AD28" s="125">
        <v>0</v>
      </c>
      <c r="AE28" s="125">
        <v>0</v>
      </c>
    </row>
    <row r="29" spans="1:31">
      <c r="A29" s="1">
        <f t="shared" si="0"/>
        <v>2018</v>
      </c>
      <c r="B29" s="1">
        <f t="shared" si="1"/>
        <v>8</v>
      </c>
      <c r="C29" t="s">
        <v>855</v>
      </c>
      <c r="D29" t="s">
        <v>213</v>
      </c>
      <c r="E29" t="s">
        <v>1108</v>
      </c>
      <c r="F29" s="23">
        <v>450</v>
      </c>
      <c r="G29" s="126">
        <v>1545</v>
      </c>
      <c r="H29" s="23">
        <v>33</v>
      </c>
      <c r="I29" s="23">
        <v>13.64</v>
      </c>
      <c r="J29" s="23">
        <v>75</v>
      </c>
      <c r="K29" s="23">
        <v>7</v>
      </c>
      <c r="L29" s="23">
        <v>1</v>
      </c>
      <c r="M29" s="23">
        <v>1</v>
      </c>
      <c r="N29" s="23">
        <v>0</v>
      </c>
      <c r="O29" s="23">
        <v>2</v>
      </c>
      <c r="P29" s="125">
        <v>0</v>
      </c>
      <c r="Q29" s="125">
        <v>0</v>
      </c>
      <c r="R29" s="125">
        <v>2</v>
      </c>
      <c r="S29" s="125">
        <v>0</v>
      </c>
      <c r="T29" s="125">
        <v>1</v>
      </c>
      <c r="U29" s="125">
        <v>0</v>
      </c>
      <c r="V29" s="125">
        <v>0</v>
      </c>
      <c r="W29" s="125">
        <v>1</v>
      </c>
      <c r="X29" s="125">
        <v>0</v>
      </c>
      <c r="Y29" s="125">
        <v>0</v>
      </c>
      <c r="Z29" s="125">
        <v>0</v>
      </c>
      <c r="AA29" s="125">
        <v>0</v>
      </c>
      <c r="AB29" s="125">
        <v>0</v>
      </c>
      <c r="AC29" s="125">
        <v>0</v>
      </c>
      <c r="AD29" s="125">
        <v>0</v>
      </c>
      <c r="AE29" s="125">
        <v>0</v>
      </c>
    </row>
    <row r="30" spans="1:31">
      <c r="A30" s="1">
        <f t="shared" si="0"/>
        <v>2018</v>
      </c>
      <c r="B30" s="1">
        <f t="shared" si="1"/>
        <v>8</v>
      </c>
      <c r="C30" t="s">
        <v>855</v>
      </c>
      <c r="D30" t="s">
        <v>213</v>
      </c>
      <c r="E30" t="s">
        <v>1109</v>
      </c>
      <c r="F30" s="23">
        <v>141.26</v>
      </c>
      <c r="G30" s="23">
        <v>422</v>
      </c>
      <c r="H30" s="23">
        <v>17</v>
      </c>
      <c r="I30" s="23">
        <v>8.31</v>
      </c>
      <c r="J30" s="23">
        <v>33</v>
      </c>
      <c r="K30" s="23">
        <v>1</v>
      </c>
      <c r="L30" s="23">
        <v>0</v>
      </c>
      <c r="M30" s="23">
        <v>1</v>
      </c>
      <c r="N30" s="23">
        <v>0</v>
      </c>
      <c r="O30" s="23">
        <v>0</v>
      </c>
      <c r="P30" s="125">
        <v>0</v>
      </c>
      <c r="Q30" s="125">
        <v>0</v>
      </c>
      <c r="R30" s="125">
        <v>2</v>
      </c>
      <c r="S30" s="125">
        <v>0</v>
      </c>
      <c r="T30" s="125">
        <v>2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5">
        <v>0</v>
      </c>
      <c r="AB30" s="125">
        <v>0</v>
      </c>
      <c r="AC30" s="125">
        <v>0</v>
      </c>
      <c r="AD30" s="125">
        <v>0</v>
      </c>
      <c r="AE30" s="125">
        <v>0</v>
      </c>
    </row>
    <row r="31" spans="1:31">
      <c r="A31" s="1">
        <f t="shared" si="0"/>
        <v>2018</v>
      </c>
      <c r="B31" s="1">
        <f t="shared" si="1"/>
        <v>8</v>
      </c>
      <c r="C31" t="s">
        <v>855</v>
      </c>
      <c r="D31" t="s">
        <v>213</v>
      </c>
      <c r="E31" t="s">
        <v>1110</v>
      </c>
      <c r="F31" s="23">
        <v>350</v>
      </c>
      <c r="G31" s="126">
        <v>1457</v>
      </c>
      <c r="H31" s="23">
        <v>24</v>
      </c>
      <c r="I31" s="23">
        <v>14.58</v>
      </c>
      <c r="J31" s="23">
        <v>67</v>
      </c>
      <c r="K31" s="23">
        <v>9</v>
      </c>
      <c r="L31" s="23">
        <v>4</v>
      </c>
      <c r="M31" s="23">
        <v>2</v>
      </c>
      <c r="N31" s="23">
        <v>0</v>
      </c>
      <c r="O31" s="23">
        <v>3</v>
      </c>
      <c r="P31" s="125">
        <v>0</v>
      </c>
      <c r="Q31" s="125">
        <v>0</v>
      </c>
      <c r="R31" s="125">
        <v>4</v>
      </c>
      <c r="S31" s="125">
        <v>0</v>
      </c>
      <c r="T31" s="125">
        <v>3</v>
      </c>
      <c r="U31" s="125">
        <v>0</v>
      </c>
      <c r="V31" s="125">
        <v>0</v>
      </c>
      <c r="W31" s="125">
        <v>0</v>
      </c>
      <c r="X31" s="125">
        <v>1</v>
      </c>
      <c r="Y31" s="125">
        <v>0</v>
      </c>
      <c r="Z31" s="125">
        <v>0</v>
      </c>
      <c r="AA31" s="125">
        <v>0</v>
      </c>
      <c r="AB31" s="125">
        <v>0</v>
      </c>
      <c r="AC31" s="125">
        <v>0</v>
      </c>
      <c r="AD31" s="125">
        <v>0</v>
      </c>
      <c r="AE31" s="125">
        <v>0</v>
      </c>
    </row>
    <row r="32" spans="1:31">
      <c r="A32" s="1">
        <f t="shared" si="0"/>
        <v>2018</v>
      </c>
      <c r="B32" s="1">
        <f t="shared" si="1"/>
        <v>8</v>
      </c>
      <c r="C32" t="s">
        <v>970</v>
      </c>
      <c r="D32" t="s">
        <v>213</v>
      </c>
      <c r="E32" t="s">
        <v>1108</v>
      </c>
      <c r="F32" s="23">
        <v>450</v>
      </c>
      <c r="G32" s="126">
        <v>1868</v>
      </c>
      <c r="H32" s="23">
        <v>30</v>
      </c>
      <c r="I32" s="23">
        <v>15</v>
      </c>
      <c r="J32" s="23">
        <v>56</v>
      </c>
      <c r="K32" s="23">
        <v>13</v>
      </c>
      <c r="L32" s="23">
        <v>0</v>
      </c>
      <c r="M32" s="23">
        <v>0</v>
      </c>
      <c r="N32" s="23">
        <v>0</v>
      </c>
      <c r="O32" s="23">
        <v>0</v>
      </c>
      <c r="P32" s="125">
        <v>2</v>
      </c>
      <c r="Q32" s="125">
        <v>0</v>
      </c>
      <c r="R32" s="125">
        <v>5</v>
      </c>
      <c r="S32" s="125">
        <v>0</v>
      </c>
      <c r="T32" s="125">
        <v>4</v>
      </c>
      <c r="U32" s="125">
        <v>0</v>
      </c>
      <c r="V32" s="125">
        <v>0</v>
      </c>
      <c r="W32" s="125">
        <v>1</v>
      </c>
      <c r="X32" s="125">
        <v>0</v>
      </c>
      <c r="Y32" s="125">
        <v>0</v>
      </c>
      <c r="Z32" s="125">
        <v>0</v>
      </c>
      <c r="AA32" s="125">
        <v>0</v>
      </c>
      <c r="AB32" s="125">
        <v>0</v>
      </c>
      <c r="AC32" s="125">
        <v>0</v>
      </c>
      <c r="AD32" s="125">
        <v>0</v>
      </c>
      <c r="AE32" s="125">
        <v>0</v>
      </c>
    </row>
    <row r="33" spans="1:31">
      <c r="A33" s="1">
        <f t="shared" si="0"/>
        <v>2018</v>
      </c>
      <c r="B33" s="1">
        <f t="shared" si="1"/>
        <v>8</v>
      </c>
      <c r="C33" t="s">
        <v>970</v>
      </c>
      <c r="D33" t="s">
        <v>213</v>
      </c>
      <c r="E33" t="s">
        <v>1109</v>
      </c>
      <c r="F33" s="23">
        <v>37.6</v>
      </c>
      <c r="G33" s="23">
        <v>207</v>
      </c>
      <c r="H33" s="23">
        <v>5</v>
      </c>
      <c r="I33" s="23">
        <v>7.52</v>
      </c>
      <c r="J33" s="23">
        <v>8</v>
      </c>
      <c r="K33" s="23">
        <v>2</v>
      </c>
      <c r="L33" s="23">
        <v>0</v>
      </c>
      <c r="M33" s="23">
        <v>0</v>
      </c>
      <c r="N33" s="23">
        <v>0</v>
      </c>
      <c r="O33" s="23">
        <v>0</v>
      </c>
      <c r="P33" s="125">
        <v>2</v>
      </c>
      <c r="Q33" s="125">
        <v>0</v>
      </c>
      <c r="R33" s="125">
        <v>1</v>
      </c>
      <c r="S33" s="125">
        <v>0</v>
      </c>
      <c r="T33" s="125">
        <v>1</v>
      </c>
      <c r="U33" s="125">
        <v>0</v>
      </c>
      <c r="V33" s="125">
        <v>0</v>
      </c>
      <c r="W33" s="125">
        <v>0</v>
      </c>
      <c r="X33" s="125">
        <v>0</v>
      </c>
      <c r="Y33" s="125">
        <v>0</v>
      </c>
      <c r="Z33" s="125">
        <v>0</v>
      </c>
      <c r="AA33" s="125">
        <v>0</v>
      </c>
      <c r="AB33" s="125">
        <v>0</v>
      </c>
      <c r="AC33" s="125">
        <v>0</v>
      </c>
      <c r="AD33" s="125">
        <v>0</v>
      </c>
      <c r="AE33" s="125">
        <v>0</v>
      </c>
    </row>
    <row r="34" spans="1:31">
      <c r="A34" s="1">
        <f t="shared" si="0"/>
        <v>2018</v>
      </c>
      <c r="B34" s="1">
        <f t="shared" si="1"/>
        <v>8</v>
      </c>
      <c r="C34" t="s">
        <v>970</v>
      </c>
      <c r="D34" t="s">
        <v>213</v>
      </c>
      <c r="E34" t="s">
        <v>1110</v>
      </c>
      <c r="F34" s="23">
        <v>350</v>
      </c>
      <c r="G34" s="126">
        <v>1468</v>
      </c>
      <c r="H34" s="23">
        <v>25</v>
      </c>
      <c r="I34" s="23">
        <v>14</v>
      </c>
      <c r="J34" s="23">
        <v>60</v>
      </c>
      <c r="K34" s="23">
        <v>6</v>
      </c>
      <c r="L34" s="23">
        <v>4</v>
      </c>
      <c r="M34" s="23">
        <v>1</v>
      </c>
      <c r="N34" s="23">
        <v>0</v>
      </c>
      <c r="O34" s="23">
        <v>1</v>
      </c>
      <c r="P34" s="125">
        <v>0</v>
      </c>
      <c r="Q34" s="125">
        <v>0</v>
      </c>
      <c r="R34" s="125">
        <v>4</v>
      </c>
      <c r="S34" s="125">
        <v>1</v>
      </c>
      <c r="T34" s="125">
        <v>3</v>
      </c>
      <c r="U34" s="125">
        <v>0</v>
      </c>
      <c r="V34" s="125">
        <v>0</v>
      </c>
      <c r="W34" s="125">
        <v>0</v>
      </c>
      <c r="X34" s="125">
        <v>0</v>
      </c>
      <c r="Y34" s="125">
        <v>0</v>
      </c>
      <c r="Z34" s="125">
        <v>2</v>
      </c>
      <c r="AA34" s="125">
        <v>0</v>
      </c>
      <c r="AB34" s="125">
        <v>2</v>
      </c>
      <c r="AC34" s="125">
        <v>0</v>
      </c>
      <c r="AD34" s="125">
        <v>0</v>
      </c>
      <c r="AE34" s="125">
        <v>0</v>
      </c>
    </row>
    <row r="35" spans="1:31">
      <c r="A35" s="1">
        <f t="shared" si="0"/>
        <v>2018</v>
      </c>
      <c r="B35" s="1">
        <f t="shared" si="1"/>
        <v>8</v>
      </c>
      <c r="C35" t="s">
        <v>973</v>
      </c>
      <c r="D35" t="s">
        <v>213</v>
      </c>
      <c r="E35" t="s">
        <v>1110</v>
      </c>
      <c r="F35" s="23">
        <v>43.95</v>
      </c>
      <c r="G35" s="23">
        <v>326</v>
      </c>
      <c r="H35" s="23">
        <v>4</v>
      </c>
      <c r="I35" s="23">
        <v>10.99</v>
      </c>
      <c r="J35" s="23">
        <v>16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125">
        <v>0</v>
      </c>
      <c r="Q35" s="125">
        <v>0</v>
      </c>
      <c r="R35" s="125">
        <v>1</v>
      </c>
      <c r="S35" s="125">
        <v>1</v>
      </c>
      <c r="T35" s="125">
        <v>0</v>
      </c>
      <c r="U35" s="125">
        <v>0</v>
      </c>
      <c r="V35" s="125">
        <v>0</v>
      </c>
      <c r="W35" s="125">
        <v>0</v>
      </c>
      <c r="X35" s="125">
        <v>0</v>
      </c>
      <c r="Y35" s="125">
        <v>0</v>
      </c>
      <c r="Z35" s="125">
        <v>0</v>
      </c>
      <c r="AA35" s="125">
        <v>0</v>
      </c>
      <c r="AB35" s="125">
        <v>0</v>
      </c>
      <c r="AC35" s="125">
        <v>0</v>
      </c>
      <c r="AD35" s="125">
        <v>0</v>
      </c>
      <c r="AE35" s="125">
        <v>0</v>
      </c>
    </row>
  </sheetData>
  <phoneticPr fontId="19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9" tint="-0.499984740745262"/>
  </sheetPr>
  <dimension ref="A1:L9"/>
  <sheetViews>
    <sheetView topLeftCell="A7" workbookViewId="0">
      <selection activeCell="E11" sqref="E11"/>
    </sheetView>
  </sheetViews>
  <sheetFormatPr defaultRowHeight="13.5"/>
  <cols>
    <col min="1" max="1" width="6.125" style="98" customWidth="1"/>
    <col min="2" max="2" width="3.5" style="98" customWidth="1"/>
    <col min="3" max="3" width="10.875" style="98" customWidth="1"/>
    <col min="4" max="4" width="6.5" style="98" customWidth="1"/>
    <col min="5" max="5" width="7.125" style="98" customWidth="1"/>
    <col min="6" max="6" width="19.125" style="98" customWidth="1"/>
    <col min="9" max="9" width="30.125" style="98" customWidth="1"/>
    <col min="10" max="10" width="56.125" style="98" customWidth="1"/>
    <col min="11" max="11" width="14" style="98" customWidth="1"/>
    <col min="12" max="12" width="9.625" style="98" customWidth="1"/>
  </cols>
  <sheetData>
    <row r="1" spans="1:12">
      <c r="A1" t="s">
        <v>129</v>
      </c>
      <c r="B1" t="s">
        <v>127</v>
      </c>
      <c r="C1" t="s">
        <v>138</v>
      </c>
      <c r="D1" t="s">
        <v>810</v>
      </c>
      <c r="E1" t="s">
        <v>1041</v>
      </c>
      <c r="F1" t="s">
        <v>1042</v>
      </c>
      <c r="G1" t="s">
        <v>1043</v>
      </c>
      <c r="H1" t="s">
        <v>196</v>
      </c>
      <c r="I1" t="s">
        <v>1044</v>
      </c>
      <c r="J1" t="s">
        <v>1045</v>
      </c>
      <c r="K1" t="s">
        <v>1046</v>
      </c>
      <c r="L1" t="s">
        <v>809</v>
      </c>
    </row>
    <row r="2" spans="1:12" ht="148.5" customHeight="1">
      <c r="A2" s="94">
        <f>YEAR(C2)</f>
        <v>2018</v>
      </c>
      <c r="B2" s="94">
        <f>MONTH(C2)</f>
        <v>7</v>
      </c>
      <c r="C2" s="90">
        <v>43293</v>
      </c>
      <c r="D2" s="91">
        <v>0.99513888888888891</v>
      </c>
      <c r="E2" s="89" t="s">
        <v>1048</v>
      </c>
      <c r="F2" s="89" t="s">
        <v>213</v>
      </c>
      <c r="G2" s="89" t="s">
        <v>1111</v>
      </c>
      <c r="H2" s="89" t="s">
        <v>151</v>
      </c>
      <c r="I2" s="89" t="s">
        <v>1050</v>
      </c>
      <c r="J2" s="86" t="s">
        <v>1112</v>
      </c>
      <c r="K2" s="59" t="s">
        <v>1072</v>
      </c>
      <c r="L2" s="59"/>
    </row>
    <row r="3" spans="1:12" ht="40.5" customHeight="1">
      <c r="A3" s="94">
        <f>YEAR(C3)</f>
        <v>2018</v>
      </c>
      <c r="B3" s="94">
        <f>MONTH(C3)</f>
        <v>7</v>
      </c>
      <c r="C3" s="90">
        <v>43282</v>
      </c>
      <c r="D3" s="91">
        <v>0.63402777777777775</v>
      </c>
      <c r="E3" s="89" t="s">
        <v>1048</v>
      </c>
      <c r="F3" s="89" t="s">
        <v>213</v>
      </c>
      <c r="G3" s="89" t="s">
        <v>1113</v>
      </c>
      <c r="H3" s="89" t="s">
        <v>151</v>
      </c>
      <c r="I3" s="89" t="s">
        <v>1050</v>
      </c>
      <c r="J3" s="87" t="s">
        <v>1114</v>
      </c>
      <c r="K3" s="33" t="s">
        <v>1072</v>
      </c>
      <c r="L3" s="33"/>
    </row>
    <row r="4" spans="1:12" ht="54" customHeight="1">
      <c r="A4" s="94">
        <f>YEAR(C4)</f>
        <v>2018</v>
      </c>
      <c r="B4" s="94">
        <f>MONTH(C4)</f>
        <v>7</v>
      </c>
      <c r="C4" s="90">
        <v>43302</v>
      </c>
      <c r="D4" s="91">
        <v>0.68472222222222223</v>
      </c>
      <c r="E4" s="89" t="s">
        <v>1048</v>
      </c>
      <c r="F4" s="89" t="s">
        <v>213</v>
      </c>
      <c r="G4" s="89" t="s">
        <v>1115</v>
      </c>
      <c r="H4" s="89" t="s">
        <v>151</v>
      </c>
      <c r="I4" s="89" t="s">
        <v>1050</v>
      </c>
      <c r="J4" s="88" t="s">
        <v>1116</v>
      </c>
      <c r="K4" s="23" t="s">
        <v>1072</v>
      </c>
      <c r="L4" s="23"/>
    </row>
    <row r="5" spans="1:12">
      <c r="A5" s="94">
        <f>YEAR(C5)</f>
        <v>2018</v>
      </c>
      <c r="B5" s="94">
        <f>MONTH(C5)</f>
        <v>7</v>
      </c>
      <c r="C5" s="84">
        <v>43310</v>
      </c>
      <c r="D5" s="85">
        <v>0.68958333333333333</v>
      </c>
      <c r="E5" s="33" t="s">
        <v>1048</v>
      </c>
      <c r="F5" s="33" t="s">
        <v>213</v>
      </c>
      <c r="G5" s="33" t="s">
        <v>387</v>
      </c>
      <c r="H5" s="33" t="s">
        <v>151</v>
      </c>
      <c r="I5" s="33" t="s">
        <v>1050</v>
      </c>
      <c r="J5" s="33" t="s">
        <v>1117</v>
      </c>
      <c r="K5" s="33" t="s">
        <v>1052</v>
      </c>
      <c r="L5" s="33" t="s">
        <v>1118</v>
      </c>
    </row>
    <row r="6" spans="1:12">
      <c r="C6" s="84">
        <v>43318</v>
      </c>
      <c r="D6" s="85">
        <v>0.51666666666666672</v>
      </c>
      <c r="E6" s="33" t="s">
        <v>1048</v>
      </c>
      <c r="F6" s="33" t="s">
        <v>213</v>
      </c>
      <c r="G6" s="33" t="s">
        <v>1119</v>
      </c>
      <c r="H6" s="33" t="s">
        <v>151</v>
      </c>
      <c r="I6" s="33" t="s">
        <v>1050</v>
      </c>
      <c r="J6" s="33" t="s">
        <v>1120</v>
      </c>
      <c r="K6" s="33" t="s">
        <v>1052</v>
      </c>
      <c r="L6" s="33" t="s">
        <v>1121</v>
      </c>
    </row>
    <row r="7" spans="1:12">
      <c r="C7" s="84">
        <v>43318</v>
      </c>
      <c r="D7" s="85">
        <v>0.51597222222222228</v>
      </c>
      <c r="E7" s="33" t="s">
        <v>1048</v>
      </c>
      <c r="F7" s="33" t="s">
        <v>213</v>
      </c>
      <c r="G7" s="33" t="s">
        <v>1119</v>
      </c>
      <c r="H7" s="33" t="s">
        <v>151</v>
      </c>
      <c r="I7" s="33" t="s">
        <v>1050</v>
      </c>
      <c r="J7" s="33" t="s">
        <v>1122</v>
      </c>
      <c r="K7" s="33" t="s">
        <v>1052</v>
      </c>
      <c r="L7" s="33" t="s">
        <v>1123</v>
      </c>
    </row>
    <row r="8" spans="1:12">
      <c r="C8" s="84">
        <v>43318</v>
      </c>
      <c r="D8" s="85">
        <v>0.51527777777777772</v>
      </c>
      <c r="E8" s="33" t="s">
        <v>1048</v>
      </c>
      <c r="F8" s="33" t="s">
        <v>213</v>
      </c>
      <c r="G8" s="33" t="s">
        <v>1119</v>
      </c>
      <c r="H8" s="33" t="s">
        <v>151</v>
      </c>
      <c r="I8" s="33" t="s">
        <v>1050</v>
      </c>
      <c r="J8" s="33" t="s">
        <v>1124</v>
      </c>
      <c r="K8" s="33" t="s">
        <v>1052</v>
      </c>
      <c r="L8" s="33" t="s">
        <v>1125</v>
      </c>
    </row>
    <row r="9" spans="1:12">
      <c r="J9" s="92" t="s">
        <v>1126</v>
      </c>
    </row>
  </sheetData>
  <phoneticPr fontId="1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9" tint="-0.499984740745262"/>
  </sheetPr>
  <dimension ref="A1:M64"/>
  <sheetViews>
    <sheetView zoomScale="98" zoomScaleNormal="98" zoomScalePageLayoutView="98" workbookViewId="0">
      <pane ySplit="1" topLeftCell="A2" activePane="bottomLeft" state="frozen"/>
      <selection pane="bottomLeft" activeCell="G30" sqref="G30"/>
    </sheetView>
  </sheetViews>
  <sheetFormatPr defaultColWidth="11" defaultRowHeight="16.5"/>
  <cols>
    <col min="1" max="2" width="11.625" style="58" customWidth="1"/>
    <col min="3" max="3" width="14.375" style="25" customWidth="1"/>
    <col min="4" max="4" width="20.125" style="140" customWidth="1"/>
    <col min="5" max="5" width="11.625" style="24" customWidth="1"/>
    <col min="6" max="6" width="16.375" style="24" customWidth="1"/>
    <col min="7" max="7" width="46.875" style="140" customWidth="1"/>
    <col min="8" max="8" width="11.625" style="169" customWidth="1"/>
    <col min="9" max="9" width="11" style="169" customWidth="1"/>
    <col min="10" max="10" width="11" style="24" customWidth="1"/>
    <col min="11" max="16384" width="11" style="24"/>
  </cols>
  <sheetData>
    <row r="1" spans="1:13" ht="21.75" customHeight="1">
      <c r="A1" s="57" t="s">
        <v>129</v>
      </c>
      <c r="B1" s="57" t="s">
        <v>127</v>
      </c>
      <c r="C1" s="27" t="s">
        <v>136</v>
      </c>
      <c r="D1" s="26" t="s">
        <v>1127</v>
      </c>
      <c r="E1" s="26" t="s">
        <v>1128</v>
      </c>
      <c r="F1" s="26" t="s">
        <v>28</v>
      </c>
      <c r="G1" s="28" t="s">
        <v>1129</v>
      </c>
      <c r="H1" s="26" t="s">
        <v>1130</v>
      </c>
      <c r="I1" s="26" t="s">
        <v>1131</v>
      </c>
      <c r="L1" s="26" t="s">
        <v>1130</v>
      </c>
      <c r="M1" s="26" t="s">
        <v>1131</v>
      </c>
    </row>
    <row r="2" spans="1:13">
      <c r="A2" s="58">
        <f t="shared" ref="A2:A33" si="0">YEAR(C2)</f>
        <v>2018</v>
      </c>
      <c r="B2" s="58">
        <f t="shared" ref="B2:B33" si="1">MONTH(C2)</f>
        <v>3</v>
      </c>
      <c r="C2" s="25">
        <v>43190</v>
      </c>
      <c r="D2" s="140" t="s">
        <v>1132</v>
      </c>
      <c r="E2" s="24" t="s">
        <v>38</v>
      </c>
      <c r="F2" s="24" t="s">
        <v>1133</v>
      </c>
      <c r="G2" s="140" t="s">
        <v>1134</v>
      </c>
      <c r="H2" s="169" t="s">
        <v>1135</v>
      </c>
      <c r="I2" s="169" t="s">
        <v>1136</v>
      </c>
      <c r="L2" s="169" t="s">
        <v>1135</v>
      </c>
      <c r="M2" s="169" t="s">
        <v>1137</v>
      </c>
    </row>
    <row r="3" spans="1:13">
      <c r="A3" s="58">
        <f t="shared" si="0"/>
        <v>2018</v>
      </c>
      <c r="B3" s="58">
        <f t="shared" si="1"/>
        <v>4</v>
      </c>
      <c r="C3" s="25">
        <v>43193</v>
      </c>
      <c r="D3" s="140" t="s">
        <v>1138</v>
      </c>
      <c r="E3" s="24" t="s">
        <v>38</v>
      </c>
      <c r="F3" s="24" t="s">
        <v>1133</v>
      </c>
      <c r="G3" s="140" t="s">
        <v>1139</v>
      </c>
      <c r="H3" s="169" t="s">
        <v>1135</v>
      </c>
      <c r="I3" s="169" t="s">
        <v>1136</v>
      </c>
      <c r="L3" s="169" t="s">
        <v>1140</v>
      </c>
      <c r="M3" s="169" t="s">
        <v>1141</v>
      </c>
    </row>
    <row r="4" spans="1:13">
      <c r="A4" s="58">
        <f t="shared" si="0"/>
        <v>2018</v>
      </c>
      <c r="B4" s="58">
        <f t="shared" si="1"/>
        <v>4</v>
      </c>
      <c r="C4" s="25">
        <v>43193</v>
      </c>
      <c r="D4" s="140" t="s">
        <v>1142</v>
      </c>
      <c r="E4" s="24" t="s">
        <v>40</v>
      </c>
      <c r="F4" s="24" t="s">
        <v>1143</v>
      </c>
      <c r="G4" s="140" t="s">
        <v>1144</v>
      </c>
      <c r="H4" s="169" t="s">
        <v>1145</v>
      </c>
      <c r="I4" s="169" t="s">
        <v>1141</v>
      </c>
      <c r="L4" s="169" t="s">
        <v>1145</v>
      </c>
      <c r="M4" s="169" t="s">
        <v>1146</v>
      </c>
    </row>
    <row r="5" spans="1:13">
      <c r="A5" s="58">
        <f t="shared" si="0"/>
        <v>2018</v>
      </c>
      <c r="B5" s="58">
        <f t="shared" si="1"/>
        <v>4</v>
      </c>
      <c r="C5" s="25">
        <v>43200</v>
      </c>
      <c r="D5" s="140" t="s">
        <v>1147</v>
      </c>
      <c r="E5" s="24" t="s">
        <v>40</v>
      </c>
      <c r="F5" s="24" t="s">
        <v>1148</v>
      </c>
      <c r="G5" s="140" t="s">
        <v>1149</v>
      </c>
      <c r="H5" s="169" t="s">
        <v>1135</v>
      </c>
      <c r="I5" s="169" t="s">
        <v>1146</v>
      </c>
      <c r="L5" s="169" t="s">
        <v>1150</v>
      </c>
      <c r="M5" s="169" t="s">
        <v>1136</v>
      </c>
    </row>
    <row r="6" spans="1:13">
      <c r="A6" s="58">
        <f t="shared" si="0"/>
        <v>2018</v>
      </c>
      <c r="B6" s="58">
        <f t="shared" si="1"/>
        <v>4</v>
      </c>
      <c r="C6" s="25">
        <v>43201</v>
      </c>
      <c r="D6" s="140" t="s">
        <v>1151</v>
      </c>
      <c r="E6" s="24" t="s">
        <v>40</v>
      </c>
      <c r="F6" s="24" t="s">
        <v>1152</v>
      </c>
      <c r="G6" s="140" t="s">
        <v>1153</v>
      </c>
      <c r="H6" s="169" t="s">
        <v>1140</v>
      </c>
      <c r="I6" s="169" t="s">
        <v>1146</v>
      </c>
      <c r="L6" s="169" t="s">
        <v>1154</v>
      </c>
      <c r="M6" s="169"/>
    </row>
    <row r="7" spans="1:13">
      <c r="A7" s="58">
        <f t="shared" si="0"/>
        <v>2018</v>
      </c>
      <c r="B7" s="58">
        <f t="shared" si="1"/>
        <v>4</v>
      </c>
      <c r="C7" s="25">
        <v>43203</v>
      </c>
      <c r="D7" s="140" t="s">
        <v>1155</v>
      </c>
      <c r="E7" s="24" t="s">
        <v>38</v>
      </c>
      <c r="F7" s="24" t="s">
        <v>1133</v>
      </c>
      <c r="G7" s="140" t="s">
        <v>1156</v>
      </c>
      <c r="H7" s="169" t="s">
        <v>1135</v>
      </c>
      <c r="I7" s="169" t="s">
        <v>1136</v>
      </c>
    </row>
    <row r="8" spans="1:13">
      <c r="A8" s="58">
        <f t="shared" si="0"/>
        <v>2018</v>
      </c>
      <c r="B8" s="58">
        <f t="shared" si="1"/>
        <v>4</v>
      </c>
      <c r="C8" s="25">
        <v>43208</v>
      </c>
      <c r="D8" s="140" t="s">
        <v>1157</v>
      </c>
      <c r="E8" s="24" t="s">
        <v>40</v>
      </c>
      <c r="F8" s="24" t="s">
        <v>1158</v>
      </c>
      <c r="G8" s="140" t="s">
        <v>1159</v>
      </c>
      <c r="H8" s="169" t="s">
        <v>1145</v>
      </c>
      <c r="I8" s="169" t="s">
        <v>1141</v>
      </c>
    </row>
    <row r="9" spans="1:13">
      <c r="A9" s="58">
        <f t="shared" si="0"/>
        <v>2018</v>
      </c>
      <c r="B9" s="58">
        <f t="shared" si="1"/>
        <v>4</v>
      </c>
      <c r="C9" s="25">
        <v>43210</v>
      </c>
      <c r="D9" s="140" t="s">
        <v>1160</v>
      </c>
      <c r="E9" s="24" t="s">
        <v>30</v>
      </c>
      <c r="F9" s="24" t="s">
        <v>1161</v>
      </c>
      <c r="G9" s="140" t="s">
        <v>1162</v>
      </c>
      <c r="H9" s="169" t="s">
        <v>1135</v>
      </c>
      <c r="I9" s="169" t="s">
        <v>1146</v>
      </c>
    </row>
    <row r="10" spans="1:13">
      <c r="A10" s="58">
        <f t="shared" si="0"/>
        <v>2018</v>
      </c>
      <c r="B10" s="58">
        <f t="shared" si="1"/>
        <v>4</v>
      </c>
      <c r="C10" s="25">
        <v>43212</v>
      </c>
      <c r="D10" s="140" t="s">
        <v>1163</v>
      </c>
      <c r="E10" s="24" t="s">
        <v>40</v>
      </c>
      <c r="F10" s="24" t="s">
        <v>36</v>
      </c>
      <c r="G10" s="140" t="s">
        <v>1164</v>
      </c>
      <c r="H10" s="169" t="s">
        <v>1135</v>
      </c>
      <c r="I10" s="169" t="s">
        <v>1146</v>
      </c>
    </row>
    <row r="11" spans="1:13">
      <c r="A11" s="58">
        <f t="shared" si="0"/>
        <v>2018</v>
      </c>
      <c r="B11" s="58">
        <f t="shared" si="1"/>
        <v>4</v>
      </c>
      <c r="C11" s="25">
        <v>43214</v>
      </c>
      <c r="D11" s="140" t="s">
        <v>1165</v>
      </c>
      <c r="E11" s="24" t="s">
        <v>29</v>
      </c>
      <c r="F11" s="24" t="s">
        <v>1166</v>
      </c>
      <c r="G11" s="140" t="s">
        <v>1167</v>
      </c>
      <c r="H11" s="169" t="s">
        <v>1135</v>
      </c>
      <c r="I11" s="169" t="s">
        <v>1146</v>
      </c>
    </row>
    <row r="12" spans="1:13">
      <c r="A12" s="58">
        <f t="shared" si="0"/>
        <v>2018</v>
      </c>
      <c r="B12" s="58">
        <f t="shared" si="1"/>
        <v>4</v>
      </c>
      <c r="C12" s="25">
        <v>43217</v>
      </c>
      <c r="D12" s="140" t="s">
        <v>1168</v>
      </c>
      <c r="E12" s="24" t="s">
        <v>38</v>
      </c>
      <c r="F12" s="24" t="s">
        <v>1133</v>
      </c>
      <c r="H12" s="169" t="s">
        <v>1135</v>
      </c>
      <c r="I12" s="169" t="s">
        <v>1136</v>
      </c>
    </row>
    <row r="13" spans="1:13">
      <c r="A13" s="58">
        <f t="shared" si="0"/>
        <v>2018</v>
      </c>
      <c r="B13" s="58">
        <f t="shared" si="1"/>
        <v>5</v>
      </c>
      <c r="C13" s="25">
        <v>43222</v>
      </c>
      <c r="D13" s="140" t="s">
        <v>1169</v>
      </c>
      <c r="E13" s="24" t="s">
        <v>1170</v>
      </c>
      <c r="F13" s="24" t="s">
        <v>1171</v>
      </c>
      <c r="G13" s="140" t="s">
        <v>1172</v>
      </c>
      <c r="H13" s="169" t="s">
        <v>1154</v>
      </c>
      <c r="I13" s="169" t="s">
        <v>1141</v>
      </c>
    </row>
    <row r="14" spans="1:13">
      <c r="A14" s="58">
        <f t="shared" si="0"/>
        <v>2018</v>
      </c>
      <c r="B14" s="58">
        <f t="shared" si="1"/>
        <v>5</v>
      </c>
      <c r="C14" s="25">
        <v>43223</v>
      </c>
      <c r="D14" s="140" t="s">
        <v>1173</v>
      </c>
      <c r="E14" s="24" t="s">
        <v>30</v>
      </c>
      <c r="F14" s="24" t="s">
        <v>1174</v>
      </c>
      <c r="G14" s="140" t="s">
        <v>1175</v>
      </c>
      <c r="H14" s="169" t="s">
        <v>1135</v>
      </c>
      <c r="I14" s="169" t="s">
        <v>1146</v>
      </c>
    </row>
    <row r="15" spans="1:13">
      <c r="A15" s="58">
        <f t="shared" si="0"/>
        <v>2018</v>
      </c>
      <c r="B15" s="58">
        <f t="shared" si="1"/>
        <v>5</v>
      </c>
      <c r="C15" s="25">
        <v>43227</v>
      </c>
      <c r="D15" s="140" t="s">
        <v>1176</v>
      </c>
      <c r="E15" s="24" t="s">
        <v>29</v>
      </c>
      <c r="F15" s="24" t="s">
        <v>1177</v>
      </c>
      <c r="G15" s="140" t="s">
        <v>1178</v>
      </c>
      <c r="H15" s="169" t="s">
        <v>1135</v>
      </c>
      <c r="I15" s="169" t="s">
        <v>1146</v>
      </c>
    </row>
    <row r="16" spans="1:13">
      <c r="A16" s="58">
        <f t="shared" si="0"/>
        <v>2018</v>
      </c>
      <c r="B16" s="58">
        <f t="shared" si="1"/>
        <v>5</v>
      </c>
      <c r="C16" s="25">
        <v>43236</v>
      </c>
      <c r="D16" s="140" t="s">
        <v>1179</v>
      </c>
      <c r="E16" s="24" t="s">
        <v>29</v>
      </c>
      <c r="F16" s="24" t="s">
        <v>1180</v>
      </c>
      <c r="G16" s="140" t="s">
        <v>1181</v>
      </c>
      <c r="H16" s="169" t="s">
        <v>1135</v>
      </c>
      <c r="I16" s="169" t="s">
        <v>1146</v>
      </c>
    </row>
    <row r="17" spans="1:9">
      <c r="A17" s="58">
        <f t="shared" si="0"/>
        <v>2018</v>
      </c>
      <c r="B17" s="58">
        <f t="shared" si="1"/>
        <v>5</v>
      </c>
      <c r="C17" s="25">
        <v>43240</v>
      </c>
      <c r="D17" s="140" t="s">
        <v>1182</v>
      </c>
      <c r="E17" s="24" t="s">
        <v>38</v>
      </c>
      <c r="F17" s="24" t="s">
        <v>1133</v>
      </c>
      <c r="H17" s="169" t="s">
        <v>1135</v>
      </c>
      <c r="I17" s="169" t="s">
        <v>1136</v>
      </c>
    </row>
    <row r="18" spans="1:9">
      <c r="A18" s="58">
        <f t="shared" si="0"/>
        <v>2018</v>
      </c>
      <c r="B18" s="58">
        <f t="shared" si="1"/>
        <v>5</v>
      </c>
      <c r="C18" s="25">
        <v>43245</v>
      </c>
      <c r="D18" s="140" t="s">
        <v>1183</v>
      </c>
      <c r="E18" s="24" t="s">
        <v>40</v>
      </c>
      <c r="F18" s="24" t="s">
        <v>36</v>
      </c>
      <c r="H18" s="169" t="s">
        <v>1135</v>
      </c>
      <c r="I18" s="169" t="s">
        <v>1146</v>
      </c>
    </row>
    <row r="19" spans="1:9">
      <c r="A19" s="58">
        <f t="shared" si="0"/>
        <v>2018</v>
      </c>
      <c r="B19" s="58">
        <f t="shared" si="1"/>
        <v>5</v>
      </c>
      <c r="C19" s="25">
        <v>43246</v>
      </c>
      <c r="D19" s="140" t="s">
        <v>1184</v>
      </c>
      <c r="E19" s="24" t="s">
        <v>29</v>
      </c>
      <c r="F19" s="24" t="s">
        <v>1180</v>
      </c>
      <c r="H19" s="169" t="s">
        <v>1135</v>
      </c>
      <c r="I19" s="169" t="s">
        <v>1146</v>
      </c>
    </row>
    <row r="20" spans="1:9">
      <c r="A20" s="58">
        <f t="shared" si="0"/>
        <v>2018</v>
      </c>
      <c r="B20" s="58">
        <f t="shared" si="1"/>
        <v>5</v>
      </c>
      <c r="C20" s="25">
        <v>43248</v>
      </c>
      <c r="D20" s="140" t="s">
        <v>1185</v>
      </c>
      <c r="E20" s="24" t="s">
        <v>1170</v>
      </c>
      <c r="F20" s="24" t="s">
        <v>1186</v>
      </c>
      <c r="G20" s="140" t="s">
        <v>1187</v>
      </c>
      <c r="H20" s="169" t="s">
        <v>1135</v>
      </c>
      <c r="I20" s="169" t="s">
        <v>1146</v>
      </c>
    </row>
    <row r="21" spans="1:9">
      <c r="A21" s="58">
        <f t="shared" si="0"/>
        <v>2018</v>
      </c>
      <c r="B21" s="58">
        <f t="shared" si="1"/>
        <v>6</v>
      </c>
      <c r="C21" s="25">
        <v>43254</v>
      </c>
      <c r="D21" s="140" t="s">
        <v>1188</v>
      </c>
      <c r="E21" s="24" t="s">
        <v>30</v>
      </c>
      <c r="F21" s="24" t="s">
        <v>1133</v>
      </c>
      <c r="G21" s="140" t="s">
        <v>1189</v>
      </c>
      <c r="H21" s="169" t="s">
        <v>1150</v>
      </c>
      <c r="I21" s="169" t="s">
        <v>1137</v>
      </c>
    </row>
    <row r="22" spans="1:9">
      <c r="A22" s="58">
        <f t="shared" si="0"/>
        <v>2018</v>
      </c>
      <c r="B22" s="58">
        <f t="shared" si="1"/>
        <v>6</v>
      </c>
      <c r="C22" s="25">
        <v>43258</v>
      </c>
      <c r="D22" s="140" t="s">
        <v>1190</v>
      </c>
      <c r="E22" s="24" t="s">
        <v>30</v>
      </c>
      <c r="F22" s="24" t="s">
        <v>1191</v>
      </c>
      <c r="G22" s="140" t="s">
        <v>1192</v>
      </c>
      <c r="H22" s="169" t="s">
        <v>1135</v>
      </c>
      <c r="I22" s="169" t="s">
        <v>1146</v>
      </c>
    </row>
    <row r="23" spans="1:9">
      <c r="A23" s="58">
        <f t="shared" si="0"/>
        <v>2018</v>
      </c>
      <c r="B23" s="58">
        <f t="shared" si="1"/>
        <v>6</v>
      </c>
      <c r="C23" s="25">
        <v>43260</v>
      </c>
      <c r="D23" s="140" t="s">
        <v>1193</v>
      </c>
      <c r="E23" s="24" t="s">
        <v>1170</v>
      </c>
      <c r="F23" s="24" t="s">
        <v>1133</v>
      </c>
      <c r="G23" s="140" t="s">
        <v>1194</v>
      </c>
      <c r="H23" s="169" t="s">
        <v>1154</v>
      </c>
      <c r="I23" s="169" t="s">
        <v>1146</v>
      </c>
    </row>
    <row r="24" spans="1:9">
      <c r="A24" s="58">
        <f t="shared" si="0"/>
        <v>2018</v>
      </c>
      <c r="B24" s="58">
        <f t="shared" si="1"/>
        <v>6</v>
      </c>
      <c r="C24" s="25">
        <v>43261</v>
      </c>
      <c r="D24" s="140" t="s">
        <v>1195</v>
      </c>
      <c r="E24" s="24" t="s">
        <v>29</v>
      </c>
      <c r="F24" s="24" t="s">
        <v>1196</v>
      </c>
      <c r="G24" s="140" t="s">
        <v>1197</v>
      </c>
      <c r="H24" s="169" t="s">
        <v>1150</v>
      </c>
      <c r="I24" s="169" t="s">
        <v>1137</v>
      </c>
    </row>
    <row r="25" spans="1:9">
      <c r="A25" s="58">
        <f t="shared" si="0"/>
        <v>2018</v>
      </c>
      <c r="B25" s="58">
        <f t="shared" si="1"/>
        <v>6</v>
      </c>
      <c r="C25" s="25">
        <v>43263</v>
      </c>
      <c r="D25" s="140" t="s">
        <v>1198</v>
      </c>
      <c r="E25" s="24" t="s">
        <v>38</v>
      </c>
      <c r="G25" s="140" t="s">
        <v>1199</v>
      </c>
      <c r="H25" s="169" t="s">
        <v>1135</v>
      </c>
      <c r="I25" s="169" t="s">
        <v>1136</v>
      </c>
    </row>
    <row r="26" spans="1:9">
      <c r="A26" s="58">
        <f t="shared" si="0"/>
        <v>2018</v>
      </c>
      <c r="B26" s="58">
        <f t="shared" si="1"/>
        <v>6</v>
      </c>
      <c r="C26" s="25">
        <v>43264</v>
      </c>
      <c r="D26" s="140" t="s">
        <v>1200</v>
      </c>
      <c r="E26" s="24" t="s">
        <v>1170</v>
      </c>
      <c r="F26" s="24" t="s">
        <v>1201</v>
      </c>
      <c r="G26" s="140" t="s">
        <v>1202</v>
      </c>
      <c r="H26" s="169" t="s">
        <v>1145</v>
      </c>
      <c r="I26" s="169" t="s">
        <v>1141</v>
      </c>
    </row>
    <row r="27" spans="1:9">
      <c r="A27" s="58">
        <f t="shared" si="0"/>
        <v>2018</v>
      </c>
      <c r="B27" s="58">
        <f t="shared" si="1"/>
        <v>6</v>
      </c>
      <c r="C27" s="25">
        <v>43265</v>
      </c>
      <c r="D27" s="140" t="s">
        <v>1203</v>
      </c>
      <c r="E27" s="24" t="s">
        <v>40</v>
      </c>
      <c r="F27" s="24" t="s">
        <v>1204</v>
      </c>
      <c r="G27" s="140" t="s">
        <v>1205</v>
      </c>
      <c r="H27" s="169" t="s">
        <v>1145</v>
      </c>
      <c r="I27" s="169" t="s">
        <v>1141</v>
      </c>
    </row>
    <row r="28" spans="1:9">
      <c r="A28" s="58">
        <f t="shared" si="0"/>
        <v>2018</v>
      </c>
      <c r="B28" s="58">
        <f t="shared" si="1"/>
        <v>6</v>
      </c>
      <c r="C28" s="25">
        <v>43266</v>
      </c>
      <c r="D28" s="140" t="s">
        <v>1206</v>
      </c>
      <c r="E28" s="24" t="s">
        <v>1170</v>
      </c>
      <c r="F28" s="24" t="s">
        <v>1207</v>
      </c>
      <c r="G28" s="140" t="s">
        <v>1208</v>
      </c>
      <c r="H28" s="169" t="s">
        <v>1154</v>
      </c>
      <c r="I28" s="169" t="s">
        <v>1141</v>
      </c>
    </row>
    <row r="29" spans="1:9">
      <c r="A29" s="58">
        <f t="shared" si="0"/>
        <v>2018</v>
      </c>
      <c r="B29" s="58">
        <f t="shared" si="1"/>
        <v>6</v>
      </c>
      <c r="C29" s="25">
        <v>43268</v>
      </c>
      <c r="D29" s="140" t="s">
        <v>1209</v>
      </c>
      <c r="E29" s="24" t="s">
        <v>1170</v>
      </c>
      <c r="F29" s="24" t="s">
        <v>1210</v>
      </c>
      <c r="G29" s="140" t="s">
        <v>1211</v>
      </c>
      <c r="H29" s="169" t="s">
        <v>1135</v>
      </c>
      <c r="I29" s="169" t="s">
        <v>1146</v>
      </c>
    </row>
    <row r="30" spans="1:9">
      <c r="A30" s="58">
        <f t="shared" si="0"/>
        <v>2018</v>
      </c>
      <c r="B30" s="58">
        <f t="shared" si="1"/>
        <v>6</v>
      </c>
      <c r="C30" s="25">
        <v>43268</v>
      </c>
      <c r="D30" s="140" t="s">
        <v>1212</v>
      </c>
      <c r="E30" s="24" t="s">
        <v>29</v>
      </c>
      <c r="F30" s="24" t="s">
        <v>1213</v>
      </c>
      <c r="G30" s="140" t="s">
        <v>1214</v>
      </c>
      <c r="H30" s="169" t="s">
        <v>1150</v>
      </c>
      <c r="I30" s="169" t="s">
        <v>1137</v>
      </c>
    </row>
    <row r="31" spans="1:9">
      <c r="A31" s="58">
        <f t="shared" si="0"/>
        <v>2018</v>
      </c>
      <c r="B31" s="58">
        <f t="shared" si="1"/>
        <v>6</v>
      </c>
      <c r="C31" s="25">
        <v>43275</v>
      </c>
      <c r="D31" s="140" t="s">
        <v>1215</v>
      </c>
      <c r="E31" s="24" t="s">
        <v>30</v>
      </c>
      <c r="F31" s="24" t="s">
        <v>1216</v>
      </c>
      <c r="G31" s="140" t="s">
        <v>1217</v>
      </c>
      <c r="H31" s="169" t="s">
        <v>1150</v>
      </c>
      <c r="I31" s="169" t="s">
        <v>1137</v>
      </c>
    </row>
    <row r="32" spans="1:9">
      <c r="A32" s="58">
        <f t="shared" si="0"/>
        <v>2018</v>
      </c>
      <c r="B32" s="58">
        <f t="shared" si="1"/>
        <v>6</v>
      </c>
      <c r="C32" s="25">
        <v>43275</v>
      </c>
      <c r="D32" s="140" t="s">
        <v>559</v>
      </c>
      <c r="E32" s="24" t="s">
        <v>30</v>
      </c>
      <c r="F32" s="24" t="s">
        <v>1133</v>
      </c>
      <c r="G32" s="140" t="s">
        <v>1218</v>
      </c>
      <c r="H32" s="169" t="s">
        <v>1135</v>
      </c>
      <c r="I32" s="169" t="s">
        <v>1136</v>
      </c>
    </row>
    <row r="33" spans="1:9">
      <c r="A33" s="58">
        <f t="shared" si="0"/>
        <v>2018</v>
      </c>
      <c r="B33" s="58">
        <f t="shared" si="1"/>
        <v>6</v>
      </c>
      <c r="C33" s="25">
        <v>43275</v>
      </c>
      <c r="D33" s="140" t="s">
        <v>505</v>
      </c>
      <c r="E33" s="24" t="s">
        <v>1170</v>
      </c>
      <c r="F33" s="24" t="s">
        <v>1171</v>
      </c>
      <c r="G33" s="140" t="s">
        <v>1202</v>
      </c>
      <c r="H33" s="169" t="s">
        <v>1150</v>
      </c>
      <c r="I33" s="169" t="s">
        <v>1137</v>
      </c>
    </row>
    <row r="34" spans="1:9">
      <c r="A34" s="58">
        <f t="shared" ref="A34:A64" si="2">YEAR(C34)</f>
        <v>2018</v>
      </c>
      <c r="B34" s="58">
        <f t="shared" ref="B34:B65" si="3">MONTH(C34)</f>
        <v>6</v>
      </c>
      <c r="C34" s="25">
        <v>43276</v>
      </c>
      <c r="D34" s="140" t="s">
        <v>1219</v>
      </c>
      <c r="E34" s="24" t="s">
        <v>1170</v>
      </c>
      <c r="F34" s="24" t="s">
        <v>1220</v>
      </c>
      <c r="G34" s="140" t="s">
        <v>1221</v>
      </c>
      <c r="H34" s="169" t="s">
        <v>1150</v>
      </c>
      <c r="I34" s="169" t="s">
        <v>1137</v>
      </c>
    </row>
    <row r="35" spans="1:9">
      <c r="A35" s="58">
        <f t="shared" si="2"/>
        <v>2018</v>
      </c>
      <c r="B35" s="58">
        <f t="shared" si="3"/>
        <v>6</v>
      </c>
      <c r="C35" s="25">
        <v>43276</v>
      </c>
      <c r="D35" s="140" t="s">
        <v>529</v>
      </c>
      <c r="E35" s="24" t="s">
        <v>30</v>
      </c>
      <c r="F35" s="24" t="s">
        <v>1222</v>
      </c>
      <c r="G35" s="140" t="s">
        <v>1223</v>
      </c>
      <c r="H35" s="169" t="s">
        <v>1135</v>
      </c>
      <c r="I35" s="169" t="s">
        <v>1146</v>
      </c>
    </row>
    <row r="36" spans="1:9">
      <c r="A36" s="58">
        <f t="shared" si="2"/>
        <v>2018</v>
      </c>
      <c r="B36" s="58">
        <f t="shared" si="3"/>
        <v>6</v>
      </c>
      <c r="C36" s="25">
        <v>43279</v>
      </c>
      <c r="D36" s="140" t="s">
        <v>1224</v>
      </c>
      <c r="E36" s="24" t="s">
        <v>29</v>
      </c>
      <c r="F36" s="24" t="s">
        <v>1225</v>
      </c>
      <c r="G36" s="140" t="s">
        <v>1226</v>
      </c>
      <c r="H36" s="169" t="s">
        <v>1135</v>
      </c>
      <c r="I36" s="169" t="s">
        <v>1146</v>
      </c>
    </row>
    <row r="37" spans="1:9">
      <c r="A37" s="58">
        <f t="shared" si="2"/>
        <v>2018</v>
      </c>
      <c r="B37" s="58">
        <f t="shared" si="3"/>
        <v>6</v>
      </c>
      <c r="C37" s="25">
        <v>43279</v>
      </c>
      <c r="D37" s="140" t="s">
        <v>532</v>
      </c>
      <c r="E37" s="24" t="s">
        <v>40</v>
      </c>
      <c r="F37" s="24" t="s">
        <v>1227</v>
      </c>
      <c r="G37" s="140" t="s">
        <v>1228</v>
      </c>
      <c r="H37" s="169" t="s">
        <v>1135</v>
      </c>
      <c r="I37" s="169" t="s">
        <v>1146</v>
      </c>
    </row>
    <row r="38" spans="1:9">
      <c r="A38" s="58">
        <f t="shared" si="2"/>
        <v>2018</v>
      </c>
      <c r="B38" s="58">
        <f t="shared" si="3"/>
        <v>6</v>
      </c>
      <c r="C38" s="25">
        <v>43280</v>
      </c>
      <c r="D38" s="140" t="s">
        <v>1229</v>
      </c>
      <c r="E38" s="24" t="s">
        <v>29</v>
      </c>
      <c r="F38" s="24" t="s">
        <v>1230</v>
      </c>
      <c r="G38" s="140" t="s">
        <v>1231</v>
      </c>
      <c r="H38" s="169" t="s">
        <v>1145</v>
      </c>
      <c r="I38" s="169" t="s">
        <v>1141</v>
      </c>
    </row>
    <row r="39" spans="1:9">
      <c r="A39" s="58">
        <f t="shared" si="2"/>
        <v>2018</v>
      </c>
      <c r="B39" s="58">
        <f t="shared" si="3"/>
        <v>6</v>
      </c>
      <c r="C39" s="25">
        <v>43280</v>
      </c>
      <c r="D39" s="140" t="s">
        <v>535</v>
      </c>
      <c r="E39" s="24" t="s">
        <v>29</v>
      </c>
      <c r="F39" s="24" t="s">
        <v>1232</v>
      </c>
      <c r="G39" s="140" t="s">
        <v>1233</v>
      </c>
      <c r="H39" s="169" t="s">
        <v>1135</v>
      </c>
      <c r="I39" s="169" t="s">
        <v>1146</v>
      </c>
    </row>
    <row r="40" spans="1:9">
      <c r="A40" s="58">
        <f t="shared" si="2"/>
        <v>2018</v>
      </c>
      <c r="B40" s="58">
        <f t="shared" si="3"/>
        <v>6</v>
      </c>
      <c r="C40" s="25">
        <v>43281</v>
      </c>
      <c r="D40" s="140" t="s">
        <v>1234</v>
      </c>
      <c r="E40" s="24" t="s">
        <v>29</v>
      </c>
      <c r="F40" s="24" t="s">
        <v>1230</v>
      </c>
      <c r="G40" s="140" t="s">
        <v>1235</v>
      </c>
      <c r="H40" s="169" t="s">
        <v>1135</v>
      </c>
      <c r="I40" s="169" t="s">
        <v>1146</v>
      </c>
    </row>
    <row r="41" spans="1:9">
      <c r="A41" s="58">
        <f t="shared" si="2"/>
        <v>2018</v>
      </c>
      <c r="B41" s="58">
        <f t="shared" si="3"/>
        <v>7</v>
      </c>
      <c r="C41" s="25">
        <v>43283</v>
      </c>
      <c r="D41" s="140" t="s">
        <v>1236</v>
      </c>
      <c r="E41" s="24" t="s">
        <v>29</v>
      </c>
      <c r="F41" s="24" t="s">
        <v>29</v>
      </c>
      <c r="G41" s="140" t="s">
        <v>1237</v>
      </c>
      <c r="H41" s="169" t="s">
        <v>1154</v>
      </c>
      <c r="I41" s="169" t="s">
        <v>1137</v>
      </c>
    </row>
    <row r="42" spans="1:9">
      <c r="A42" s="58">
        <f t="shared" si="2"/>
        <v>2018</v>
      </c>
      <c r="B42" s="58">
        <f t="shared" si="3"/>
        <v>7</v>
      </c>
      <c r="C42" s="25">
        <v>43284</v>
      </c>
      <c r="D42" s="140" t="s">
        <v>505</v>
      </c>
      <c r="E42" s="24" t="s">
        <v>38</v>
      </c>
      <c r="F42" s="24" t="s">
        <v>38</v>
      </c>
      <c r="G42" s="140" t="s">
        <v>1238</v>
      </c>
      <c r="H42" s="169" t="s">
        <v>1154</v>
      </c>
      <c r="I42" s="169" t="s">
        <v>1137</v>
      </c>
    </row>
    <row r="43" spans="1:9">
      <c r="A43" s="58">
        <f t="shared" si="2"/>
        <v>2018</v>
      </c>
      <c r="B43" s="58">
        <f t="shared" si="3"/>
        <v>7</v>
      </c>
      <c r="C43" s="25">
        <v>43284</v>
      </c>
      <c r="D43" s="140" t="s">
        <v>1239</v>
      </c>
      <c r="E43" s="24" t="s">
        <v>30</v>
      </c>
      <c r="F43" s="24" t="s">
        <v>1191</v>
      </c>
      <c r="G43" s="140" t="s">
        <v>1240</v>
      </c>
      <c r="H43" s="169" t="s">
        <v>1145</v>
      </c>
      <c r="I43" s="169" t="s">
        <v>1141</v>
      </c>
    </row>
    <row r="44" spans="1:9">
      <c r="A44" s="58">
        <f t="shared" si="2"/>
        <v>2018</v>
      </c>
      <c r="B44" s="58">
        <f t="shared" si="3"/>
        <v>7</v>
      </c>
      <c r="C44" s="25">
        <v>43285</v>
      </c>
      <c r="D44" s="140" t="s">
        <v>547</v>
      </c>
      <c r="E44" s="24" t="s">
        <v>1170</v>
      </c>
      <c r="F44" s="24" t="s">
        <v>1241</v>
      </c>
      <c r="G44" s="140" t="s">
        <v>1242</v>
      </c>
      <c r="H44" s="169" t="s">
        <v>1135</v>
      </c>
      <c r="I44" s="169" t="s">
        <v>1146</v>
      </c>
    </row>
    <row r="45" spans="1:9">
      <c r="A45" s="58">
        <f t="shared" si="2"/>
        <v>2018</v>
      </c>
      <c r="B45" s="58">
        <f t="shared" si="3"/>
        <v>7</v>
      </c>
      <c r="C45" s="25">
        <v>43285</v>
      </c>
      <c r="D45" s="140" t="s">
        <v>390</v>
      </c>
      <c r="E45" s="24" t="s">
        <v>42</v>
      </c>
      <c r="F45" s="24" t="s">
        <v>1243</v>
      </c>
      <c r="G45" s="140" t="s">
        <v>1244</v>
      </c>
      <c r="H45" s="169" t="s">
        <v>1135</v>
      </c>
      <c r="I45" s="169" t="s">
        <v>1146</v>
      </c>
    </row>
    <row r="46" spans="1:9">
      <c r="A46" s="58">
        <f t="shared" si="2"/>
        <v>2018</v>
      </c>
      <c r="B46" s="58">
        <f t="shared" si="3"/>
        <v>7</v>
      </c>
      <c r="C46" s="25">
        <v>43287</v>
      </c>
      <c r="D46" s="140" t="s">
        <v>541</v>
      </c>
      <c r="E46" s="24" t="s">
        <v>40</v>
      </c>
      <c r="F46" s="24" t="s">
        <v>1245</v>
      </c>
      <c r="G46" s="140" t="s">
        <v>1246</v>
      </c>
      <c r="H46" s="169" t="s">
        <v>1135</v>
      </c>
      <c r="I46" s="169" t="s">
        <v>1136</v>
      </c>
    </row>
    <row r="47" spans="1:9">
      <c r="A47" s="58">
        <f t="shared" si="2"/>
        <v>2018</v>
      </c>
      <c r="B47" s="58">
        <f t="shared" si="3"/>
        <v>7</v>
      </c>
      <c r="C47" s="25">
        <v>43286</v>
      </c>
      <c r="D47" s="140" t="s">
        <v>1247</v>
      </c>
      <c r="E47" s="24" t="s">
        <v>30</v>
      </c>
      <c r="F47" s="24" t="s">
        <v>1174</v>
      </c>
      <c r="G47" s="140" t="s">
        <v>1248</v>
      </c>
      <c r="H47" s="169" t="s">
        <v>1154</v>
      </c>
      <c r="I47" s="169" t="s">
        <v>1141</v>
      </c>
    </row>
    <row r="48" spans="1:9">
      <c r="A48" s="58">
        <f t="shared" si="2"/>
        <v>2018</v>
      </c>
      <c r="B48" s="58">
        <f t="shared" si="3"/>
        <v>7</v>
      </c>
      <c r="C48" s="25">
        <v>43286</v>
      </c>
      <c r="D48" s="140" t="s">
        <v>538</v>
      </c>
      <c r="E48" s="24" t="s">
        <v>49</v>
      </c>
      <c r="F48" s="24" t="s">
        <v>85</v>
      </c>
      <c r="G48" s="140" t="s">
        <v>1249</v>
      </c>
      <c r="H48" s="169" t="s">
        <v>1135</v>
      </c>
      <c r="I48" s="169" t="s">
        <v>1146</v>
      </c>
    </row>
    <row r="49" spans="1:9">
      <c r="A49" s="58">
        <f t="shared" si="2"/>
        <v>2018</v>
      </c>
      <c r="B49" s="58">
        <f t="shared" si="3"/>
        <v>7</v>
      </c>
      <c r="C49" s="25">
        <v>43287</v>
      </c>
      <c r="D49" s="140" t="s">
        <v>1250</v>
      </c>
      <c r="E49" s="24" t="s">
        <v>29</v>
      </c>
      <c r="F49" s="24" t="s">
        <v>1251</v>
      </c>
      <c r="G49" s="140" t="s">
        <v>1252</v>
      </c>
      <c r="H49" s="169" t="s">
        <v>1135</v>
      </c>
      <c r="I49" s="169" t="s">
        <v>1146</v>
      </c>
    </row>
    <row r="50" spans="1:9">
      <c r="A50" s="58">
        <f t="shared" si="2"/>
        <v>2018</v>
      </c>
      <c r="B50" s="58">
        <f t="shared" si="3"/>
        <v>7</v>
      </c>
      <c r="C50" s="25">
        <v>43287</v>
      </c>
      <c r="D50" s="140" t="s">
        <v>487</v>
      </c>
      <c r="E50" s="24" t="s">
        <v>30</v>
      </c>
      <c r="F50" s="24" t="s">
        <v>1191</v>
      </c>
      <c r="H50" s="169" t="s">
        <v>1135</v>
      </c>
      <c r="I50" s="169" t="s">
        <v>1146</v>
      </c>
    </row>
    <row r="51" spans="1:9">
      <c r="A51" s="58">
        <f t="shared" si="2"/>
        <v>2018</v>
      </c>
      <c r="B51" s="58">
        <f t="shared" si="3"/>
        <v>7</v>
      </c>
      <c r="C51" s="25">
        <v>43300</v>
      </c>
      <c r="D51" s="140" t="s">
        <v>544</v>
      </c>
      <c r="E51" s="24" t="s">
        <v>1170</v>
      </c>
      <c r="F51" s="24" t="s">
        <v>84</v>
      </c>
      <c r="G51" s="140" t="s">
        <v>1253</v>
      </c>
      <c r="H51" s="169" t="s">
        <v>1135</v>
      </c>
      <c r="I51" s="169" t="s">
        <v>1136</v>
      </c>
    </row>
    <row r="52" spans="1:9">
      <c r="A52" s="58">
        <f t="shared" si="2"/>
        <v>2018</v>
      </c>
      <c r="B52" s="58">
        <f t="shared" si="3"/>
        <v>7</v>
      </c>
      <c r="C52" s="25">
        <v>43300</v>
      </c>
      <c r="D52" s="140" t="s">
        <v>550</v>
      </c>
      <c r="E52" s="24" t="s">
        <v>1170</v>
      </c>
      <c r="F52" s="24" t="s">
        <v>84</v>
      </c>
      <c r="G52" s="140" t="s">
        <v>1253</v>
      </c>
      <c r="H52" s="169" t="s">
        <v>1135</v>
      </c>
      <c r="I52" s="169" t="s">
        <v>1136</v>
      </c>
    </row>
    <row r="53" spans="1:9">
      <c r="A53" s="58">
        <f t="shared" si="2"/>
        <v>2018</v>
      </c>
      <c r="B53" s="58">
        <f t="shared" si="3"/>
        <v>7</v>
      </c>
      <c r="C53" s="25">
        <v>43290</v>
      </c>
      <c r="D53" s="140" t="s">
        <v>1254</v>
      </c>
      <c r="E53" s="24" t="s">
        <v>30</v>
      </c>
      <c r="F53" s="24" t="s">
        <v>1255</v>
      </c>
      <c r="G53" s="140" t="s">
        <v>1256</v>
      </c>
      <c r="H53" s="169" t="s">
        <v>1140</v>
      </c>
      <c r="I53" s="169" t="s">
        <v>1141</v>
      </c>
    </row>
    <row r="54" spans="1:9">
      <c r="A54" s="58">
        <f t="shared" si="2"/>
        <v>2018</v>
      </c>
      <c r="B54" s="58">
        <f t="shared" si="3"/>
        <v>7</v>
      </c>
      <c r="C54" s="25">
        <v>43300</v>
      </c>
      <c r="D54" s="140" t="s">
        <v>553</v>
      </c>
      <c r="E54" s="24" t="s">
        <v>29</v>
      </c>
      <c r="F54" s="24" t="s">
        <v>38</v>
      </c>
      <c r="G54" s="140" t="s">
        <v>1257</v>
      </c>
      <c r="H54" s="169" t="s">
        <v>1135</v>
      </c>
      <c r="I54" s="169" t="s">
        <v>1136</v>
      </c>
    </row>
    <row r="55" spans="1:9">
      <c r="A55" s="58">
        <f t="shared" si="2"/>
        <v>2018</v>
      </c>
      <c r="B55" s="58">
        <f t="shared" si="3"/>
        <v>7</v>
      </c>
      <c r="C55" s="25">
        <v>43294</v>
      </c>
      <c r="D55" s="140" t="s">
        <v>1258</v>
      </c>
      <c r="E55" s="24" t="s">
        <v>1170</v>
      </c>
      <c r="F55" s="24" t="s">
        <v>46</v>
      </c>
      <c r="G55" s="140" t="s">
        <v>1259</v>
      </c>
      <c r="H55" s="169" t="s">
        <v>1135</v>
      </c>
      <c r="I55" s="169" t="s">
        <v>1146</v>
      </c>
    </row>
    <row r="56" spans="1:9">
      <c r="A56" s="58">
        <f t="shared" si="2"/>
        <v>2018</v>
      </c>
      <c r="B56" s="58">
        <f t="shared" si="3"/>
        <v>7</v>
      </c>
      <c r="C56" s="25">
        <v>43300</v>
      </c>
      <c r="D56" s="140" t="s">
        <v>556</v>
      </c>
      <c r="E56" s="24" t="s">
        <v>40</v>
      </c>
      <c r="F56" s="24" t="s">
        <v>1260</v>
      </c>
      <c r="G56" s="140" t="s">
        <v>1261</v>
      </c>
      <c r="H56" s="169" t="s">
        <v>1135</v>
      </c>
      <c r="I56" s="169" t="s">
        <v>1136</v>
      </c>
    </row>
    <row r="57" spans="1:9">
      <c r="A57" s="58">
        <f t="shared" si="2"/>
        <v>2018</v>
      </c>
      <c r="B57" s="58">
        <f t="shared" si="3"/>
        <v>7</v>
      </c>
      <c r="C57" s="25">
        <v>43295</v>
      </c>
      <c r="D57" s="140" t="s">
        <v>1262</v>
      </c>
      <c r="E57" s="24" t="s">
        <v>38</v>
      </c>
      <c r="F57" s="24" t="s">
        <v>38</v>
      </c>
      <c r="G57" s="140" t="s">
        <v>1263</v>
      </c>
      <c r="H57" s="169" t="s">
        <v>1145</v>
      </c>
      <c r="I57" s="169" t="s">
        <v>1146</v>
      </c>
    </row>
    <row r="58" spans="1:9">
      <c r="A58" s="58">
        <f t="shared" si="2"/>
        <v>2018</v>
      </c>
      <c r="B58" s="58">
        <f t="shared" si="3"/>
        <v>7</v>
      </c>
      <c r="C58" s="25">
        <v>43296</v>
      </c>
      <c r="D58" s="140" t="s">
        <v>1264</v>
      </c>
      <c r="E58" s="24" t="s">
        <v>30</v>
      </c>
      <c r="F58" s="24" t="s">
        <v>1191</v>
      </c>
      <c r="H58" s="169" t="s">
        <v>1145</v>
      </c>
      <c r="I58" s="169" t="s">
        <v>1141</v>
      </c>
    </row>
    <row r="59" spans="1:9">
      <c r="A59" s="58">
        <f t="shared" si="2"/>
        <v>2018</v>
      </c>
      <c r="B59" s="58">
        <f t="shared" si="3"/>
        <v>7</v>
      </c>
      <c r="C59" s="25">
        <v>43296</v>
      </c>
      <c r="D59" s="140" t="s">
        <v>1265</v>
      </c>
      <c r="E59" s="24" t="s">
        <v>30</v>
      </c>
      <c r="F59" s="24" t="s">
        <v>1266</v>
      </c>
      <c r="G59" s="140" t="s">
        <v>1267</v>
      </c>
      <c r="H59" s="169" t="s">
        <v>1154</v>
      </c>
      <c r="I59" s="169" t="s">
        <v>1137</v>
      </c>
    </row>
    <row r="60" spans="1:9">
      <c r="A60" s="58">
        <f t="shared" si="2"/>
        <v>2018</v>
      </c>
      <c r="B60" s="58">
        <f t="shared" si="3"/>
        <v>7</v>
      </c>
      <c r="C60" s="25">
        <v>43300</v>
      </c>
      <c r="D60" s="140" t="s">
        <v>559</v>
      </c>
      <c r="E60" s="24" t="s">
        <v>30</v>
      </c>
      <c r="F60" s="24" t="s">
        <v>1268</v>
      </c>
      <c r="G60" s="140" t="s">
        <v>1269</v>
      </c>
      <c r="H60" s="169" t="s">
        <v>1135</v>
      </c>
      <c r="I60" s="169" t="s">
        <v>1136</v>
      </c>
    </row>
    <row r="61" spans="1:9">
      <c r="A61" s="58">
        <f t="shared" si="2"/>
        <v>2018</v>
      </c>
      <c r="B61" s="58">
        <f t="shared" si="3"/>
        <v>7</v>
      </c>
      <c r="C61" s="25">
        <v>43300</v>
      </c>
      <c r="D61" s="140" t="s">
        <v>562</v>
      </c>
      <c r="E61" s="24" t="s">
        <v>49</v>
      </c>
      <c r="F61" s="24" t="s">
        <v>85</v>
      </c>
      <c r="G61" s="140" t="s">
        <v>1270</v>
      </c>
      <c r="H61" s="169" t="s">
        <v>1135</v>
      </c>
      <c r="I61" s="169" t="s">
        <v>1136</v>
      </c>
    </row>
    <row r="62" spans="1:9">
      <c r="A62" s="58">
        <f t="shared" si="2"/>
        <v>2018</v>
      </c>
      <c r="B62" s="58">
        <f t="shared" si="3"/>
        <v>7</v>
      </c>
      <c r="C62" s="25">
        <v>43300</v>
      </c>
      <c r="D62" s="140" t="s">
        <v>1271</v>
      </c>
      <c r="E62" s="24" t="s">
        <v>42</v>
      </c>
      <c r="F62" s="24" t="s">
        <v>1272</v>
      </c>
      <c r="G62" s="140" t="s">
        <v>1273</v>
      </c>
      <c r="H62" s="169" t="s">
        <v>1135</v>
      </c>
      <c r="I62" s="169" t="s">
        <v>1136</v>
      </c>
    </row>
    <row r="63" spans="1:9">
      <c r="A63" s="58">
        <f t="shared" si="2"/>
        <v>2018</v>
      </c>
      <c r="B63" s="58">
        <f t="shared" si="3"/>
        <v>7</v>
      </c>
      <c r="C63" s="25">
        <v>43299</v>
      </c>
      <c r="D63" s="140" t="s">
        <v>278</v>
      </c>
      <c r="E63" s="24" t="s">
        <v>29</v>
      </c>
      <c r="F63" s="24" t="s">
        <v>1274</v>
      </c>
      <c r="G63" s="140" t="s">
        <v>1275</v>
      </c>
      <c r="H63" s="169" t="s">
        <v>1150</v>
      </c>
      <c r="I63" s="169" t="s">
        <v>1137</v>
      </c>
    </row>
    <row r="64" spans="1:9">
      <c r="A64" s="58">
        <f t="shared" si="2"/>
        <v>2018</v>
      </c>
      <c r="B64" s="58">
        <f t="shared" si="3"/>
        <v>7</v>
      </c>
      <c r="C64" s="25">
        <v>43300</v>
      </c>
      <c r="D64" s="140" t="s">
        <v>1276</v>
      </c>
      <c r="E64" s="24" t="s">
        <v>1170</v>
      </c>
      <c r="F64" s="24" t="s">
        <v>1220</v>
      </c>
      <c r="G64" s="140" t="s">
        <v>1277</v>
      </c>
      <c r="H64" s="169" t="s">
        <v>1154</v>
      </c>
      <c r="I64" s="169" t="s">
        <v>1137</v>
      </c>
    </row>
  </sheetData>
  <phoneticPr fontId="19" type="noConversion"/>
  <dataValidations count="2">
    <dataValidation type="list" showInputMessage="1" showErrorMessage="1" sqref="H23:H1048576">
      <formula1>$L$2:$L$6</formula1>
    </dataValidation>
    <dataValidation type="list" showInputMessage="1" showErrorMessage="1" sqref="I23:I1048576">
      <formula1>$M$2:$M$5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关键指标</vt:lpstr>
      <vt:lpstr>关键指标-咨询转化</vt:lpstr>
      <vt:lpstr>关键指标-竞对</vt:lpstr>
      <vt:lpstr>销售-团购（线上）</vt:lpstr>
      <vt:lpstr>实际消费分布（线下）</vt:lpstr>
      <vt:lpstr>CPC</vt:lpstr>
      <vt:lpstr>体验报告-案例</vt:lpstr>
      <vt:lpstr>透视表</vt:lpstr>
      <vt:lpstr>竞对数据</vt:lpstr>
      <vt:lpstr>流量</vt:lpstr>
      <vt:lpstr>咨询明细</vt:lpstr>
      <vt:lpstr>预约数据</vt:lpstr>
      <vt:lpstr>消费数据明细（线上）</vt:lpstr>
      <vt:lpstr>线下</vt:lpstr>
      <vt:lpstr>口碑数据</vt:lpstr>
      <vt:lpstr>回复口碑</vt:lpstr>
      <vt:lpstr>CPC数据</vt:lpstr>
      <vt:lpstr>被屏蔽体验报告</vt:lpstr>
      <vt:lpstr>旧咨询明细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郑弯弯</dc:creator>
  <cp:lastModifiedBy>johnny leaf</cp:lastModifiedBy>
  <cp:lastPrinted>2018-07-15T15:33:52Z</cp:lastPrinted>
  <dcterms:created xsi:type="dcterms:W3CDTF">2017-08-25T07:10:00Z</dcterms:created>
  <dcterms:modified xsi:type="dcterms:W3CDTF">2018-09-18T10:37:21Z</dcterms:modified>
</cp:coreProperties>
</file>