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8340" yWindow="675" windowWidth="27465" windowHeight="16260" tabRatio="938" activeTab="8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口碑" sheetId="7" state="hidden" r:id="rId7"/>
    <sheet name="CPC" sheetId="8" state="hidden" r:id="rId8"/>
    <sheet name="MidSheet" sheetId="20" r:id="rId9"/>
    <sheet name="竞对数据" sheetId="10" r:id="rId10"/>
    <sheet name="流量" sheetId="11" r:id="rId11"/>
    <sheet name="咨询明细" sheetId="12" r:id="rId12"/>
    <sheet name="预约数据" sheetId="13" r:id="rId13"/>
    <sheet name="消费数据明细（线上）" sheetId="14" r:id="rId14"/>
    <sheet name="线下" sheetId="15" r:id="rId15"/>
    <sheet name="刷单" sheetId="16" state="hidden" r:id="rId16"/>
    <sheet name="口碑数据" sheetId="17" r:id="rId17"/>
    <sheet name="回复口碑" sheetId="18" r:id="rId18"/>
    <sheet name="CPC数据" sheetId="19" state="hidden" r:id="rId19"/>
  </sheets>
  <definedNames>
    <definedName name="_xlnm._FilterDatabase" localSheetId="17" hidden="1">回复口碑!$C$1:$C$1</definedName>
    <definedName name="_xlnm._FilterDatabase" localSheetId="15" hidden="1">刷单!$A$1:$I$706</definedName>
    <definedName name="_xlnm._FilterDatabase" localSheetId="12" hidden="1">预约数据!$A$1:$I$86</definedName>
    <definedName name="_xlnm._FilterDatabase" localSheetId="11" hidden="1">咨询明细!#REF!</definedName>
  </definedNames>
  <calcPr calcId="162913"/>
</workbook>
</file>

<file path=xl/calcChain.xml><?xml version="1.0" encoding="utf-8"?>
<calcChain xmlns="http://schemas.openxmlformats.org/spreadsheetml/2006/main">
  <c r="B97" i="19" l="1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D9" i="8"/>
  <c r="E2" i="8"/>
  <c r="D2" i="8"/>
  <c r="C2" i="8"/>
  <c r="H12" i="7"/>
  <c r="G12" i="7"/>
  <c r="I12" i="7" s="1"/>
  <c r="F12" i="7"/>
  <c r="G8" i="7"/>
  <c r="F8" i="7"/>
  <c r="H8" i="7" s="1"/>
  <c r="D8" i="7"/>
  <c r="C8" i="7"/>
  <c r="E8" i="7" s="1"/>
  <c r="G4" i="7"/>
  <c r="F4" i="7"/>
  <c r="H4" i="7" s="1"/>
  <c r="D4" i="7"/>
  <c r="E4" i="7" s="1"/>
  <c r="C4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I8" i="6"/>
  <c r="L8" i="6" s="1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D4" i="6"/>
  <c r="C4" i="6"/>
  <c r="F4" i="6" s="1"/>
  <c r="L3" i="6"/>
  <c r="K3" i="6"/>
  <c r="J3" i="6"/>
  <c r="H3" i="6"/>
  <c r="G3" i="6"/>
  <c r="F3" i="6"/>
  <c r="D3" i="6"/>
  <c r="C3" i="6"/>
  <c r="G8" i="5"/>
  <c r="D8" i="5"/>
  <c r="G7" i="5"/>
  <c r="D7" i="5"/>
  <c r="G6" i="5"/>
  <c r="D6" i="5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E4" i="4"/>
  <c r="C4" i="4"/>
  <c r="H3" i="4"/>
  <c r="G3" i="4"/>
  <c r="F3" i="4"/>
  <c r="E3" i="4"/>
  <c r="D3" i="4"/>
  <c r="C3" i="4"/>
  <c r="J21" i="3"/>
  <c r="J20" i="3"/>
  <c r="J19" i="3"/>
  <c r="J18" i="3"/>
  <c r="J17" i="3"/>
  <c r="J16" i="3"/>
  <c r="J15" i="3"/>
  <c r="J14" i="3"/>
  <c r="J13" i="3"/>
  <c r="J12" i="3"/>
  <c r="J11" i="3"/>
  <c r="F11" i="3"/>
  <c r="D11" i="3"/>
  <c r="J10" i="3"/>
  <c r="F10" i="3"/>
  <c r="F9" i="3" s="1"/>
  <c r="D10" i="3"/>
  <c r="J9" i="3"/>
  <c r="J8" i="3"/>
  <c r="F8" i="3"/>
  <c r="E8" i="3" s="1"/>
  <c r="D8" i="3"/>
  <c r="J7" i="3"/>
  <c r="F7" i="3"/>
  <c r="F6" i="3" s="1"/>
  <c r="D7" i="3"/>
  <c r="D6" i="3" s="1"/>
  <c r="J6" i="3"/>
  <c r="J5" i="3"/>
  <c r="J4" i="3"/>
  <c r="F4" i="3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E16" i="1"/>
  <c r="G16" i="1" s="1"/>
  <c r="D16" i="1"/>
  <c r="F15" i="1"/>
  <c r="D15" i="1"/>
  <c r="E14" i="1"/>
  <c r="G14" i="1" s="1"/>
  <c r="E13" i="1"/>
  <c r="G13" i="1" s="1"/>
  <c r="F12" i="1"/>
  <c r="D12" i="1"/>
  <c r="E12" i="1" s="1"/>
  <c r="G12" i="1" s="1"/>
  <c r="E11" i="1"/>
  <c r="G11" i="1" s="1"/>
  <c r="E9" i="1"/>
  <c r="G9" i="1" s="1"/>
  <c r="F2" i="1"/>
  <c r="E2" i="1"/>
  <c r="D2" i="1"/>
  <c r="H4" i="6"/>
  <c r="D4" i="1"/>
  <c r="F6" i="1"/>
  <c r="C7" i="8"/>
  <c r="C4" i="8"/>
  <c r="C5" i="8"/>
  <c r="D5" i="1"/>
  <c r="E6" i="8"/>
  <c r="D12" i="3"/>
  <c r="D3" i="1"/>
  <c r="F5" i="1"/>
  <c r="E5" i="8"/>
  <c r="E7" i="8"/>
  <c r="F3" i="1"/>
  <c r="C6" i="8"/>
  <c r="D6" i="1"/>
  <c r="G4" i="6"/>
  <c r="F4" i="1"/>
  <c r="C3" i="8"/>
  <c r="E4" i="8"/>
  <c r="F12" i="3"/>
  <c r="E3" i="8"/>
  <c r="E15" i="1" l="1"/>
  <c r="G15" i="1" s="1"/>
  <c r="E4" i="3"/>
  <c r="D9" i="3"/>
  <c r="E11" i="3"/>
  <c r="E4" i="6"/>
  <c r="D4" i="4"/>
  <c r="E9" i="3"/>
  <c r="E8" i="6"/>
  <c r="E6" i="3"/>
  <c r="G4" i="4"/>
  <c r="F8" i="6"/>
  <c r="N8" i="6" s="1"/>
  <c r="E7" i="3"/>
  <c r="E10" i="3"/>
  <c r="D3" i="3"/>
  <c r="D7" i="1"/>
  <c r="F3" i="3"/>
  <c r="F7" i="1"/>
  <c r="E10" i="8"/>
  <c r="D5" i="8"/>
  <c r="E8" i="8"/>
  <c r="D4" i="8"/>
  <c r="D3" i="8"/>
  <c r="C10" i="8"/>
  <c r="D7" i="8"/>
  <c r="C8" i="8"/>
  <c r="D8" i="8" s="1"/>
  <c r="K4" i="6"/>
  <c r="J4" i="6"/>
  <c r="I4" i="6"/>
  <c r="E3" i="1"/>
  <c r="G3" i="1" s="1"/>
  <c r="E4" i="1"/>
  <c r="G4" i="1" s="1"/>
  <c r="E5" i="1"/>
  <c r="G5" i="1" s="1"/>
  <c r="E6" i="1"/>
  <c r="G6" i="1" s="1"/>
  <c r="E12" i="3"/>
  <c r="L4" i="6"/>
  <c r="D6" i="8"/>
  <c r="F5" i="3"/>
  <c r="M8" i="6"/>
  <c r="K8" i="6"/>
  <c r="E3" i="3" l="1"/>
  <c r="F10" i="1"/>
  <c r="F8" i="1"/>
  <c r="D5" i="3"/>
  <c r="E5" i="3" s="1"/>
  <c r="D10" i="8"/>
  <c r="D8" i="1"/>
  <c r="D10" i="1"/>
  <c r="E7" i="1"/>
  <c r="G7" i="1" s="1"/>
  <c r="E8" i="1" l="1"/>
  <c r="G8" i="1" s="1"/>
  <c r="E10" i="1"/>
  <c r="G10" i="1" s="1"/>
</calcChain>
</file>

<file path=xl/sharedStrings.xml><?xml version="1.0" encoding="utf-8"?>
<sst xmlns="http://schemas.openxmlformats.org/spreadsheetml/2006/main" count="1642" uniqueCount="772">
  <si>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</si>
  <si>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</si>
  <si>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</si>
  <si>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</si>
  <si>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</si>
  <si>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</si>
  <si>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</si>
  <si>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</si>
  <si>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</si>
  <si>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</si>
  <si>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</si>
  <si>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</si>
  <si>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</si>
  <si>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</si>
  <si>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</si>
  <si>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</si>
  <si>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</si>
  <si>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</si>
  <si>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</si>
  <si>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</si>
  <si>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</si>
  <si>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</si>
  <si>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体验报告数（新增）</t>
  </si>
  <si>
    <t>案例数（新增）</t>
  </si>
  <si>
    <t>1、截至目前流量叫上月上升29%，目前点评星级5星，线上头图已经全部更换，建议机构可尝试进行投放CPC，增大曝光，引入流量。
2、当前咨询总数较上月上升103%，但到院人数较上月下滑8%，当前咨询仍然存在回复不及时等情况，建议尽快调整。
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</si>
  <si>
    <t>本页数据排名均为时间节点的近7天排名数据</t>
  </si>
  <si>
    <t>此为数据为排名名次，数据越小排名越高</t>
  </si>
  <si>
    <t>瑷珊</t>
  </si>
  <si>
    <t>大学城</t>
  </si>
  <si>
    <t>西青区</t>
  </si>
  <si>
    <t>天津市</t>
  </si>
  <si>
    <t>排名差值</t>
  </si>
  <si>
    <t>曝光指数</t>
  </si>
  <si>
    <t>人气指数</t>
  </si>
  <si>
    <t>人均页面浏览</t>
  </si>
  <si>
    <t>交易指数</t>
  </si>
  <si>
    <t xml:space="preserve">1、目前在天津市范围内，主要缺少曝光和人气。建议前端页面版块调整完后，配合案例和体验报告的持续上线，建议投放CPC，增大曝光引入流量。
</t>
  </si>
  <si>
    <t xml:space="preserve">当前在天津市内曝光不足，建议可尝试进行CPC的投放，增大曝光，引入流量。
</t>
  </si>
  <si>
    <t>标红为下降数据</t>
  </si>
  <si>
    <t>咨询Total</t>
  </si>
  <si>
    <t>客户来源</t>
  </si>
  <si>
    <t>咨询项目</t>
  </si>
  <si>
    <t>肉毒素</t>
  </si>
  <si>
    <t>祛痣</t>
  </si>
  <si>
    <t>水光针</t>
  </si>
  <si>
    <t>400电话　</t>
  </si>
  <si>
    <t>总数</t>
  </si>
  <si>
    <t>皮肤清洁</t>
  </si>
  <si>
    <t>已接</t>
  </si>
  <si>
    <t>胸部整形</t>
  </si>
  <si>
    <t>未接</t>
  </si>
  <si>
    <t>嫩肤</t>
  </si>
  <si>
    <t>预约按钮</t>
  </si>
  <si>
    <t>其他</t>
  </si>
  <si>
    <t>门店</t>
  </si>
  <si>
    <t>热玛吉</t>
  </si>
  <si>
    <t>医生</t>
  </si>
  <si>
    <t>美体塑形</t>
  </si>
  <si>
    <t>会员消息</t>
  </si>
  <si>
    <t>自体脂肪填充</t>
  </si>
  <si>
    <t xml:space="preserve">1、咨询总数较上月上升103%，到院率截止当前较上月下降52%， 新客户占比50%，建议关注目前线上咨询回复不及时等情况。
2、本月截止当前25个电话咨询，10个未接，尽快核实未接通原因，避免错失有效客户
</t>
  </si>
  <si>
    <t>埋线</t>
  </si>
  <si>
    <t>玻尿酸</t>
  </si>
  <si>
    <t>种植毛发</t>
  </si>
  <si>
    <t>皮肤修复</t>
  </si>
  <si>
    <t>眼部整形鼻部整形</t>
  </si>
  <si>
    <t>脱毛</t>
  </si>
  <si>
    <t>祛斑</t>
  </si>
  <si>
    <t>眼部整形</t>
  </si>
  <si>
    <t>唇部</t>
  </si>
  <si>
    <t>消费</t>
  </si>
  <si>
    <t>线上消费量</t>
  </si>
  <si>
    <t>线上消费额</t>
  </si>
  <si>
    <t>[2018.04.20]小气泡清洁毛孔垃圾[128.00元][14190113]</t>
  </si>
  <si>
    <t>[2018.04.23]激光祛痣无影无踪[20.00元][14207148]</t>
  </si>
  <si>
    <t>[2018.04.26]衡力瘦脸100单位V脸更上镜[580.00元][14188735]</t>
  </si>
  <si>
    <t>[2018.04.26]衡力瘦脸V脸更上镜[580.00元][14188735]</t>
  </si>
  <si>
    <t>[2018.07.13]激光脱唇毛腋毛2选1  6次[98.00元][15280749]</t>
  </si>
  <si>
    <t>[2018.05.08]LDM焕彩肌肤超音波激光[588.00元][14198193]</t>
  </si>
  <si>
    <t>[2018.06.04]化蝶水氧注氧清爽补水[188.00元][31778673]</t>
  </si>
  <si>
    <t>[2018.04.23]激光祛痣无影无踪[16.00元][30856492]</t>
  </si>
  <si>
    <t>[2018.04.24]生活版热玛吉胶原再生紧肤除皱[980.00元][14198339]</t>
  </si>
  <si>
    <t>[2018.04.28]艾莉薇水光针补水嫩肤[599.00元][14188572]</t>
  </si>
  <si>
    <t>[2018.04.23]激光祛痣无影无踪[16.00元][14207148]</t>
  </si>
  <si>
    <t>[2018.04.26]衡力瘦脸V脸更上镜[580.00元][30864333]</t>
  </si>
  <si>
    <t>[2018.04.25]韩版逆龄紧致提拉芳华再现[4800.00元][14200324]</t>
  </si>
  <si>
    <t>[2018.04.20]小气泡清洁毛孔垃圾[98.00元][30808371]</t>
  </si>
  <si>
    <t>[2018.04.26]衡力眼周祛皱抚平细纹[899.00元][14207096]</t>
  </si>
  <si>
    <t>[2018.04.20]小气泡清洁毛孔垃圾[128.00元][30808371]</t>
  </si>
  <si>
    <t>[2018.04.24]衡力瘦肩瘦腿2选1[1800.00元][14199369]</t>
  </si>
  <si>
    <t>[2018.04.28]美颜水光针补水嫩肤[399.00元][31010923]</t>
  </si>
  <si>
    <t>[2018.04.28]水光针补水嫩肤[599.00元][14188572]</t>
  </si>
  <si>
    <t>[2018.04.25]一次嗨体两次优佳水光组合[1800.00元][14193107]</t>
  </si>
  <si>
    <t>[2018.06.01]玻尿酸精华导入补水保湿[298.00元][14194987]</t>
  </si>
  <si>
    <t>1、上月热卖团购：小气泡、瘦脸针、激光祛痣
     本月热卖团购：小气泡、瘦脸针、激光祛痣
2、截止目前激光卡项目每月均有开发，建议配合激光类项目积累销量，沉淀体验报告。案例打造3-5个上线。</t>
  </si>
  <si>
    <t>实际消费量</t>
  </si>
  <si>
    <t>实际消费额</t>
  </si>
  <si>
    <t>激光卡</t>
  </si>
  <si>
    <t>1、截止当前开发8单，建议机构复盘客户到院流程，是否团购消费人群进行过面诊。
2、截止当前院内的激光卡项目较为好开发，建议丰富线下激光卡项目。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</si>
  <si>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</si>
  <si>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</si>
  <si>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</si>
  <si>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</si>
  <si>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</si>
  <si>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</si>
  <si>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</si>
  <si>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</si>
  <si>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</si>
  <si>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</si>
  <si>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</si>
  <si>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</si>
  <si>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</si>
  <si>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</si>
  <si>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</si>
  <si>
    <t>点评总数</t>
  </si>
  <si>
    <t>3.1-3.14</t>
  </si>
  <si>
    <t>2月</t>
  </si>
  <si>
    <t>日均环比</t>
  </si>
  <si>
    <t>五星好评量</t>
  </si>
  <si>
    <t>差评量</t>
  </si>
  <si>
    <t>医生咨询数</t>
  </si>
  <si>
    <t>截止3.14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</si>
  <si>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</si>
  <si>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</si>
  <si>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</si>
  <si>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</si>
  <si>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</si>
  <si>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</si>
  <si>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</si>
  <si>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</si>
  <si>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</si>
  <si>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</si>
  <si>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</si>
  <si>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</si>
  <si>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年</t>
  </si>
  <si>
    <t>月</t>
  </si>
  <si>
    <t>消费时间</t>
  </si>
  <si>
    <t>日期</t>
  </si>
  <si>
    <t>日</t>
  </si>
  <si>
    <t>套餐信息</t>
  </si>
  <si>
    <t>400未接</t>
  </si>
  <si>
    <t>5星</t>
  </si>
  <si>
    <t>400已接</t>
  </si>
  <si>
    <t>门店预约</t>
  </si>
  <si>
    <t>项目预约</t>
  </si>
  <si>
    <t>竞对分析</t>
  </si>
  <si>
    <t>4月</t>
  </si>
  <si>
    <t>5月</t>
  </si>
  <si>
    <t>6月</t>
  </si>
  <si>
    <t>星级</t>
  </si>
  <si>
    <t>案例</t>
  </si>
  <si>
    <t>浏览量/次</t>
  </si>
  <si>
    <t>访客数/人</t>
  </si>
  <si>
    <t>平均停留时长/秒</t>
  </si>
  <si>
    <t>跳失率/%</t>
  </si>
  <si>
    <t>姓名</t>
  </si>
  <si>
    <t>首次沟通时间</t>
  </si>
  <si>
    <t>最后一次沟通时间</t>
  </si>
  <si>
    <t>顾客标签</t>
  </si>
  <si>
    <t>所属门店</t>
  </si>
  <si>
    <t>所属城市</t>
  </si>
  <si>
    <t>家有港姐_6114</t>
  </si>
  <si>
    <t>2018-09-17 08:45:14</t>
  </si>
  <si>
    <t>2018-09-17 08:46:20</t>
  </si>
  <si>
    <t>无</t>
  </si>
  <si>
    <t>韩国瑷珊整形美容医院</t>
  </si>
  <si>
    <t>XMN347489074</t>
  </si>
  <si>
    <t>2018-09-16 23:07:16</t>
  </si>
  <si>
    <t>齐齐齐天大圣啊</t>
  </si>
  <si>
    <t>2018-09-16 20:53:27</t>
  </si>
  <si>
    <t>2018-09-16 20:55:40</t>
  </si>
  <si>
    <t>大錘biubiubiu</t>
  </si>
  <si>
    <t>2018-06-08 23:32:21</t>
  </si>
  <si>
    <t>2018-09-16 20:15:41</t>
  </si>
  <si>
    <t>Kakakakatrina</t>
  </si>
  <si>
    <t>2018-09-16 14:58:41</t>
  </si>
  <si>
    <t>2018-09-16 16:00:29</t>
  </si>
  <si>
    <t>yy4088</t>
  </si>
  <si>
    <t>2018-09-07 15:58:02</t>
  </si>
  <si>
    <t>2018-09-15 14:55:12</t>
  </si>
  <si>
    <t>YEC492242296</t>
  </si>
  <si>
    <t>2018-09-15 12:46:38</t>
  </si>
  <si>
    <t>2018-09-15 14:02:37</t>
  </si>
  <si>
    <t>jkQ713814484</t>
  </si>
  <si>
    <t>2018-09-15 07:38:34</t>
  </si>
  <si>
    <t>2018-09-15 08:29:42</t>
  </si>
  <si>
    <t>dpuser_5507848449</t>
  </si>
  <si>
    <t>2018-09-14 12:07:09</t>
  </si>
  <si>
    <t>2018-09-14 16:59:04</t>
  </si>
  <si>
    <t>heicoooo</t>
  </si>
  <si>
    <t>2018-09-14 10:12:31</t>
  </si>
  <si>
    <t>2018-09-14 10:16:57</t>
  </si>
  <si>
    <t>dpuser_7317469790</t>
  </si>
  <si>
    <t>2018-09-13 09:55:32</t>
  </si>
  <si>
    <t>2018-09-13 11:35:23</t>
  </si>
  <si>
    <t>angel668668</t>
  </si>
  <si>
    <t>2018-09-10 11:18:46</t>
  </si>
  <si>
    <t>2018-09-13 11:21:18</t>
  </si>
  <si>
    <t>FDk248890870</t>
  </si>
  <si>
    <t>2018-08-25 15:18:15</t>
  </si>
  <si>
    <t>2018-09-13 10:46:18</t>
  </si>
  <si>
    <t>liting200502</t>
  </si>
  <si>
    <t>2018-08-21 22:02:04</t>
  </si>
  <si>
    <t>2018-09-12 17:30:49</t>
  </si>
  <si>
    <t>pzo113900993</t>
  </si>
  <si>
    <t>2018-09-11 19:19:58</t>
  </si>
  <si>
    <t>2018-09-12 13:37:38</t>
  </si>
  <si>
    <t>囧zing</t>
  </si>
  <si>
    <t>2018-09-12 10:31:40</t>
  </si>
  <si>
    <t>2018-09-12 10:37:30</t>
  </si>
  <si>
    <t>fpz825393177</t>
  </si>
  <si>
    <t>2018-09-11 19:20:38</t>
  </si>
  <si>
    <t>2018-09-12 10:36:41</t>
  </si>
  <si>
    <t>呵呵30634</t>
  </si>
  <si>
    <t>2018-09-11 20:18:34</t>
  </si>
  <si>
    <t>2018-09-12 10:36:29</t>
  </si>
  <si>
    <t>mVIP元</t>
  </si>
  <si>
    <t>2018-09-12 00:26:05</t>
  </si>
  <si>
    <t>2018-09-12 10:36:16</t>
  </si>
  <si>
    <t>最爱武悦呀</t>
  </si>
  <si>
    <t>2018-09-12 10:18:58</t>
  </si>
  <si>
    <t>2018-09-12 10:32:43</t>
  </si>
  <si>
    <t>QOf655676694</t>
  </si>
  <si>
    <t>2018-09-10 18:15:53</t>
  </si>
  <si>
    <t>2018-09-10 18:47:20</t>
  </si>
  <si>
    <t>我的昵称已存在，笑曦曦</t>
  </si>
  <si>
    <t>2018-09-10 12:15:41</t>
  </si>
  <si>
    <t>2018-09-10 13:11:41</t>
  </si>
  <si>
    <t>PMX807549889</t>
  </si>
  <si>
    <t>2018-09-08 23:40:28</t>
  </si>
  <si>
    <t>2018-09-09 08:39:39</t>
  </si>
  <si>
    <t>v草莓味少女v</t>
  </si>
  <si>
    <t>2018-09-08 22:56:35</t>
  </si>
  <si>
    <t>2018-09-08 23:08:23</t>
  </si>
  <si>
    <t>cbn378788567</t>
  </si>
  <si>
    <t>2018-09-08 23:04:47</t>
  </si>
  <si>
    <t>2018-09-08 23:05:09</t>
  </si>
  <si>
    <t>温柔喵</t>
  </si>
  <si>
    <t>2018-09-08 15:49:18</t>
  </si>
  <si>
    <t>2018-09-08 19:14:46</t>
  </si>
  <si>
    <t>筱妍6248</t>
  </si>
  <si>
    <t>2018-08-13 17:29:46</t>
  </si>
  <si>
    <t>2018-09-08 15:28:31</t>
  </si>
  <si>
    <t>rmC668883019</t>
  </si>
  <si>
    <t>2018-09-08 13:29:01</t>
  </si>
  <si>
    <t>2018-09-08 14:10:55</t>
  </si>
  <si>
    <t>温存迷醉2</t>
  </si>
  <si>
    <t>2018-09-08 12:41:15</t>
  </si>
  <si>
    <t>2018-09-08 13:20:44</t>
  </si>
  <si>
    <t>UgT634843312</t>
  </si>
  <si>
    <t>2018-09-06 17:50:01</t>
  </si>
  <si>
    <t>2018-09-06 17:53:20</t>
  </si>
  <si>
    <t>FBN363729496</t>
  </si>
  <si>
    <t>2018-09-06 14:45:41</t>
  </si>
  <si>
    <t>2018-09-06 14:47:32</t>
  </si>
  <si>
    <t>高凌凌</t>
  </si>
  <si>
    <t>2018-06-07 21:19:28</t>
  </si>
  <si>
    <t>2018-09-04 17:58:01</t>
  </si>
  <si>
    <t>祛斑"},{"labelId":43,"labelName":"肉毒素</t>
  </si>
  <si>
    <t>禹姗0909</t>
  </si>
  <si>
    <t>2018-09-04 09:40:47</t>
  </si>
  <si>
    <t>2018-09-04 14:40:36</t>
  </si>
  <si>
    <t>进擊海老</t>
  </si>
  <si>
    <t>2018-09-03 13:37:23</t>
  </si>
  <si>
    <t>2018-09-03 14:28:11</t>
  </si>
  <si>
    <t>KDQ444726167</t>
  </si>
  <si>
    <t>2018-09-02 16:11:06</t>
  </si>
  <si>
    <t>2018-09-02 16:12:16</t>
  </si>
  <si>
    <t>mdf174382626</t>
  </si>
  <si>
    <t>2018-09-01 21:39:42</t>
  </si>
  <si>
    <t>2018-09-01 21:53:53</t>
  </si>
  <si>
    <t>OcM870118822</t>
  </si>
  <si>
    <t>2018-08-31 07:50:58</t>
  </si>
  <si>
    <t>2018-08-31 08:02:40</t>
  </si>
  <si>
    <t>Smf576394248</t>
  </si>
  <si>
    <t>2018-08-30 14:18:51</t>
  </si>
  <si>
    <t>2018-08-30 14:24:35</t>
  </si>
  <si>
    <t>广告</t>
  </si>
  <si>
    <t>zl15714052624</t>
  </si>
  <si>
    <t>2018-08-30 13:50:10</t>
  </si>
  <si>
    <t>2018-08-30 13:50:40</t>
  </si>
  <si>
    <t>AWg939135747</t>
  </si>
  <si>
    <t>2018-08-29 11:02:03</t>
  </si>
  <si>
    <t>2018-08-29 11:16:10</t>
  </si>
  <si>
    <t>青菜豆腐0323</t>
  </si>
  <si>
    <t>2018-08-28 14:31:50</t>
  </si>
  <si>
    <t>2018-08-28 15:56:56</t>
  </si>
  <si>
    <t>爸比娃娃</t>
  </si>
  <si>
    <t>2018-08-26 19:30:42</t>
  </si>
  <si>
    <t>2018-08-26 19:32:13</t>
  </si>
  <si>
    <t>dpuser_3869713890</t>
  </si>
  <si>
    <t>2018-08-25 16:40:48</t>
  </si>
  <si>
    <t>晓晓的欢欢猫</t>
  </si>
  <si>
    <t>2018-08-24 13:36:37</t>
  </si>
  <si>
    <t>2018-08-24 13:40:10</t>
  </si>
  <si>
    <t>眼部整形"},{"labelId":602,"labelName":"鼻部整形</t>
  </si>
  <si>
    <t>2018-08-23 23:08:20</t>
  </si>
  <si>
    <t>2018-08-24 11:39:30</t>
  </si>
  <si>
    <t>syy34</t>
  </si>
  <si>
    <t>2018-08-24 09:37:12</t>
  </si>
  <si>
    <t>2018-08-24 09:46:14</t>
  </si>
  <si>
    <t>Lydia</t>
  </si>
  <si>
    <t>2018-08-23 12:32:05</t>
  </si>
  <si>
    <t>2018-08-23 12:47:15</t>
  </si>
  <si>
    <t>皮哏r大魔王</t>
  </si>
  <si>
    <t>2018-08-22 21:55:21</t>
  </si>
  <si>
    <t>2018-08-22 22:27:31</t>
  </si>
  <si>
    <t>Tomato</t>
  </si>
  <si>
    <t>2018-08-21 22:38:40</t>
  </si>
  <si>
    <t>2018-08-21 22:48:49</t>
  </si>
  <si>
    <t>lalaman1990</t>
  </si>
  <si>
    <t>2018-08-19 22:22:21</t>
  </si>
  <si>
    <t>2018-08-19 23:05:36</t>
  </si>
  <si>
    <t>黑山羊zxy</t>
  </si>
  <si>
    <t>2018-08-18 21:02:46</t>
  </si>
  <si>
    <t>2018-08-18 21:51:18</t>
  </si>
  <si>
    <t>宇琪501</t>
  </si>
  <si>
    <t>2018-08-16 09:55:17</t>
  </si>
  <si>
    <t>2018-08-18 09:50:34</t>
  </si>
  <si>
    <t>WsX866767762</t>
  </si>
  <si>
    <t>2018-08-17 22:58:24</t>
  </si>
  <si>
    <t>2018-08-18 09:24:14</t>
  </si>
  <si>
    <t>LQs727470593</t>
  </si>
  <si>
    <t>2018-08-17 10:33:23</t>
  </si>
  <si>
    <t>2018-08-17 10:52:30</t>
  </si>
  <si>
    <t>浪漫的狗.</t>
  </si>
  <si>
    <t>2018-08-14 16:54:29</t>
  </si>
  <si>
    <t>2018-08-14 17:27:34</t>
  </si>
  <si>
    <t>薷月_6836</t>
  </si>
  <si>
    <t>2018-08-14 15:26:14</t>
  </si>
  <si>
    <t>2018-08-14 15:42:48</t>
  </si>
  <si>
    <t>萌萌黛</t>
  </si>
  <si>
    <t>2018-08-12 21:34:37</t>
  </si>
  <si>
    <t>2018-08-13 17:30:46</t>
  </si>
  <si>
    <t>amorelisa</t>
  </si>
  <si>
    <t>2018-08-02 10:50:34</t>
  </si>
  <si>
    <t>2018-08-12 14:35:02</t>
  </si>
  <si>
    <t>2018-08-11 09:47:54</t>
  </si>
  <si>
    <t>2018-08-11 09:48:17</t>
  </si>
  <si>
    <t>二凉i</t>
  </si>
  <si>
    <t>2018-08-12 08:48:23</t>
  </si>
  <si>
    <t>2018-08-12 09:44:07</t>
  </si>
  <si>
    <t>dpuser_6491482957</t>
  </si>
  <si>
    <t>2018-08-10 22:26:28</t>
  </si>
  <si>
    <t>2018-08-10 22:37:24</t>
  </si>
  <si>
    <t>快乐的雨2013</t>
  </si>
  <si>
    <t>2018-08-10 14:51:30</t>
  </si>
  <si>
    <t>2018-08-10 14:57:19</t>
  </si>
  <si>
    <t>dpuser_24006866453</t>
  </si>
  <si>
    <t>2018-08-10 11:38:45</t>
  </si>
  <si>
    <t>2018-08-10 13:10:58</t>
  </si>
  <si>
    <t>八戒爱美妞</t>
  </si>
  <si>
    <t>2018-08-09 20:14:44</t>
  </si>
  <si>
    <t>2018-08-09 20:57:57</t>
  </si>
  <si>
    <t>渡</t>
  </si>
  <si>
    <t>2018-08-09 14:53:15</t>
  </si>
  <si>
    <t>2018-08-09 15:21:53</t>
  </si>
  <si>
    <t>_qq4nh1433578314</t>
  </si>
  <si>
    <t>2018-08-08 13:20:17</t>
  </si>
  <si>
    <t>2018-08-08 14:12:29</t>
  </si>
  <si>
    <t>神仙姐姐丶Mocci</t>
  </si>
  <si>
    <t>2018-08-08 12:09:50</t>
  </si>
  <si>
    <t>2018-08-08 13:07:21</t>
  </si>
  <si>
    <t>gjjn081115</t>
  </si>
  <si>
    <t>2018-08-08 11:14:26</t>
  </si>
  <si>
    <t>2018-08-08 11:51:14</t>
  </si>
  <si>
    <t>tEE960586309</t>
  </si>
  <si>
    <t>2018-08-08 09:58:26</t>
  </si>
  <si>
    <t>2018-08-08 10:23:22</t>
  </si>
  <si>
    <t>芒果夹鸡腿</t>
  </si>
  <si>
    <t>2018-08-08 01:57:11</t>
  </si>
  <si>
    <t>2018-08-08 09:03:16</t>
  </si>
  <si>
    <t>Hush_2099</t>
  </si>
  <si>
    <t>2018-08-07 23:35:06</t>
  </si>
  <si>
    <t>2018-08-07 23:36:29</t>
  </si>
  <si>
    <t>mVp851148668</t>
  </si>
  <si>
    <t>2018-08-05 12:42:45</t>
  </si>
  <si>
    <t>2018-08-05 13:47:30</t>
  </si>
  <si>
    <t>测试</t>
  </si>
  <si>
    <t>2018-08-05 12:42:38</t>
  </si>
  <si>
    <t>Yang听闻仙哥</t>
  </si>
  <si>
    <t>2018-08-05 06:10:11</t>
  </si>
  <si>
    <t>2018-08-05 07:58:27</t>
  </si>
  <si>
    <t>Chx319625711</t>
  </si>
  <si>
    <t>2018-08-03 22:27:21</t>
  </si>
  <si>
    <t>2018-08-04 11:30:10</t>
  </si>
  <si>
    <t>b了个哥</t>
  </si>
  <si>
    <t>2018-07-22 07:08:20</t>
  </si>
  <si>
    <t>2018-08-04 09:36:46</t>
  </si>
  <si>
    <t>hkQ397637599</t>
  </si>
  <si>
    <t>2018-08-02 13:56:17</t>
  </si>
  <si>
    <t>2018-08-02 14:01:47</t>
  </si>
  <si>
    <t>玲珑猫sr</t>
  </si>
  <si>
    <t>2018-07-13 08:03:34</t>
  </si>
  <si>
    <t>2018-08-01 20:49:06</t>
  </si>
  <si>
    <t>mtz310742138</t>
  </si>
  <si>
    <t>2018-08-01 11:11:29</t>
  </si>
  <si>
    <t>2018-08-01 11:25:27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</si>
  <si>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</si>
  <si>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</si>
  <si>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</si>
  <si>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</si>
  <si>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</si>
  <si>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</si>
  <si>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</si>
  <si>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17:42:14</t>
  </si>
  <si>
    <t>400用户</t>
  </si>
  <si>
    <t>173****5965</t>
  </si>
  <si>
    <t>已预约</t>
  </si>
  <si>
    <t>17:05:09</t>
  </si>
  <si>
    <t>136****1156</t>
  </si>
  <si>
    <t>新订单</t>
  </si>
  <si>
    <t>14:41:08</t>
  </si>
  <si>
    <t>173****0692</t>
  </si>
  <si>
    <t>14:13:41</t>
  </si>
  <si>
    <t>13:26:25</t>
  </si>
  <si>
    <t>152****4688</t>
  </si>
  <si>
    <t>2018-09-16</t>
  </si>
  <si>
    <t>16:49:24</t>
  </si>
  <si>
    <t>151****9665</t>
  </si>
  <si>
    <t>14:12:48</t>
  </si>
  <si>
    <t>135****9973</t>
  </si>
  <si>
    <t>2018-09-14</t>
  </si>
  <si>
    <t>17:52:57</t>
  </si>
  <si>
    <t>咨询用户</t>
  </si>
  <si>
    <t>166****8026</t>
  </si>
  <si>
    <t>霍莺16620008026</t>
  </si>
  <si>
    <t>2018-09-12</t>
  </si>
  <si>
    <t>10:35:59</t>
  </si>
  <si>
    <t>166****6441</t>
  </si>
  <si>
    <t>预约9月15日周六</t>
  </si>
  <si>
    <t>2018-09-13</t>
  </si>
  <si>
    <t>10:45:54</t>
  </si>
  <si>
    <t>150****8639</t>
  </si>
  <si>
    <t>15002218639</t>
  </si>
  <si>
    <t>2018-09-11</t>
  </si>
  <si>
    <t>16:27:42</t>
  </si>
  <si>
    <t>021****7608</t>
  </si>
  <si>
    <t>13:44:55</t>
  </si>
  <si>
    <t>186****3087</t>
  </si>
  <si>
    <t>2018-09-03</t>
  </si>
  <si>
    <t>13:47:40</t>
  </si>
  <si>
    <t>138****2966</t>
  </si>
  <si>
    <t>咨询水光针</t>
  </si>
  <si>
    <t>待跟进</t>
  </si>
  <si>
    <t>2018-09-05</t>
  </si>
  <si>
    <t>14:46:31</t>
  </si>
  <si>
    <t>159****8706</t>
  </si>
  <si>
    <t>预约本周五下午3点，两个人，小气泡清洁</t>
  </si>
  <si>
    <t>已到店</t>
  </si>
  <si>
    <t>2018-09-07</t>
  </si>
  <si>
    <t>15:16:29</t>
  </si>
  <si>
    <t>186****2660</t>
  </si>
  <si>
    <t>今天可以做吗</t>
  </si>
  <si>
    <t>2018-08-23</t>
  </si>
  <si>
    <t>12:47:09</t>
  </si>
  <si>
    <t>136****5077</t>
  </si>
  <si>
    <t>13682175077</t>
  </si>
  <si>
    <t>2018-09-10</t>
  </si>
  <si>
    <t>12:24:08</t>
  </si>
  <si>
    <t>153****8783</t>
  </si>
  <si>
    <t>11:00:02</t>
  </si>
  <si>
    <t>136****7648</t>
  </si>
  <si>
    <t>18:11:49</t>
  </si>
  <si>
    <t>136****2607</t>
  </si>
  <si>
    <t>09:13:19</t>
  </si>
  <si>
    <t>131****7317</t>
  </si>
  <si>
    <t>16:12:40</t>
  </si>
  <si>
    <t>12:24:10</t>
  </si>
  <si>
    <t>189****2635</t>
  </si>
  <si>
    <t>12:17:09</t>
  </si>
  <si>
    <t>16:58:53</t>
  </si>
  <si>
    <t>158****8861</t>
  </si>
  <si>
    <t>16:46:17</t>
  </si>
  <si>
    <t>2018-09-02</t>
  </si>
  <si>
    <t>10:20:38</t>
  </si>
  <si>
    <t>185****3665</t>
  </si>
  <si>
    <t>2018-09-01</t>
  </si>
  <si>
    <t>15:32:46</t>
  </si>
  <si>
    <t>173****6628</t>
  </si>
  <si>
    <t>2018-08-31</t>
  </si>
  <si>
    <t>18:42:51</t>
  </si>
  <si>
    <t>138****9565</t>
  </si>
  <si>
    <t>16:10:03</t>
  </si>
  <si>
    <t>173****6085</t>
  </si>
  <si>
    <t>13:35:50</t>
  </si>
  <si>
    <t>2018-08-30</t>
  </si>
  <si>
    <t>14:20:47</t>
  </si>
  <si>
    <t>181****7922</t>
  </si>
  <si>
    <t>18102067922</t>
  </si>
  <si>
    <t>09:36:15</t>
  </si>
  <si>
    <t>159****3590</t>
  </si>
  <si>
    <t>02:59:21</t>
  </si>
  <si>
    <t>158****3511</t>
  </si>
  <si>
    <t>2018-08-25</t>
  </si>
  <si>
    <t>17:20:54</t>
  </si>
  <si>
    <t>159****1815</t>
  </si>
  <si>
    <t>09:25:16</t>
  </si>
  <si>
    <t>159****0823</t>
  </si>
  <si>
    <t>2018-08-24</t>
  </si>
  <si>
    <t>13:21:54</t>
  </si>
  <si>
    <t>14:55:32</t>
  </si>
  <si>
    <t>157****4757</t>
  </si>
  <si>
    <t>09:50:45</t>
  </si>
  <si>
    <t>176****1102</t>
  </si>
  <si>
    <t>2018-08-22</t>
  </si>
  <si>
    <t>17:31:08</t>
  </si>
  <si>
    <t>133****3442</t>
  </si>
  <si>
    <t>11:29:12</t>
  </si>
  <si>
    <t>133****6158</t>
  </si>
  <si>
    <t>10:23:09</t>
  </si>
  <si>
    <t>139****6216</t>
  </si>
  <si>
    <t>2018-08-17</t>
  </si>
  <si>
    <t>14:01:27</t>
  </si>
  <si>
    <t>180****7004</t>
  </si>
  <si>
    <t>2018-08-16</t>
  </si>
  <si>
    <t>10:44:38</t>
  </si>
  <si>
    <t>2018-08-09</t>
  </si>
  <si>
    <t>19:35:39</t>
  </si>
  <si>
    <t>187****0818</t>
  </si>
  <si>
    <t>20:14:43</t>
  </si>
  <si>
    <t>159****1211</t>
  </si>
  <si>
    <t>你好想去你们哪做项目方便vx15989141211了解一下谢谢</t>
  </si>
  <si>
    <t>2018-08-15</t>
  </si>
  <si>
    <t>10:04:16</t>
  </si>
  <si>
    <t>010****4805</t>
  </si>
  <si>
    <t>无意向</t>
  </si>
  <si>
    <t>11:38:13</t>
  </si>
  <si>
    <t>10:03:39</t>
  </si>
  <si>
    <t>2018-08-14</t>
  </si>
  <si>
    <t>10:52:03</t>
  </si>
  <si>
    <t>151****8862</t>
  </si>
  <si>
    <t>10:50:52</t>
  </si>
  <si>
    <t>2018-08-10</t>
  </si>
  <si>
    <t>13:53:34</t>
  </si>
  <si>
    <t>186****5136</t>
  </si>
  <si>
    <t>14:11:31</t>
  </si>
  <si>
    <t>136****2210</t>
  </si>
  <si>
    <t>2018-08-01</t>
  </si>
  <si>
    <t>12:18:28</t>
  </si>
  <si>
    <t>187****0073</t>
  </si>
  <si>
    <t>2018-08-07</t>
  </si>
  <si>
    <t>12:00:05</t>
  </si>
  <si>
    <t>183****7623</t>
  </si>
  <si>
    <t>18322307623</t>
  </si>
  <si>
    <t>2018-08-08</t>
  </si>
  <si>
    <t>02:59:24</t>
  </si>
  <si>
    <t>138****5826</t>
  </si>
  <si>
    <t>11:11:24</t>
  </si>
  <si>
    <t>138****8627</t>
  </si>
  <si>
    <t>14:11:49</t>
  </si>
  <si>
    <t>156****2762</t>
  </si>
  <si>
    <t>15689002762</t>
  </si>
  <si>
    <t>17:05:03</t>
  </si>
  <si>
    <t>155****5513</t>
  </si>
  <si>
    <t>01:57:10</t>
  </si>
  <si>
    <t>137****0316</t>
  </si>
  <si>
    <t>看网上你们评价不错，想去你们那里做果酸和水光针项目，能家威13790070316做事前沟通吗？</t>
  </si>
  <si>
    <t>成交价格</t>
  </si>
  <si>
    <t>序列号</t>
  </si>
  <si>
    <t>用户手机号</t>
  </si>
  <si>
    <t>time</t>
  </si>
  <si>
    <t>售价（元）</t>
  </si>
  <si>
    <t>商家优惠金额（元）</t>
  </si>
  <si>
    <t>结算价（元）</t>
  </si>
  <si>
    <t>分店名</t>
  </si>
  <si>
    <t>验券帐号</t>
  </si>
  <si>
    <t>130xxxx2203</t>
  </si>
  <si>
    <t>2018/09/12</t>
  </si>
  <si>
    <t>11:47:33</t>
  </si>
  <si>
    <t>[预付][2018.04.26]衡力瘦脸100单位V脸更上镜[580.00元][14188735]</t>
  </si>
  <si>
    <t>ieshan23</t>
  </si>
  <si>
    <t>186xxxx3087</t>
  </si>
  <si>
    <t>11:32:45</t>
  </si>
  <si>
    <t>[预付][2018.06.04]化蝶水氧注氧清爽补水[88.00元][14199414]</t>
  </si>
  <si>
    <t>137xxxx9861</t>
  </si>
  <si>
    <t>11:32:35</t>
  </si>
  <si>
    <t>[预付][2018.04.20]小气泡清洁毛孔垃圾[128.00元][14190113]</t>
  </si>
  <si>
    <t>186xxxx0209</t>
  </si>
  <si>
    <t>2018/09/10</t>
  </si>
  <si>
    <t>11:09:01</t>
  </si>
  <si>
    <t>11:32:36</t>
  </si>
  <si>
    <t>[预付][2018.05.08]LDM焕彩肌肤超音波激光[588.00元][14198193]</t>
  </si>
  <si>
    <t>176xxxx4989</t>
  </si>
  <si>
    <t>2018/09/09</t>
  </si>
  <si>
    <t>13:18:03</t>
  </si>
  <si>
    <t>[预付][2018.04.23]激光祛痣无影无踪[20.00元][14207148]</t>
  </si>
  <si>
    <t>136xxxx2607</t>
  </si>
  <si>
    <t>10:37:57</t>
  </si>
  <si>
    <t>[预付][2018.04.24]生活版热玛吉胶原再生紧肤除皱[980.00元][14198339]</t>
  </si>
  <si>
    <t>131xxxx7317</t>
  </si>
  <si>
    <t>2018/09/08</t>
  </si>
  <si>
    <t>10:10:54</t>
  </si>
  <si>
    <t>150xxxx6806</t>
  </si>
  <si>
    <t>2018/09/07</t>
  </si>
  <si>
    <t>14:37:46</t>
  </si>
  <si>
    <t>159xxxx8706</t>
  </si>
  <si>
    <t>14:37:38</t>
  </si>
  <si>
    <t>138xxxx5700</t>
  </si>
  <si>
    <t>10:03:36</t>
  </si>
  <si>
    <t>186xxxx4417</t>
  </si>
  <si>
    <t>2018/09/05</t>
  </si>
  <si>
    <t>17:18:28</t>
  </si>
  <si>
    <t>ieshan26</t>
  </si>
  <si>
    <t>186xxxx0759</t>
  </si>
  <si>
    <t>2018/09/02</t>
  </si>
  <si>
    <t>13:20:22</t>
  </si>
  <si>
    <t>176xxxx0775</t>
  </si>
  <si>
    <t>2018/09/01</t>
  </si>
  <si>
    <t>11:09:57</t>
  </si>
  <si>
    <t>[预付][2018.06.01]玻尿酸精华导入补水保湿[298.00元][14194987]</t>
  </si>
  <si>
    <t>159xxxx3590</t>
  </si>
  <si>
    <t>2018/08/30</t>
  </si>
  <si>
    <t>10:46:56</t>
  </si>
  <si>
    <t>186xxxx2772</t>
  </si>
  <si>
    <t>2018/08/29</t>
  </si>
  <si>
    <t>09:43:05</t>
  </si>
  <si>
    <t>138xxxx5219</t>
  </si>
  <si>
    <t>2018/08/27</t>
  </si>
  <si>
    <t>15:49:26</t>
  </si>
  <si>
    <t>136xxxx6972</t>
  </si>
  <si>
    <t>2018/08/19</t>
  </si>
  <si>
    <t>16:04:26</t>
  </si>
  <si>
    <t>137xxxx1862</t>
  </si>
  <si>
    <t>2018/08/04</t>
  </si>
  <si>
    <t>11:03:30</t>
  </si>
  <si>
    <t>136xxxx5750</t>
  </si>
  <si>
    <t>2018/08/01</t>
  </si>
  <si>
    <t>17:13:28</t>
  </si>
  <si>
    <t>176xxxx1102</t>
  </si>
  <si>
    <t>15:37:54</t>
  </si>
  <si>
    <t>183xxxx7623</t>
  </si>
  <si>
    <t>2018/08/26</t>
  </si>
  <si>
    <t>14:58:38</t>
  </si>
  <si>
    <t>[预付][2018.04.28]艾莉薇水光针补水嫩肤[599.00元][14188572]</t>
  </si>
  <si>
    <t>159xxxx1815</t>
  </si>
  <si>
    <t>2018/08/25</t>
  </si>
  <si>
    <t>17:58:30</t>
  </si>
  <si>
    <t>138xxxx8697</t>
  </si>
  <si>
    <t>17:05:58</t>
  </si>
  <si>
    <t>159xxxx0823</t>
  </si>
  <si>
    <t>17:05:49</t>
  </si>
  <si>
    <t>136xxxx1775</t>
  </si>
  <si>
    <t>17:03:59</t>
  </si>
  <si>
    <t>136xxxx5077</t>
  </si>
  <si>
    <t>2018/08/24</t>
  </si>
  <si>
    <t>18:18:47</t>
  </si>
  <si>
    <t>[预付][2018.04.25]韩版逆龄紧致提拉芳华再现[4800.00元][14200324]</t>
  </si>
  <si>
    <t>133xxxx6158</t>
  </si>
  <si>
    <t>2018/08/22</t>
  </si>
  <si>
    <t>13:58:16</t>
  </si>
  <si>
    <t>138xxxx3112</t>
  </si>
  <si>
    <t>12:27:40</t>
  </si>
  <si>
    <t>131xxxx7269</t>
  </si>
  <si>
    <t>10:58:22</t>
  </si>
  <si>
    <t>135xxxx8437</t>
  </si>
  <si>
    <t>10:37:43</t>
  </si>
  <si>
    <t>188xxxx2408</t>
  </si>
  <si>
    <t>2018/08/18</t>
  </si>
  <si>
    <t>11:52:38</t>
  </si>
  <si>
    <t>151xxxx8862</t>
  </si>
  <si>
    <t>2018/08/17</t>
  </si>
  <si>
    <t>14:29:38</t>
  </si>
  <si>
    <t>139xxxx3603</t>
  </si>
  <si>
    <t>2018/08/12</t>
  </si>
  <si>
    <t>12:37:12</t>
  </si>
  <si>
    <t>156xxxx8750</t>
  </si>
  <si>
    <t>2018/08/11</t>
  </si>
  <si>
    <t>13:46:15</t>
  </si>
  <si>
    <t>[预付][2018.07.13]激光脱唇毛腋毛2选16次[98.00元][15280749]</t>
  </si>
  <si>
    <t>186xxxx9159</t>
  </si>
  <si>
    <t>13:45:42</t>
  </si>
  <si>
    <t>155xxxx6672</t>
  </si>
  <si>
    <t>2018/08/10</t>
  </si>
  <si>
    <t>15:55:21</t>
  </si>
  <si>
    <t>151xxxx3500</t>
  </si>
  <si>
    <t>15:52:30</t>
  </si>
  <si>
    <t>15:28:52</t>
  </si>
  <si>
    <t>186xxxx5136</t>
  </si>
  <si>
    <t>14:28:23</t>
  </si>
  <si>
    <t>180xxxx9092</t>
  </si>
  <si>
    <t>2018/08/09</t>
  </si>
  <si>
    <t>15:23:50</t>
  </si>
  <si>
    <t>186xxxx9568</t>
  </si>
  <si>
    <t>10:08:53</t>
  </si>
  <si>
    <t>177xxxx3427</t>
  </si>
  <si>
    <t>13:31:39</t>
  </si>
  <si>
    <t>158xxxx5023</t>
  </si>
  <si>
    <t>10:40:54</t>
  </si>
  <si>
    <t>[预付][2018.04.23]激光祛痣无影无踪[16.00元][14207148]</t>
  </si>
  <si>
    <t>10:40:34</t>
  </si>
  <si>
    <t>150xxxx3550</t>
  </si>
  <si>
    <t>2018/08/03</t>
  </si>
  <si>
    <t>12:19:29</t>
  </si>
  <si>
    <t>176xxxx7047</t>
  </si>
  <si>
    <t>10:34:48</t>
  </si>
  <si>
    <t>185xxxx7650</t>
  </si>
  <si>
    <t>10:33:06</t>
  </si>
  <si>
    <t>10:32:31</t>
  </si>
  <si>
    <t>分类</t>
  </si>
  <si>
    <t>明细</t>
  </si>
  <si>
    <t>金额</t>
  </si>
  <si>
    <t>升单成水晶蛋白水光针</t>
  </si>
  <si>
    <t>600激光卡+十次激光</t>
  </si>
  <si>
    <t>小气泡</t>
  </si>
  <si>
    <t>激光点痣+298卡</t>
  </si>
  <si>
    <t>镇静抗敏</t>
  </si>
  <si>
    <t>激光点痣+600激光</t>
  </si>
  <si>
    <t>激光10次+雅漾喷雾118</t>
  </si>
  <si>
    <t>升单瘦脸3次补款+川字纹祛皱</t>
  </si>
  <si>
    <t>前臂脱毛</t>
  </si>
  <si>
    <t>激光脱毛</t>
  </si>
  <si>
    <t>298卡</t>
  </si>
  <si>
    <t>5次激光+298卡</t>
  </si>
  <si>
    <t>预约医师</t>
  </si>
  <si>
    <t>备注</t>
  </si>
  <si>
    <t>Gary</t>
  </si>
  <si>
    <t>线上测试，忽略</t>
  </si>
  <si>
    <t>Gary测试</t>
  </si>
  <si>
    <t>赵院长测试；忽略</t>
  </si>
  <si>
    <t>胡磊 测试</t>
  </si>
  <si>
    <t>开内眼角</t>
  </si>
  <si>
    <t>忽略用于测试</t>
  </si>
  <si>
    <t>忽略，用于测试</t>
  </si>
  <si>
    <t>鼻综合，打造精雕小翘鼻</t>
  </si>
  <si>
    <t>首次心动价</t>
  </si>
  <si>
    <t>打广告的</t>
  </si>
  <si>
    <t>招聘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</si>
  <si>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</si>
  <si>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</si>
  <si>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</si>
  <si>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</si>
  <si>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</si>
  <si>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</si>
  <si>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</si>
  <si>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12:52:23</t>
  </si>
  <si>
    <t>天津</t>
  </si>
  <si>
    <t>小西_6918</t>
  </si>
  <si>
    <t>{"效果":5,"环境":5,"服务":5}</t>
  </si>
  <si>
    <t>皮肤过敏症状，脂溢性皮炎！本打算做小气泡清洁。皮肤科崔院长给出专业建议，第一、打抗过敏针第二做LDM。这样可舒缓抗过敏并增强皮肤免疫力.不好意思忘了拍做之前照片.下次做部照片吧.[愉快]</t>
  </si>
  <si>
    <t>是</t>
  </si>
  <si>
    <t>2018-09-10 11:31:11</t>
  </si>
  <si>
    <t>18:28:24</t>
  </si>
  <si>
    <t>胖着玩玩</t>
  </si>
  <si>
    <t>前些日子这家美容医院做活动，价位非常合适，团购了一个激光祛痣，按着导航过去的，好像距离理工大学公交站比较近，进门以后工作人员特别的热的情接待了我，前台登记以后就给安排好了，医院整体环境特别干净整洁宽敞明亮，给人很舒服的感觉，术前用麻药敷了，整个操作过程倒是没有我之前想象中的那么疼，后来才知道原来是院长亲自手术，难怪技术那么好，术后有位姓桂的工作人员也是时常询问恢复情况，感觉很贴心，我再观察一段时间看看吧，有问题我再补评论，总之非常满意，对医美有相关需求的小伙伴强烈推荐来这家试试！值得信赖！</t>
  </si>
  <si>
    <t>2018-08-23 10:08:17</t>
  </si>
  <si>
    <t>23:47:42</t>
  </si>
  <si>
    <t>很好，就是离我距离有点远，韩国医生很帅啊，打水光的地方还有一只毛绒玩具熊有些顾客怕疼可以抱着～休息室的隐秘性也不错</t>
  </si>
  <si>
    <t>否</t>
  </si>
  <si>
    <t>19:00:25</t>
  </si>
  <si>
    <t>minig是小金子</t>
  </si>
  <si>
    <t>在尝试了天津众多皮肤管理医院后，还是最推荐瑷珊，专业，认真，效果好，量身订制，从医生到护士，真的都太认真了，手法很轻柔，发自内心的点评一次，小气泡做完脸不红，很净透，水氧做完是净白细腻，每次来医院都很放松，重点推荐张莹医生和美容师新月，人很nice！对待顾客很认真，不会瞎推销，这点给人感受很好[强]</t>
  </si>
  <si>
    <t>2018-06-15 17:21:41</t>
  </si>
  <si>
    <t>16:09:25</t>
  </si>
  <si>
    <t>熊抱我的兔子</t>
  </si>
  <si>
    <t>地点有点隐秘，但医院环境很好，是韩国投资的，仪器先进！我去做的ldm，技师小姐姐非常细心，手法轻柔到位，我挺满意的！[微笑][爱心]</t>
  </si>
  <si>
    <t>2018-08-22 12:26:48</t>
  </si>
  <si>
    <t>10:05:55</t>
  </si>
  <si>
    <t>小毛豆张</t>
  </si>
  <si>
    <t>{"效果":4,"环境":5,"服务":5}</t>
  </si>
  <si>
    <t>在网上看到信息来做的，非常的正规，服务业非常的好，因为常出差都是这个城市做下哪个城市做一下，来这儿做后就不换地方了，只希望可以多点优惠哈哈。有个院长也特别的负责人，要求完美。刚做完第二次微针，就放图了还在恢复期。\n做过微针，水光，小气泡，激光</t>
  </si>
  <si>
    <t>2018-08-05</t>
  </si>
  <si>
    <t>14:17:01</t>
  </si>
  <si>
    <t>采姑娘的小蘑菇啦</t>
  </si>
  <si>
    <t>一直停听说瑷珊口碑不错，提前约好了时间终于来了！这里环境和服务都很不错，一共三层楼，服务态度也很nice～\n进来之后会有一对一的咨询师对接，先是韩国oba给面诊哦！之后确定了项目就会带去卸妆了。\n先是和咨询师了解到了菲洛嘉之前不敢去尝试针剂类的，做之前会给你先敷麻药大概半个小时就进去无菌操作间打针剂啦！本来很紧张，但是护士小姐姐和大夫在操作过程中会一直询问你体感怎么样，胆小的妹子也有一个可爱的小熊提供给你抱着缓解紧张，照片是我整体的过程、这次打的菲洛嘉是进行轮廓的提升，下次就该改善细纹和面部提升喽！\n期待自己的改善！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</si>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</sst>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"/>
    <numFmt numFmtId="177" formatCode="#,##0_ "/>
    <numFmt numFmtId="178" formatCode="0.0%"/>
    <numFmt numFmtId="180" formatCode="0.00;[Red]0.00"/>
    <numFmt numFmtId="181" formatCode="yyyy\-mm\-dd\ h:mm:ss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5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9" fontId="18" fillId="0" borderId="2" xfId="0" applyNumberFormat="1" applyFont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2" fontId="18" fillId="0" borderId="5" xfId="0" applyNumberFormat="1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 readingOrder="1"/>
    </xf>
    <xf numFmtId="0" fontId="10" fillId="7" borderId="8" xfId="0" applyFont="1" applyFill="1" applyBorder="1" applyAlignment="1">
      <alignment horizontal="center" vertical="center" wrapText="1" readingOrder="1"/>
    </xf>
    <xf numFmtId="14" fontId="13" fillId="0" borderId="0" xfId="0" applyNumberFormat="1" applyFont="1" applyAlignment="1">
      <alignment vertical="center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9" borderId="9" xfId="0" applyFont="1" applyFill="1" applyBorder="1" applyAlignment="1">
      <alignment horizontal="center" vertical="center" wrapText="1"/>
    </xf>
    <xf numFmtId="14" fontId="28" fillId="0" borderId="9" xfId="0" applyNumberFormat="1" applyFont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0" fillId="0" borderId="10" xfId="0" applyFont="1" applyBorder="1" applyAlignment="1">
      <alignment horizontal="center" vertical="center" wrapText="1" readingOrder="1"/>
    </xf>
    <xf numFmtId="9" fontId="18" fillId="5" borderId="2" xfId="0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16" xfId="0" applyFont="1" applyBorder="1" applyAlignment="1">
      <alignment horizontal="center" vertical="center" wrapText="1"/>
    </xf>
    <xf numFmtId="1" fontId="18" fillId="0" borderId="16" xfId="0" applyNumberFormat="1" applyFont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 readingOrder="1"/>
    </xf>
    <xf numFmtId="0" fontId="18" fillId="0" borderId="20" xfId="0" applyFont="1" applyBorder="1" applyAlignment="1">
      <alignment horizontal="right" vertical="center" wrapText="1"/>
    </xf>
    <xf numFmtId="0" fontId="18" fillId="0" borderId="21" xfId="0" applyFont="1" applyBorder="1" applyAlignment="1">
      <alignment horizontal="center" vertical="center" wrapText="1"/>
    </xf>
    <xf numFmtId="9" fontId="18" fillId="0" borderId="22" xfId="0" applyNumberFormat="1" applyFont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 readingOrder="1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21" fontId="13" fillId="0" borderId="1" xfId="0" applyNumberFormat="1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 readingOrder="1"/>
    </xf>
    <xf numFmtId="9" fontId="18" fillId="0" borderId="1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 readingOrder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9" fontId="3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/>
    </xf>
    <xf numFmtId="9" fontId="8" fillId="0" borderId="0" xfId="0" applyNumberFormat="1" applyFont="1" applyAlignment="1">
      <alignment vertical="center"/>
    </xf>
    <xf numFmtId="9" fontId="14" fillId="6" borderId="1" xfId="0" applyNumberFormat="1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14" fontId="25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7" fillId="1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2" fontId="14" fillId="7" borderId="0" xfId="0" applyNumberFormat="1" applyFont="1" applyFill="1" applyAlignment="1">
      <alignment horizontal="left" vertical="center" wrapText="1" readingOrder="1"/>
    </xf>
    <xf numFmtId="2" fontId="1" fillId="11" borderId="0" xfId="0" applyNumberFormat="1" applyFont="1" applyFill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19" fillId="8" borderId="13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177" fontId="17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>
      <alignment horizontal="center" vertical="center" wrapText="1" readingOrder="1"/>
    </xf>
    <xf numFmtId="177" fontId="17" fillId="10" borderId="1" xfId="0" applyNumberFormat="1" applyFont="1" applyFill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7" fontId="17" fillId="7" borderId="1" xfId="0" applyNumberFormat="1" applyFont="1" applyFill="1" applyBorder="1" applyAlignment="1">
      <alignment horizontal="center" vertical="center" wrapText="1"/>
    </xf>
    <xf numFmtId="176" fontId="18" fillId="0" borderId="16" xfId="0" applyNumberFormat="1" applyFont="1" applyBorder="1" applyAlignment="1">
      <alignment horizontal="center" vertical="center" wrapText="1"/>
    </xf>
    <xf numFmtId="177" fontId="18" fillId="0" borderId="5" xfId="0" applyNumberFormat="1" applyFont="1" applyBorder="1" applyAlignment="1">
      <alignment horizontal="center" vertical="center" wrapText="1"/>
    </xf>
    <xf numFmtId="178" fontId="18" fillId="0" borderId="7" xfId="0" applyNumberFormat="1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7" fontId="18" fillId="5" borderId="5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181" fontId="0" fillId="0" borderId="0" xfId="0" applyNumberFormat="1" applyAlignment="1"/>
    <xf numFmtId="18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24" fillId="6" borderId="1" xfId="0" applyFont="1" applyFill="1" applyBorder="1" applyAlignment="1">
      <alignment horizontal="center" vertical="center" wrapText="1" readingOrder="1"/>
    </xf>
    <xf numFmtId="0" fontId="24" fillId="6" borderId="26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9" fontId="8" fillId="0" borderId="0" xfId="0" applyNumberFormat="1" applyFont="1" applyAlignment="1">
      <alignment vertic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2" fillId="0" borderId="12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9" fillId="8" borderId="13" xfId="0" applyFont="1" applyFill="1" applyBorder="1" applyAlignment="1">
      <alignment horizontal="center" vertical="center" wrapText="1" readingOrder="1"/>
    </xf>
    <xf numFmtId="0" fontId="19" fillId="8" borderId="12" xfId="0" applyFont="1" applyFill="1" applyBorder="1" applyAlignment="1">
      <alignment horizontal="center" vertical="center" wrapText="1" readingOrder="1"/>
    </xf>
    <xf numFmtId="0" fontId="19" fillId="8" borderId="23" xfId="0" applyFont="1" applyFill="1" applyBorder="1" applyAlignment="1">
      <alignment horizontal="center" vertical="center" wrapText="1" readingOrder="1"/>
    </xf>
    <xf numFmtId="0" fontId="19" fillId="8" borderId="19" xfId="0" applyFont="1" applyFill="1" applyBorder="1" applyAlignment="1">
      <alignment horizontal="center" vertical="center" wrapText="1" readingOrder="1"/>
    </xf>
    <xf numFmtId="0" fontId="19" fillId="8" borderId="17" xfId="0" applyFont="1" applyFill="1" applyBorder="1" applyAlignment="1">
      <alignment horizontal="center" vertical="center" wrapText="1" readingOrder="1"/>
    </xf>
    <xf numFmtId="0" fontId="19" fillId="8" borderId="18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0" fillId="0" borderId="0" xfId="0" applyAlignment="1"/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西青区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E-4032-8E91-7CFCB5398BDF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E-4032-8E91-7CFCB5398BDF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E-4032-8E91-7CFCB5398BDF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E-4032-8E91-7CFCB5398B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714688"/>
        <c:axId val="374734144"/>
      </c:lineChart>
      <c:catAx>
        <c:axId val="1307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374734144"/>
        <c:crosses val="autoZero"/>
        <c:auto val="1"/>
        <c:lblAlgn val="ctr"/>
        <c:lblOffset val="100"/>
        <c:noMultiLvlLbl val="0"/>
      </c:catAx>
      <c:valAx>
        <c:axId val="374734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14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 altLang="en-US"/>
              <a:t>天津市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5-4280-9E9C-7CCB7FAFBA96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5-4280-9E9C-7CCB7FAFBA96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5-4280-9E9C-7CCB7FAFBA96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10</c:v>
                </c:pt>
                <c:pt idx="1">
                  <c:v>39</c:v>
                </c:pt>
                <c:pt idx="2">
                  <c:v>106</c:v>
                </c:pt>
                <c:pt idx="3">
                  <c:v>98</c:v>
                </c:pt>
                <c:pt idx="4">
                  <c:v>8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5-4280-9E9C-7CCB7FAFBA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5416208"/>
        <c:axId val="129532256"/>
      </c:lineChart>
      <c:catAx>
        <c:axId val="6254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29532256"/>
        <c:crosses val="autoZero"/>
        <c:auto val="1"/>
        <c:lblAlgn val="ctr"/>
        <c:lblOffset val="100"/>
        <c:noMultiLvlLbl val="0"/>
      </c:catAx>
      <c:valAx>
        <c:axId val="12953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4162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25400</xdr:colOff>
      <xdr:row>13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203200</xdr:rowOff>
    </xdr:from>
    <xdr:to>
      <xdr:col>11</xdr:col>
      <xdr:colOff>63500</xdr:colOff>
      <xdr:row>28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B18" sqref="B18:H18"/>
    </sheetView>
  </sheetViews>
  <sheetFormatPr defaultColWidth="11" defaultRowHeight="31.5" customHeight="1"/>
  <cols>
    <col min="1" max="1" width="3.875" style="2" customWidth="1"/>
    <col min="2" max="2" width="11" style="2" customWidth="1"/>
    <col min="3" max="3" width="22.5" style="2" customWidth="1"/>
    <col min="4" max="4" width="18" style="2" customWidth="1"/>
    <col min="5" max="5" width="17.125" style="2" customWidth="1"/>
    <col min="6" max="6" width="17.625" style="2" customWidth="1"/>
    <col min="7" max="7" width="19.625" style="2" customWidth="1"/>
    <col min="8" max="8" width="23.875" style="2" customWidth="1"/>
    <col min="9" max="9" width="11" style="2" customWidth="1"/>
    <col min="10" max="16384" width="11" style="2"/>
  </cols>
  <sheetData>
    <row r="1" spans="2:9" s="57" customFormat="1" ht="21" customHeight="1">
      <c r="B1" s="57" t="s">
        <v>0</v>
      </c>
    </row>
    <row r="2" spans="2:9" ht="33" customHeight="1">
      <c r="B2" s="137" t="s">
        <v>1</v>
      </c>
      <c r="C2" s="136"/>
      <c r="D2" s="110" t="e">
        <f>#REF!</f>
        <v>#REF!</v>
      </c>
      <c r="E2" s="110" t="e">
        <f>#REF!</f>
        <v>#REF!</v>
      </c>
      <c r="F2" s="110" t="e">
        <f>#REF!</f>
        <v>#REF!</v>
      </c>
      <c r="G2" s="110" t="s">
        <v>2</v>
      </c>
      <c r="H2" s="110" t="s">
        <v>3</v>
      </c>
    </row>
    <row r="3" spans="2:9" ht="21.6" customHeight="1">
      <c r="B3" s="138" t="s">
        <v>4</v>
      </c>
      <c r="C3" s="72" t="s">
        <v>5</v>
      </c>
      <c r="D3" s="119" t="e">
        <f>GETPIVOTDATA("浏览量",#REF!)</f>
        <v>#REF!</v>
      </c>
      <c r="E3" s="71" t="str">
        <f>IFERROR((D3/#REF!)/(F3/#REF!)-1,"-")</f>
        <v>-</v>
      </c>
      <c r="F3" s="119" t="e">
        <f>GETPIVOTDATA("浏览量",#REF!)</f>
        <v>#REF!</v>
      </c>
      <c r="G3" s="119" t="str">
        <f>IF(E3&gt;=10%,"优",IF(E3&gt;=-10%,"健康",IF(E3&gt;-20%,"关注",IF(E3&lt;=-20%,"重点关注"))))</f>
        <v>优</v>
      </c>
      <c r="H3" s="119">
        <v>15000</v>
      </c>
    </row>
    <row r="4" spans="2:9" ht="21" customHeight="1">
      <c r="B4" s="136"/>
      <c r="C4" s="72" t="s">
        <v>6</v>
      </c>
      <c r="D4" s="119" t="e">
        <f>GETPIVOTDATA("访客数",#REF!)</f>
        <v>#REF!</v>
      </c>
      <c r="E4" s="71" t="str">
        <f>IFERROR((D4/#REF!)/(F4/#REF!)-1,"-")</f>
        <v>-</v>
      </c>
      <c r="F4" s="119" t="e">
        <f>GETPIVOTDATA("访客数",#REF!)</f>
        <v>#REF!</v>
      </c>
      <c r="G4" s="119" t="str">
        <f>IF(E4&gt;=10%,"优",IF(E4&gt;=-10%,"健康",IF(E4&gt;-20%,"关注",IF(E4&lt;=-20%,"重点关注"))))</f>
        <v>优</v>
      </c>
      <c r="H4" s="119">
        <v>4500</v>
      </c>
    </row>
    <row r="5" spans="2:9" ht="22.35" customHeight="1">
      <c r="B5" s="136"/>
      <c r="C5" s="72" t="s">
        <v>7</v>
      </c>
      <c r="D5" s="120" t="e">
        <f>ROUND(GETPIVOTDATA("跳失率",#REF!)&amp;"%",3)</f>
        <v>#REF!</v>
      </c>
      <c r="E5" s="121" t="e">
        <f>D5-F5</f>
        <v>#REF!</v>
      </c>
      <c r="F5" s="120" t="e">
        <f>ROUND(GETPIVOTDATA("跳失率",#REF!)&amp;"%",3)</f>
        <v>#REF!</v>
      </c>
      <c r="G5" s="122" t="e">
        <f>IF(E5&lt;0%,"优",IF(E5&gt;=2%,"重点关注","健康"))</f>
        <v>#REF!</v>
      </c>
      <c r="H5" s="104">
        <v>0.3</v>
      </c>
    </row>
    <row r="6" spans="2:9" ht="24" customHeight="1">
      <c r="B6" s="136"/>
      <c r="C6" s="72" t="s">
        <v>8</v>
      </c>
      <c r="D6" s="26" t="e">
        <f>GETPIVOTDATA("平均停留时长",#REF!)</f>
        <v>#REF!</v>
      </c>
      <c r="E6" s="71" t="str">
        <f>IFERROR(D6/F6-1,"-")</f>
        <v>-</v>
      </c>
      <c r="F6" s="26" t="e">
        <f>GETPIVOTDATA("平均停留时长",#REF!)</f>
        <v>#REF!</v>
      </c>
      <c r="G6" s="122" t="str">
        <f t="shared" ref="G6:G17" si="0">IF(E6&gt;=10%,"优",IF(E6&gt;=-10%,"健康",IF(E6&gt;-20%,"关注",IF(E6&lt;=-20%,"重点关注"))))</f>
        <v>优</v>
      </c>
      <c r="H6" s="122">
        <v>30</v>
      </c>
      <c r="I6" s="13"/>
    </row>
    <row r="7" spans="2:9" ht="19.5" customHeight="1">
      <c r="B7" s="138" t="s">
        <v>9</v>
      </c>
      <c r="C7" s="72" t="s">
        <v>10</v>
      </c>
      <c r="D7" s="82" t="e">
        <f>#REF!</f>
        <v>#REF!</v>
      </c>
      <c r="E7" s="71" t="str">
        <f>IFERROR((D7/#REF!)/(F7/#REF!)-1,"-")</f>
        <v>-</v>
      </c>
      <c r="F7" s="82" t="e">
        <f>#REF!</f>
        <v>#REF!</v>
      </c>
      <c r="G7" s="119" t="str">
        <f t="shared" si="0"/>
        <v>优</v>
      </c>
      <c r="H7" s="119"/>
    </row>
    <row r="8" spans="2:9" ht="19.5" customHeight="1">
      <c r="B8" s="136"/>
      <c r="C8" s="72" t="s">
        <v>11</v>
      </c>
      <c r="D8" s="123" t="e">
        <f>D7/D4</f>
        <v>#REF!</v>
      </c>
      <c r="E8" s="121" t="e">
        <f>D8-F8</f>
        <v>#REF!</v>
      </c>
      <c r="F8" s="123" t="e">
        <f>F7/F4</f>
        <v>#REF!</v>
      </c>
      <c r="G8" s="119" t="e">
        <f t="shared" si="0"/>
        <v>#REF!</v>
      </c>
      <c r="H8" s="73">
        <v>0.04</v>
      </c>
    </row>
    <row r="9" spans="2:9" ht="19.5" customHeight="1">
      <c r="B9" s="138" t="s">
        <v>12</v>
      </c>
      <c r="C9" s="75" t="s">
        <v>13</v>
      </c>
      <c r="D9" s="78">
        <v>33</v>
      </c>
      <c r="E9" s="74" t="str">
        <f>IFERROR((D9/#REF!)/(F9/#REF!)-1,"-")</f>
        <v>-</v>
      </c>
      <c r="F9" s="78">
        <v>36</v>
      </c>
      <c r="G9" s="119" t="str">
        <f t="shared" si="0"/>
        <v>优</v>
      </c>
      <c r="H9" s="119"/>
    </row>
    <row r="10" spans="2:9" ht="19.5" customHeight="1">
      <c r="B10" s="136"/>
      <c r="C10" s="72" t="s">
        <v>14</v>
      </c>
      <c r="D10" s="73" t="e">
        <f>D9/D7</f>
        <v>#REF!</v>
      </c>
      <c r="E10" s="71" t="e">
        <f>D10-F10</f>
        <v>#REF!</v>
      </c>
      <c r="F10" s="73" t="e">
        <f>F9/F7</f>
        <v>#REF!</v>
      </c>
      <c r="G10" s="119" t="e">
        <f t="shared" si="0"/>
        <v>#REF!</v>
      </c>
      <c r="H10" s="119" t="s">
        <v>15</v>
      </c>
    </row>
    <row r="11" spans="2:9" ht="19.5" customHeight="1">
      <c r="B11" s="136"/>
      <c r="C11" s="75" t="s">
        <v>16</v>
      </c>
      <c r="D11" s="56">
        <v>32</v>
      </c>
      <c r="E11" s="74" t="str">
        <f>IFERROR((D11/#REF!)/(F11/#REF!)-1,"-")</f>
        <v>-</v>
      </c>
      <c r="F11" s="56">
        <v>36</v>
      </c>
      <c r="G11" s="119" t="str">
        <f t="shared" si="0"/>
        <v>优</v>
      </c>
      <c r="H11" s="119"/>
    </row>
    <row r="12" spans="2:9" ht="19.5" customHeight="1">
      <c r="B12" s="136"/>
      <c r="C12" s="72" t="s">
        <v>17</v>
      </c>
      <c r="D12" s="73">
        <f>D11/D9</f>
        <v>0.96969696969696972</v>
      </c>
      <c r="E12" s="71">
        <f>D12-F12</f>
        <v>-3.0303030303030276E-2</v>
      </c>
      <c r="F12" s="73">
        <f>F11/F9</f>
        <v>1</v>
      </c>
      <c r="G12" s="119" t="str">
        <f t="shared" si="0"/>
        <v>健康</v>
      </c>
      <c r="H12" s="73">
        <v>0.8</v>
      </c>
    </row>
    <row r="13" spans="2:9" ht="19.5" customHeight="1">
      <c r="B13" s="136"/>
      <c r="C13" s="75" t="s">
        <v>18</v>
      </c>
      <c r="D13" s="124">
        <v>21012</v>
      </c>
      <c r="E13" s="71" t="str">
        <f>IFERROR((D13/#REF!)/(F13/#REF!)-1,"-")</f>
        <v>-</v>
      </c>
      <c r="F13" s="124">
        <v>41759</v>
      </c>
      <c r="G13" s="119" t="str">
        <f t="shared" si="0"/>
        <v>优</v>
      </c>
      <c r="H13" s="119"/>
    </row>
    <row r="14" spans="2:9" ht="19.5" customHeight="1">
      <c r="B14" s="136"/>
      <c r="C14" s="75" t="s">
        <v>19</v>
      </c>
      <c r="D14" s="124">
        <v>43</v>
      </c>
      <c r="E14" s="74" t="str">
        <f>IFERROR((D14/#REF!)/(F14/#REF!)-1,"-")</f>
        <v>-</v>
      </c>
      <c r="F14" s="124">
        <v>60</v>
      </c>
      <c r="G14" s="119" t="str">
        <f t="shared" si="0"/>
        <v>优</v>
      </c>
      <c r="H14" s="119"/>
    </row>
    <row r="15" spans="2:9" ht="19.5" customHeight="1">
      <c r="B15" s="136"/>
      <c r="C15" s="72" t="s">
        <v>20</v>
      </c>
      <c r="D15" s="119">
        <f>D13/D11</f>
        <v>656.625</v>
      </c>
      <c r="E15" s="71">
        <f>IFERROR(D15/F15-1,"-")</f>
        <v>-0.43393041021097245</v>
      </c>
      <c r="F15" s="119">
        <f>F13/F11</f>
        <v>1159.9722222222222</v>
      </c>
      <c r="G15" s="119" t="str">
        <f t="shared" si="0"/>
        <v>重点关注</v>
      </c>
      <c r="H15" s="119"/>
    </row>
    <row r="16" spans="2:9" ht="19.5" customHeight="1">
      <c r="B16" s="138" t="s">
        <v>21</v>
      </c>
      <c r="C16" s="72" t="s">
        <v>22</v>
      </c>
      <c r="D16" s="82" t="e">
        <f>#REF!</f>
        <v>#REF!</v>
      </c>
      <c r="E16" s="71" t="str">
        <f>IFERROR((D16/#REF!)/(F16/#REF!)-1,"-")</f>
        <v>-</v>
      </c>
      <c r="F16" s="82" t="e">
        <f>#REF!</f>
        <v>#REF!</v>
      </c>
      <c r="G16" s="119" t="str">
        <f t="shared" si="0"/>
        <v>优</v>
      </c>
      <c r="H16" s="119">
        <v>10</v>
      </c>
    </row>
    <row r="17" spans="2:8" ht="19.5" customHeight="1">
      <c r="B17" s="136"/>
      <c r="C17" s="72" t="s">
        <v>23</v>
      </c>
      <c r="D17" s="82">
        <f>体验报告!$D$16</f>
        <v>2</v>
      </c>
      <c r="E17" s="71" t="str">
        <f>IFERROR((D17/#REF!)/(F17/#REF!)-1,"-")</f>
        <v>-</v>
      </c>
      <c r="F17" s="82">
        <f>体验报告!$E$16</f>
        <v>3</v>
      </c>
      <c r="G17" s="119" t="str">
        <f t="shared" si="0"/>
        <v>优</v>
      </c>
      <c r="H17" s="119">
        <v>10</v>
      </c>
    </row>
    <row r="18" spans="2:8" ht="74.099999999999994" customHeight="1">
      <c r="B18" s="135" t="s">
        <v>24</v>
      </c>
      <c r="C18" s="136"/>
      <c r="D18" s="136"/>
      <c r="E18" s="136"/>
      <c r="F18" s="136"/>
      <c r="G18" s="136"/>
      <c r="H18" s="136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4 E6:E17">
    <cfRule type="cellIs" dxfId="12" priority="5" operator="lessThan">
      <formula>0</formula>
    </cfRule>
  </conditionalFormatting>
  <conditionalFormatting sqref="E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97" workbookViewId="0">
      <selection activeCell="H13" sqref="H13"/>
    </sheetView>
  </sheetViews>
  <sheetFormatPr defaultColWidth="9" defaultRowHeight="16.5"/>
  <cols>
    <col min="1" max="1" width="12.375" style="55" customWidth="1"/>
    <col min="2" max="3" width="10.625" style="55" customWidth="1"/>
    <col min="4" max="10" width="12.375" style="55" customWidth="1"/>
    <col min="11" max="11" width="9" style="55" customWidth="1"/>
    <col min="12" max="16384" width="9" style="55"/>
  </cols>
  <sheetData>
    <row r="1" spans="1:23">
      <c r="A1" s="49" t="s">
        <v>145</v>
      </c>
    </row>
    <row r="2" spans="1:23">
      <c r="A2" s="52" t="s">
        <v>28</v>
      </c>
      <c r="B2" s="53">
        <v>7.31</v>
      </c>
      <c r="C2" s="53">
        <v>8.6999999999999993</v>
      </c>
      <c r="D2" s="53">
        <v>8.15</v>
      </c>
      <c r="E2" s="108">
        <v>8.1999999999999993</v>
      </c>
      <c r="F2" s="108">
        <v>8.27</v>
      </c>
      <c r="G2" s="108">
        <v>8.3000000000000007</v>
      </c>
      <c r="H2" s="53"/>
      <c r="I2" s="53"/>
      <c r="J2" s="53"/>
      <c r="K2" s="53"/>
      <c r="L2" s="53"/>
      <c r="M2" s="53"/>
      <c r="O2" s="53" t="s">
        <v>146</v>
      </c>
      <c r="P2" s="53">
        <v>4.1500000000000004</v>
      </c>
      <c r="Q2" s="53" t="s">
        <v>147</v>
      </c>
      <c r="R2" s="53">
        <v>6.6</v>
      </c>
      <c r="S2" s="53">
        <v>6.15</v>
      </c>
      <c r="T2" s="53" t="s">
        <v>148</v>
      </c>
      <c r="U2" s="53">
        <v>7.15</v>
      </c>
      <c r="V2" s="53">
        <v>7.31</v>
      </c>
      <c r="W2" s="53">
        <v>8.6999999999999993</v>
      </c>
    </row>
    <row r="3" spans="1:23">
      <c r="A3" s="55" t="s">
        <v>32</v>
      </c>
      <c r="B3" s="54">
        <v>1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/>
      <c r="I3" s="54"/>
      <c r="J3" s="54"/>
      <c r="K3" s="54"/>
      <c r="L3" s="54"/>
      <c r="M3" s="54"/>
      <c r="O3" s="54">
        <v>1</v>
      </c>
      <c r="P3" s="54">
        <v>1</v>
      </c>
      <c r="Q3" s="54">
        <v>1</v>
      </c>
      <c r="R3" s="54">
        <v>1</v>
      </c>
      <c r="S3" s="54">
        <v>1</v>
      </c>
      <c r="T3" s="54">
        <v>1</v>
      </c>
      <c r="U3" s="54">
        <v>1</v>
      </c>
      <c r="V3" s="54">
        <v>1</v>
      </c>
      <c r="W3" s="54">
        <v>1</v>
      </c>
    </row>
    <row r="4" spans="1:23">
      <c r="A4" s="55" t="s">
        <v>33</v>
      </c>
      <c r="B4" s="54">
        <v>1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/>
      <c r="I4" s="54"/>
      <c r="J4" s="54"/>
      <c r="K4" s="54"/>
      <c r="L4" s="54"/>
      <c r="M4" s="54"/>
      <c r="O4" s="54">
        <v>1</v>
      </c>
      <c r="P4" s="54">
        <v>1</v>
      </c>
      <c r="Q4" s="54">
        <v>1</v>
      </c>
      <c r="R4" s="54">
        <v>1</v>
      </c>
      <c r="S4" s="54">
        <v>1</v>
      </c>
      <c r="T4" s="54">
        <v>1</v>
      </c>
      <c r="U4" s="54">
        <v>1</v>
      </c>
      <c r="V4" s="54">
        <v>1</v>
      </c>
      <c r="W4" s="54">
        <v>1</v>
      </c>
    </row>
    <row r="5" spans="1:23">
      <c r="A5" s="55" t="s">
        <v>34</v>
      </c>
      <c r="B5" s="55">
        <v>1</v>
      </c>
      <c r="C5" s="55">
        <v>1</v>
      </c>
      <c r="D5" s="55">
        <v>1</v>
      </c>
      <c r="E5" s="55">
        <v>1</v>
      </c>
      <c r="F5" s="55">
        <v>1</v>
      </c>
      <c r="G5" s="55">
        <v>1</v>
      </c>
      <c r="O5" s="55">
        <v>1</v>
      </c>
      <c r="P5" s="55">
        <v>1</v>
      </c>
      <c r="Q5" s="55">
        <v>1</v>
      </c>
      <c r="R5" s="55">
        <v>1</v>
      </c>
      <c r="S5" s="55">
        <v>1</v>
      </c>
      <c r="T5" s="55">
        <v>1</v>
      </c>
      <c r="U5" s="55">
        <v>1</v>
      </c>
      <c r="V5" s="55">
        <v>1</v>
      </c>
      <c r="W5" s="55">
        <v>1</v>
      </c>
    </row>
    <row r="6" spans="1:23">
      <c r="A6" s="55" t="s">
        <v>35</v>
      </c>
      <c r="B6" s="54">
        <v>1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4"/>
      <c r="I6" s="54"/>
      <c r="J6" s="54"/>
      <c r="K6" s="54"/>
      <c r="L6" s="54"/>
      <c r="M6" s="54"/>
      <c r="O6" s="54">
        <v>1</v>
      </c>
      <c r="P6" s="54">
        <v>1</v>
      </c>
      <c r="Q6" s="54">
        <v>1</v>
      </c>
      <c r="R6" s="54">
        <v>1</v>
      </c>
      <c r="S6" s="54">
        <v>1</v>
      </c>
      <c r="T6" s="54">
        <v>1</v>
      </c>
      <c r="U6" s="54">
        <v>1</v>
      </c>
      <c r="V6" s="54">
        <v>1</v>
      </c>
      <c r="W6" s="54">
        <v>1</v>
      </c>
    </row>
    <row r="8" spans="1:23">
      <c r="A8" s="52" t="s">
        <v>29</v>
      </c>
      <c r="B8" s="53">
        <v>7.31</v>
      </c>
      <c r="C8" s="53">
        <v>8.6999999999999993</v>
      </c>
      <c r="D8" s="53">
        <v>8.15</v>
      </c>
      <c r="E8" s="108">
        <v>8.1999999999999993</v>
      </c>
      <c r="F8" s="108">
        <v>8.27</v>
      </c>
      <c r="G8" s="108">
        <v>8.3000000000000007</v>
      </c>
      <c r="H8" s="53"/>
      <c r="I8" s="53"/>
      <c r="J8" s="53"/>
      <c r="K8" s="53"/>
      <c r="L8" s="53"/>
      <c r="M8" s="53"/>
      <c r="O8" s="53" t="s">
        <v>146</v>
      </c>
      <c r="P8" s="53">
        <v>4.1500000000000004</v>
      </c>
      <c r="Q8" s="53" t="s">
        <v>147</v>
      </c>
      <c r="R8" s="53">
        <v>6.6</v>
      </c>
      <c r="S8" s="53">
        <v>6.15</v>
      </c>
      <c r="T8" s="53" t="s">
        <v>148</v>
      </c>
      <c r="U8" s="53">
        <v>7.15</v>
      </c>
      <c r="V8" s="53">
        <v>7.31</v>
      </c>
      <c r="W8" s="53">
        <v>8.6999999999999993</v>
      </c>
    </row>
    <row r="9" spans="1:23">
      <c r="A9" s="55" t="s">
        <v>32</v>
      </c>
      <c r="B9" s="54">
        <v>1</v>
      </c>
      <c r="C9" s="54">
        <v>1</v>
      </c>
      <c r="D9" s="54">
        <v>1</v>
      </c>
      <c r="E9" s="54">
        <v>1</v>
      </c>
      <c r="F9" s="54">
        <v>2</v>
      </c>
      <c r="G9" s="54">
        <v>2</v>
      </c>
      <c r="H9" s="54"/>
      <c r="I9" s="54"/>
      <c r="J9" s="54"/>
      <c r="K9" s="54"/>
      <c r="L9" s="54"/>
      <c r="M9" s="54"/>
      <c r="O9" s="54">
        <v>1</v>
      </c>
      <c r="P9" s="54">
        <v>2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</row>
    <row r="10" spans="1:23">
      <c r="A10" s="55" t="s">
        <v>33</v>
      </c>
      <c r="B10" s="54">
        <v>1</v>
      </c>
      <c r="C10" s="54">
        <v>1</v>
      </c>
      <c r="D10" s="54">
        <v>1</v>
      </c>
      <c r="E10" s="54">
        <v>1</v>
      </c>
      <c r="F10" s="54">
        <v>2</v>
      </c>
      <c r="G10" s="54">
        <v>1</v>
      </c>
      <c r="H10" s="54"/>
      <c r="I10" s="54"/>
      <c r="J10" s="54"/>
      <c r="K10" s="54"/>
      <c r="L10" s="54"/>
      <c r="M10" s="54"/>
      <c r="O10" s="54">
        <v>1</v>
      </c>
      <c r="P10" s="54">
        <v>3</v>
      </c>
      <c r="Q10" s="54">
        <v>1</v>
      </c>
      <c r="R10" s="54">
        <v>1</v>
      </c>
      <c r="S10" s="54">
        <v>1</v>
      </c>
      <c r="T10" s="54">
        <v>1</v>
      </c>
      <c r="U10" s="54">
        <v>1</v>
      </c>
      <c r="V10" s="54">
        <v>1</v>
      </c>
      <c r="W10" s="54">
        <v>1</v>
      </c>
    </row>
    <row r="11" spans="1:23">
      <c r="A11" s="55" t="s">
        <v>34</v>
      </c>
      <c r="B11" s="55">
        <v>1</v>
      </c>
      <c r="C11" s="55">
        <v>1</v>
      </c>
      <c r="D11" s="55">
        <v>1</v>
      </c>
      <c r="E11" s="55">
        <v>1</v>
      </c>
      <c r="F11" s="55">
        <v>1</v>
      </c>
      <c r="G11" s="55">
        <v>2</v>
      </c>
      <c r="O11" s="55">
        <v>1</v>
      </c>
      <c r="P11" s="55">
        <v>1</v>
      </c>
      <c r="Q11" s="55">
        <v>1</v>
      </c>
      <c r="R11" s="55">
        <v>1</v>
      </c>
      <c r="S11" s="55">
        <v>1</v>
      </c>
      <c r="T11" s="55">
        <v>1</v>
      </c>
      <c r="U11" s="55">
        <v>1</v>
      </c>
      <c r="V11" s="55">
        <v>1</v>
      </c>
      <c r="W11" s="55">
        <v>1</v>
      </c>
    </row>
    <row r="12" spans="1:23">
      <c r="A12" s="55" t="s">
        <v>35</v>
      </c>
      <c r="B12" s="54">
        <v>1</v>
      </c>
      <c r="C12" s="54">
        <v>1</v>
      </c>
      <c r="D12" s="54">
        <v>11</v>
      </c>
      <c r="E12" s="54">
        <v>2</v>
      </c>
      <c r="F12" s="54">
        <v>1</v>
      </c>
      <c r="G12" s="54">
        <v>10</v>
      </c>
      <c r="H12" s="54"/>
      <c r="I12" s="54"/>
      <c r="J12" s="54"/>
      <c r="K12" s="54"/>
      <c r="L12" s="54"/>
      <c r="M12" s="54"/>
      <c r="O12" s="54">
        <v>1</v>
      </c>
      <c r="P12" s="54">
        <v>7</v>
      </c>
      <c r="Q12" s="54">
        <v>1</v>
      </c>
      <c r="R12" s="54">
        <v>1</v>
      </c>
      <c r="S12" s="54">
        <v>1</v>
      </c>
      <c r="T12" s="54">
        <v>1</v>
      </c>
      <c r="U12" s="54">
        <v>1</v>
      </c>
      <c r="V12" s="54">
        <v>1</v>
      </c>
      <c r="W12" s="54">
        <v>1</v>
      </c>
    </row>
    <row r="14" spans="1:23">
      <c r="A14" s="52" t="s">
        <v>30</v>
      </c>
      <c r="B14" s="53">
        <v>7.31</v>
      </c>
      <c r="C14" s="53">
        <v>8.6999999999999993</v>
      </c>
      <c r="D14" s="53">
        <v>8.15</v>
      </c>
      <c r="E14" s="108">
        <v>8.1999999999999993</v>
      </c>
      <c r="F14" s="108">
        <v>8.27</v>
      </c>
      <c r="G14" s="108">
        <v>8.3000000000000007</v>
      </c>
      <c r="H14" s="53"/>
      <c r="I14" s="53"/>
      <c r="J14" s="53"/>
      <c r="K14" s="53"/>
      <c r="L14" s="53"/>
      <c r="M14" s="53"/>
      <c r="O14" s="53" t="s">
        <v>146</v>
      </c>
      <c r="P14" s="53">
        <v>4.1500000000000004</v>
      </c>
      <c r="Q14" s="53" t="s">
        <v>147</v>
      </c>
      <c r="R14" s="53">
        <v>6.6</v>
      </c>
      <c r="S14" s="53">
        <v>6.15</v>
      </c>
      <c r="T14" s="53" t="s">
        <v>148</v>
      </c>
      <c r="U14" s="53">
        <v>7.15</v>
      </c>
      <c r="V14" s="53">
        <v>7.31</v>
      </c>
      <c r="W14" s="53">
        <v>8.6999999999999993</v>
      </c>
    </row>
    <row r="15" spans="1:23">
      <c r="A15" s="55" t="s">
        <v>32</v>
      </c>
      <c r="B15" s="54">
        <v>19</v>
      </c>
      <c r="C15" s="54">
        <v>18</v>
      </c>
      <c r="D15" s="54">
        <v>18</v>
      </c>
      <c r="E15" s="54">
        <v>18</v>
      </c>
      <c r="F15" s="54">
        <v>18</v>
      </c>
      <c r="G15" s="54">
        <v>17</v>
      </c>
      <c r="H15" s="54"/>
      <c r="I15" s="54"/>
      <c r="J15" s="54"/>
      <c r="K15" s="54"/>
      <c r="L15" s="54"/>
      <c r="M15" s="54"/>
      <c r="O15" s="54">
        <v>21</v>
      </c>
      <c r="P15" s="54">
        <v>43</v>
      </c>
      <c r="Q15" s="54">
        <v>19</v>
      </c>
      <c r="R15" s="54">
        <v>19</v>
      </c>
      <c r="S15" s="54">
        <v>19</v>
      </c>
      <c r="T15" s="54">
        <v>20</v>
      </c>
      <c r="U15" s="54">
        <v>18</v>
      </c>
      <c r="V15" s="54">
        <v>19</v>
      </c>
      <c r="W15" s="54"/>
    </row>
    <row r="16" spans="1:23">
      <c r="A16" s="55" t="s">
        <v>33</v>
      </c>
      <c r="B16" s="54">
        <v>18</v>
      </c>
      <c r="C16" s="54">
        <v>16</v>
      </c>
      <c r="D16" s="54">
        <v>14</v>
      </c>
      <c r="E16" s="54">
        <v>12</v>
      </c>
      <c r="F16" s="54">
        <v>12</v>
      </c>
      <c r="G16" s="54">
        <v>11</v>
      </c>
      <c r="H16" s="54"/>
      <c r="I16" s="54"/>
      <c r="J16" s="54"/>
      <c r="K16" s="54"/>
      <c r="L16" s="54"/>
      <c r="M16" s="54"/>
      <c r="O16" s="54">
        <v>16</v>
      </c>
      <c r="P16" s="54">
        <v>46</v>
      </c>
      <c r="Q16" s="54">
        <v>17</v>
      </c>
      <c r="R16" s="54">
        <v>17</v>
      </c>
      <c r="S16" s="54">
        <v>16</v>
      </c>
      <c r="T16" s="54">
        <v>15</v>
      </c>
      <c r="U16" s="54">
        <v>16</v>
      </c>
      <c r="V16" s="54">
        <v>18</v>
      </c>
      <c r="W16" s="54"/>
    </row>
    <row r="17" spans="1:23">
      <c r="A17" s="55" t="s">
        <v>34</v>
      </c>
      <c r="B17" s="55">
        <v>2</v>
      </c>
      <c r="C17" s="55">
        <v>2</v>
      </c>
      <c r="D17" s="55">
        <v>3</v>
      </c>
      <c r="E17" s="55">
        <v>7</v>
      </c>
      <c r="F17" s="55">
        <v>10</v>
      </c>
      <c r="G17" s="55">
        <v>13</v>
      </c>
      <c r="O17" s="55">
        <v>9</v>
      </c>
      <c r="P17" s="55">
        <v>3</v>
      </c>
      <c r="Q17" s="55">
        <v>3</v>
      </c>
      <c r="R17" s="55">
        <v>3</v>
      </c>
      <c r="S17" s="55">
        <v>2</v>
      </c>
      <c r="T17" s="55">
        <v>1</v>
      </c>
      <c r="U17" s="55">
        <v>1</v>
      </c>
      <c r="V17" s="55">
        <v>2</v>
      </c>
    </row>
    <row r="18" spans="1:23">
      <c r="A18" s="55" t="s">
        <v>35</v>
      </c>
      <c r="B18" s="54">
        <v>10</v>
      </c>
      <c r="C18" s="54">
        <v>39</v>
      </c>
      <c r="D18" s="54">
        <v>106</v>
      </c>
      <c r="E18" s="54">
        <v>98</v>
      </c>
      <c r="F18" s="54">
        <v>8</v>
      </c>
      <c r="G18" s="54">
        <v>57</v>
      </c>
      <c r="H18" s="54"/>
      <c r="I18" s="54"/>
      <c r="J18" s="54"/>
      <c r="K18" s="54"/>
      <c r="L18" s="54"/>
      <c r="M18" s="54"/>
      <c r="O18" s="54">
        <v>14</v>
      </c>
      <c r="P18" s="54">
        <v>98</v>
      </c>
      <c r="Q18" s="54">
        <v>6</v>
      </c>
      <c r="R18" s="54">
        <v>6</v>
      </c>
      <c r="S18" s="54">
        <v>6</v>
      </c>
      <c r="T18" s="54">
        <v>7</v>
      </c>
      <c r="U18" s="54">
        <v>8</v>
      </c>
      <c r="V18" s="54">
        <v>10</v>
      </c>
      <c r="W18" s="54"/>
    </row>
    <row r="20" spans="1:23">
      <c r="A20" s="50" t="s">
        <v>106</v>
      </c>
      <c r="B20" s="50" t="s">
        <v>146</v>
      </c>
      <c r="C20" s="50">
        <v>4.1500000000000004</v>
      </c>
      <c r="D20" s="50" t="s">
        <v>147</v>
      </c>
      <c r="E20" s="50">
        <v>6.6</v>
      </c>
      <c r="F20" s="50">
        <v>6.15</v>
      </c>
      <c r="G20" s="50" t="s">
        <v>148</v>
      </c>
      <c r="H20" s="50">
        <v>7.15</v>
      </c>
      <c r="I20" s="50">
        <v>7.31</v>
      </c>
      <c r="J20" s="50">
        <v>8.6999999999999993</v>
      </c>
      <c r="K20" s="50">
        <v>8.15</v>
      </c>
      <c r="L20" s="50">
        <v>8.1999999999999993</v>
      </c>
      <c r="M20" s="50">
        <v>8.27</v>
      </c>
      <c r="N20" s="109">
        <v>8.3000000000000007</v>
      </c>
    </row>
    <row r="21" spans="1:23">
      <c r="A21" s="55" t="s">
        <v>107</v>
      </c>
      <c r="B21" s="55">
        <v>0</v>
      </c>
      <c r="C21" s="55">
        <v>0</v>
      </c>
      <c r="D21" s="55">
        <v>8.9</v>
      </c>
      <c r="E21" s="55">
        <v>8.9</v>
      </c>
      <c r="F21" s="55">
        <v>9.1</v>
      </c>
      <c r="G21" s="55">
        <v>9.1</v>
      </c>
      <c r="H21" s="55">
        <v>9.1</v>
      </c>
      <c r="I21" s="55">
        <v>9.1</v>
      </c>
      <c r="J21" s="55">
        <v>9.1</v>
      </c>
      <c r="K21" s="55">
        <v>9.1</v>
      </c>
      <c r="L21" s="55">
        <v>9.1</v>
      </c>
      <c r="M21" s="55">
        <v>9.1</v>
      </c>
      <c r="N21" s="55">
        <v>9.1</v>
      </c>
    </row>
    <row r="22" spans="1:23">
      <c r="A22" s="55" t="s">
        <v>108</v>
      </c>
      <c r="B22" s="55">
        <v>0</v>
      </c>
      <c r="C22" s="55">
        <v>0</v>
      </c>
      <c r="D22" s="55">
        <v>8.9</v>
      </c>
      <c r="E22" s="55">
        <v>8.9</v>
      </c>
      <c r="F22" s="55">
        <v>9.1</v>
      </c>
      <c r="G22" s="55">
        <v>9.1</v>
      </c>
      <c r="H22" s="55">
        <v>9.1</v>
      </c>
      <c r="I22" s="55">
        <v>9.1</v>
      </c>
      <c r="J22" s="55">
        <v>9.1</v>
      </c>
      <c r="K22" s="55">
        <v>9.1</v>
      </c>
      <c r="L22" s="55">
        <v>9.1</v>
      </c>
      <c r="M22" s="55">
        <v>9.1</v>
      </c>
      <c r="N22" s="55">
        <v>9.1</v>
      </c>
    </row>
    <row r="23" spans="1:23">
      <c r="A23" s="55" t="s">
        <v>109</v>
      </c>
      <c r="B23" s="55">
        <v>0</v>
      </c>
      <c r="C23" s="55">
        <v>0</v>
      </c>
      <c r="D23" s="55">
        <v>8.9</v>
      </c>
      <c r="E23" s="55">
        <v>8.9</v>
      </c>
      <c r="F23" s="55">
        <v>9.1</v>
      </c>
      <c r="G23" s="55">
        <v>9.1</v>
      </c>
      <c r="H23" s="55">
        <v>9.1</v>
      </c>
      <c r="I23" s="55">
        <v>9.1</v>
      </c>
      <c r="J23" s="55">
        <v>9.1</v>
      </c>
      <c r="K23" s="55">
        <v>9.1</v>
      </c>
      <c r="L23" s="55">
        <v>9.1</v>
      </c>
      <c r="M23" s="55">
        <v>9.1</v>
      </c>
      <c r="N23" s="55">
        <v>9.1</v>
      </c>
    </row>
    <row r="25" spans="1:23">
      <c r="A25" s="51" t="s">
        <v>149</v>
      </c>
      <c r="B25" s="51"/>
      <c r="C25" s="51"/>
      <c r="D25" s="51"/>
      <c r="E25" s="51"/>
      <c r="F25" s="51"/>
      <c r="G25" s="51"/>
      <c r="H25" s="51"/>
      <c r="I25" s="51" t="s">
        <v>141</v>
      </c>
      <c r="J25" s="51" t="s">
        <v>141</v>
      </c>
      <c r="K25" s="51" t="s">
        <v>141</v>
      </c>
      <c r="L25" s="51" t="s">
        <v>141</v>
      </c>
      <c r="M25" s="51" t="s">
        <v>141</v>
      </c>
      <c r="N25" s="51" t="s">
        <v>141</v>
      </c>
    </row>
    <row r="27" spans="1:23">
      <c r="A27" s="51" t="s">
        <v>150</v>
      </c>
      <c r="B27" s="51">
        <v>0</v>
      </c>
      <c r="C27" s="51">
        <v>0</v>
      </c>
      <c r="D27" s="51">
        <v>4</v>
      </c>
      <c r="E27" s="51">
        <v>4</v>
      </c>
      <c r="F27" s="51">
        <v>5</v>
      </c>
      <c r="G27" s="51">
        <v>9</v>
      </c>
      <c r="H27" s="51">
        <v>10</v>
      </c>
      <c r="I27" s="51">
        <v>12</v>
      </c>
      <c r="J27" s="51">
        <v>12</v>
      </c>
      <c r="K27" s="51">
        <v>12</v>
      </c>
      <c r="L27" s="51">
        <v>11</v>
      </c>
      <c r="M27" s="51">
        <v>14</v>
      </c>
      <c r="N27" s="51">
        <v>14</v>
      </c>
    </row>
    <row r="29" spans="1:23">
      <c r="A29" s="38" t="s">
        <v>13</v>
      </c>
      <c r="D29" s="78">
        <v>24</v>
      </c>
      <c r="E29" s="78">
        <v>6</v>
      </c>
      <c r="F29" s="78"/>
      <c r="G29" s="78">
        <v>36</v>
      </c>
      <c r="H29" s="78"/>
      <c r="I29" s="78">
        <v>36</v>
      </c>
      <c r="J29" s="78"/>
      <c r="K29" s="78"/>
      <c r="L29" s="78"/>
      <c r="M29" s="78"/>
      <c r="N29" s="78"/>
    </row>
    <row r="30" spans="1:23">
      <c r="A30" s="38" t="s">
        <v>16</v>
      </c>
      <c r="D30" s="56">
        <v>24</v>
      </c>
      <c r="E30" s="56">
        <v>6</v>
      </c>
      <c r="F30" s="56"/>
      <c r="G30" s="56">
        <v>36</v>
      </c>
      <c r="H30" s="56"/>
      <c r="I30" s="56">
        <v>36</v>
      </c>
      <c r="J30" s="56"/>
      <c r="K30" s="56"/>
      <c r="L30" s="56"/>
      <c r="M30" s="56"/>
      <c r="N30" s="56"/>
    </row>
    <row r="31" spans="1:23">
      <c r="A31" s="38" t="s">
        <v>18</v>
      </c>
      <c r="D31" s="124">
        <v>32789</v>
      </c>
      <c r="E31" s="124">
        <v>1664</v>
      </c>
      <c r="F31" s="124"/>
      <c r="G31" s="124">
        <v>41759</v>
      </c>
      <c r="H31" s="124"/>
      <c r="I31" s="124">
        <v>41759</v>
      </c>
      <c r="J31" s="124"/>
      <c r="K31" s="124"/>
      <c r="L31" s="124"/>
      <c r="M31" s="124"/>
      <c r="N31" s="124"/>
    </row>
    <row r="32" spans="1:23">
      <c r="A32" s="38" t="s">
        <v>19</v>
      </c>
      <c r="D32" s="124">
        <v>54</v>
      </c>
      <c r="E32" s="124">
        <v>11</v>
      </c>
      <c r="F32" s="124"/>
      <c r="G32" s="124">
        <v>60</v>
      </c>
      <c r="H32" s="124"/>
      <c r="I32" s="124">
        <v>60</v>
      </c>
      <c r="J32" s="124"/>
      <c r="K32" s="124"/>
      <c r="L32" s="124"/>
      <c r="M32" s="124"/>
      <c r="N32" s="124"/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57" zoomScale="120" zoomScaleNormal="120" workbookViewId="0">
      <selection activeCell="G173" sqref="G173"/>
    </sheetView>
  </sheetViews>
  <sheetFormatPr defaultColWidth="8.875" defaultRowHeight="13.5"/>
  <cols>
    <col min="1" max="2" width="10.125" style="118" customWidth="1"/>
    <col min="3" max="3" width="11.625" style="118" customWidth="1"/>
    <col min="4" max="5" width="12.5" style="118" customWidth="1"/>
    <col min="6" max="7" width="17" style="118" customWidth="1"/>
  </cols>
  <sheetData>
    <row r="1" spans="1:7" ht="17.25" customHeight="1" thickBot="1">
      <c r="A1" s="17" t="s">
        <v>134</v>
      </c>
      <c r="B1" s="17" t="s">
        <v>135</v>
      </c>
      <c r="C1" s="17" t="s">
        <v>137</v>
      </c>
      <c r="D1" s="17" t="s">
        <v>151</v>
      </c>
      <c r="E1" s="17" t="s">
        <v>152</v>
      </c>
      <c r="F1" s="17" t="s">
        <v>153</v>
      </c>
      <c r="G1" s="17" t="s">
        <v>154</v>
      </c>
    </row>
    <row r="2" spans="1:7" ht="17.25" customHeight="1" thickBot="1">
      <c r="A2" s="25">
        <f t="shared" ref="A2:A33" si="0">YEAR(C2)</f>
        <v>2018</v>
      </c>
      <c r="B2" s="25">
        <f t="shared" ref="B2:B33" si="1">MONTH(C2)</f>
        <v>3</v>
      </c>
      <c r="C2" s="18">
        <v>43179</v>
      </c>
      <c r="D2" s="25">
        <v>1</v>
      </c>
      <c r="E2" s="25">
        <v>1</v>
      </c>
      <c r="F2" s="25">
        <v>0</v>
      </c>
      <c r="G2" s="25">
        <v>0</v>
      </c>
    </row>
    <row r="3" spans="1:7" ht="17.25" customHeight="1" thickBot="1">
      <c r="A3" s="25">
        <f t="shared" si="0"/>
        <v>2018</v>
      </c>
      <c r="B3" s="25">
        <f t="shared" si="1"/>
        <v>3</v>
      </c>
      <c r="C3" s="18">
        <v>43180</v>
      </c>
      <c r="D3" s="25">
        <v>2</v>
      </c>
      <c r="E3" s="25">
        <v>2</v>
      </c>
      <c r="F3" s="25">
        <v>4.5</v>
      </c>
      <c r="G3" s="25">
        <v>100</v>
      </c>
    </row>
    <row r="4" spans="1:7" ht="17.25" customHeight="1" thickBot="1">
      <c r="A4" s="25">
        <f t="shared" si="0"/>
        <v>2018</v>
      </c>
      <c r="B4" s="25">
        <f t="shared" si="1"/>
        <v>3</v>
      </c>
      <c r="C4" s="18">
        <v>43181</v>
      </c>
      <c r="D4" s="25">
        <v>20</v>
      </c>
      <c r="E4" s="25">
        <v>9</v>
      </c>
      <c r="F4" s="25">
        <v>8.89</v>
      </c>
      <c r="G4" s="25">
        <v>31.07</v>
      </c>
    </row>
    <row r="5" spans="1:7" ht="17.25" customHeight="1" thickBot="1">
      <c r="A5" s="25">
        <f t="shared" si="0"/>
        <v>2018</v>
      </c>
      <c r="B5" s="25">
        <f t="shared" si="1"/>
        <v>3</v>
      </c>
      <c r="C5" s="18">
        <v>43182</v>
      </c>
      <c r="D5" s="25">
        <v>5</v>
      </c>
      <c r="E5" s="25">
        <v>3</v>
      </c>
      <c r="F5" s="25">
        <v>14.5</v>
      </c>
      <c r="G5" s="25">
        <v>25</v>
      </c>
    </row>
    <row r="6" spans="1:7" ht="17.25" customHeight="1" thickBot="1">
      <c r="A6" s="25">
        <f t="shared" si="0"/>
        <v>2018</v>
      </c>
      <c r="B6" s="25">
        <f t="shared" si="1"/>
        <v>3</v>
      </c>
      <c r="C6" s="18">
        <v>43183</v>
      </c>
      <c r="D6" s="25">
        <v>10</v>
      </c>
      <c r="E6" s="25">
        <v>2</v>
      </c>
      <c r="F6" s="25">
        <v>26.5</v>
      </c>
      <c r="G6" s="25">
        <v>10</v>
      </c>
    </row>
    <row r="7" spans="1:7" ht="17.25" customHeight="1" thickBot="1">
      <c r="A7" s="25">
        <f t="shared" si="0"/>
        <v>2018</v>
      </c>
      <c r="B7" s="25">
        <f t="shared" si="1"/>
        <v>3</v>
      </c>
      <c r="C7" s="18">
        <v>43184</v>
      </c>
      <c r="D7" s="25">
        <v>8</v>
      </c>
      <c r="E7" s="25">
        <v>2</v>
      </c>
      <c r="F7" s="25">
        <v>3</v>
      </c>
      <c r="G7" s="25">
        <v>33.33</v>
      </c>
    </row>
    <row r="8" spans="1:7" ht="17.25" customHeight="1" thickBot="1">
      <c r="A8" s="25">
        <f t="shared" si="0"/>
        <v>2018</v>
      </c>
      <c r="B8" s="25">
        <f t="shared" si="1"/>
        <v>3</v>
      </c>
      <c r="C8" s="18">
        <v>43185</v>
      </c>
      <c r="D8" s="25">
        <v>2</v>
      </c>
      <c r="E8" s="25">
        <v>2</v>
      </c>
      <c r="F8" s="25">
        <v>0</v>
      </c>
      <c r="G8" s="25">
        <v>0</v>
      </c>
    </row>
    <row r="9" spans="1:7" ht="17.25" customHeight="1" thickBot="1">
      <c r="A9" s="25">
        <f t="shared" si="0"/>
        <v>2018</v>
      </c>
      <c r="B9" s="25">
        <f t="shared" si="1"/>
        <v>3</v>
      </c>
      <c r="C9" s="18">
        <v>43186</v>
      </c>
      <c r="D9" s="25">
        <v>0</v>
      </c>
      <c r="E9" s="25">
        <v>0</v>
      </c>
      <c r="F9" s="25">
        <v>0</v>
      </c>
      <c r="G9" s="25">
        <v>0</v>
      </c>
    </row>
    <row r="10" spans="1:7" ht="17.25" customHeight="1" thickBot="1">
      <c r="A10" s="25">
        <f t="shared" si="0"/>
        <v>2018</v>
      </c>
      <c r="B10" s="25">
        <f t="shared" si="1"/>
        <v>3</v>
      </c>
      <c r="C10" s="18">
        <v>43187</v>
      </c>
      <c r="D10" s="25">
        <v>5</v>
      </c>
      <c r="E10" s="25">
        <v>2</v>
      </c>
      <c r="F10" s="25">
        <v>14</v>
      </c>
      <c r="G10" s="25">
        <v>20</v>
      </c>
    </row>
    <row r="11" spans="1:7" ht="17.25" customHeight="1" thickBot="1">
      <c r="A11" s="25">
        <f t="shared" si="0"/>
        <v>2018</v>
      </c>
      <c r="B11" s="25">
        <f t="shared" si="1"/>
        <v>3</v>
      </c>
      <c r="C11" s="18">
        <v>43188</v>
      </c>
      <c r="D11" s="25">
        <v>9</v>
      </c>
      <c r="E11" s="25">
        <v>2</v>
      </c>
      <c r="F11" s="25">
        <v>71.5</v>
      </c>
      <c r="G11" s="25">
        <v>75</v>
      </c>
    </row>
    <row r="12" spans="1:7" ht="17.25" customHeight="1" thickBot="1">
      <c r="A12" s="25">
        <f t="shared" si="0"/>
        <v>2018</v>
      </c>
      <c r="B12" s="25">
        <f t="shared" si="1"/>
        <v>3</v>
      </c>
      <c r="C12" s="18">
        <v>43189</v>
      </c>
      <c r="D12" s="25">
        <v>8</v>
      </c>
      <c r="E12" s="25">
        <v>4</v>
      </c>
      <c r="F12" s="25">
        <v>64</v>
      </c>
      <c r="G12" s="25">
        <v>25</v>
      </c>
    </row>
    <row r="13" spans="1:7" ht="17.25" customHeight="1" thickBot="1">
      <c r="A13" s="25">
        <f t="shared" si="0"/>
        <v>2018</v>
      </c>
      <c r="B13" s="25">
        <f t="shared" si="1"/>
        <v>3</v>
      </c>
      <c r="C13" s="18">
        <v>43190</v>
      </c>
      <c r="D13" s="25">
        <v>22</v>
      </c>
      <c r="E13" s="25">
        <v>8</v>
      </c>
      <c r="F13" s="25">
        <v>23.33</v>
      </c>
      <c r="G13" s="25">
        <v>27.78</v>
      </c>
    </row>
    <row r="14" spans="1:7" ht="17.25" customHeight="1" thickBot="1">
      <c r="A14" s="25">
        <f t="shared" si="0"/>
        <v>2018</v>
      </c>
      <c r="B14" s="25">
        <f t="shared" si="1"/>
        <v>4</v>
      </c>
      <c r="C14" s="18">
        <v>43191</v>
      </c>
      <c r="D14" s="25">
        <v>68</v>
      </c>
      <c r="E14" s="25">
        <v>7</v>
      </c>
      <c r="F14" s="25">
        <v>31</v>
      </c>
      <c r="G14" s="25">
        <v>16.18</v>
      </c>
    </row>
    <row r="15" spans="1:7" ht="17.25" customHeight="1" thickBot="1">
      <c r="A15" s="25">
        <f t="shared" si="0"/>
        <v>2018</v>
      </c>
      <c r="B15" s="25">
        <f t="shared" si="1"/>
        <v>4</v>
      </c>
      <c r="C15" s="18">
        <v>43192</v>
      </c>
      <c r="D15" s="25">
        <v>11</v>
      </c>
      <c r="E15" s="25">
        <v>1</v>
      </c>
      <c r="F15" s="25">
        <v>31</v>
      </c>
      <c r="G15" s="25">
        <v>27.27</v>
      </c>
    </row>
    <row r="16" spans="1:7" ht="17.25" customHeight="1" thickBot="1">
      <c r="A16" s="25">
        <f t="shared" si="0"/>
        <v>2018</v>
      </c>
      <c r="B16" s="25">
        <f t="shared" si="1"/>
        <v>4</v>
      </c>
      <c r="C16" s="18">
        <v>43193</v>
      </c>
      <c r="D16" s="25">
        <v>5</v>
      </c>
      <c r="E16" s="25">
        <v>1</v>
      </c>
      <c r="F16" s="25">
        <v>11</v>
      </c>
      <c r="G16" s="25">
        <v>40</v>
      </c>
    </row>
    <row r="17" spans="1:7" ht="17.25" customHeight="1" thickBot="1">
      <c r="A17" s="25">
        <f t="shared" si="0"/>
        <v>2018</v>
      </c>
      <c r="B17" s="25">
        <f t="shared" si="1"/>
        <v>4</v>
      </c>
      <c r="C17" s="18">
        <v>43194</v>
      </c>
      <c r="D17" s="25">
        <v>0</v>
      </c>
      <c r="E17" s="25">
        <v>0</v>
      </c>
      <c r="F17" s="25">
        <v>0</v>
      </c>
      <c r="G17" s="25">
        <v>0</v>
      </c>
    </row>
    <row r="18" spans="1:7" ht="17.25" customHeight="1" thickBot="1">
      <c r="A18" s="25">
        <f t="shared" si="0"/>
        <v>2018</v>
      </c>
      <c r="B18" s="25">
        <f t="shared" si="1"/>
        <v>4</v>
      </c>
      <c r="C18" s="18">
        <v>43195</v>
      </c>
      <c r="D18" s="25">
        <v>13</v>
      </c>
      <c r="E18" s="25">
        <v>3</v>
      </c>
      <c r="F18" s="25">
        <v>155</v>
      </c>
      <c r="G18" s="25">
        <v>0</v>
      </c>
    </row>
    <row r="19" spans="1:7" ht="17.25" customHeight="1" thickBot="1">
      <c r="A19" s="25">
        <f t="shared" si="0"/>
        <v>2018</v>
      </c>
      <c r="B19" s="25">
        <f t="shared" si="1"/>
        <v>4</v>
      </c>
      <c r="C19" s="18">
        <v>43196</v>
      </c>
      <c r="D19" s="25">
        <v>15</v>
      </c>
      <c r="E19" s="25">
        <v>4</v>
      </c>
      <c r="F19" s="25">
        <v>21.2</v>
      </c>
      <c r="G19" s="25">
        <v>18.75</v>
      </c>
    </row>
    <row r="20" spans="1:7" ht="17.25" customHeight="1" thickBot="1">
      <c r="A20" s="25">
        <f t="shared" si="0"/>
        <v>2018</v>
      </c>
      <c r="B20" s="25">
        <f t="shared" si="1"/>
        <v>4</v>
      </c>
      <c r="C20" s="18">
        <v>43197</v>
      </c>
      <c r="D20" s="25">
        <v>8</v>
      </c>
      <c r="E20" s="25">
        <v>2</v>
      </c>
      <c r="F20" s="25">
        <v>65.5</v>
      </c>
      <c r="G20" s="25">
        <v>14.29</v>
      </c>
    </row>
    <row r="21" spans="1:7" ht="17.25" customHeight="1" thickBot="1">
      <c r="A21" s="25">
        <f t="shared" si="0"/>
        <v>2018</v>
      </c>
      <c r="B21" s="25">
        <f t="shared" si="1"/>
        <v>4</v>
      </c>
      <c r="C21" s="18">
        <v>43198</v>
      </c>
      <c r="D21" s="25">
        <v>15</v>
      </c>
      <c r="E21" s="25">
        <v>5</v>
      </c>
      <c r="F21" s="25">
        <v>31</v>
      </c>
      <c r="G21" s="25">
        <v>9.09</v>
      </c>
    </row>
    <row r="22" spans="1:7" ht="17.25" customHeight="1" thickBot="1">
      <c r="A22" s="25">
        <f t="shared" si="0"/>
        <v>2018</v>
      </c>
      <c r="B22" s="25">
        <f t="shared" si="1"/>
        <v>4</v>
      </c>
      <c r="C22" s="18">
        <v>43199</v>
      </c>
      <c r="D22" s="25">
        <v>63</v>
      </c>
      <c r="E22" s="25">
        <v>9</v>
      </c>
      <c r="F22" s="25">
        <v>29.89</v>
      </c>
      <c r="G22" s="25">
        <v>19.59</v>
      </c>
    </row>
    <row r="23" spans="1:7" ht="17.25" customHeight="1" thickBot="1">
      <c r="A23" s="25">
        <f t="shared" si="0"/>
        <v>2018</v>
      </c>
      <c r="B23" s="25">
        <f t="shared" si="1"/>
        <v>4</v>
      </c>
      <c r="C23" s="18">
        <v>43200</v>
      </c>
      <c r="D23" s="25">
        <v>11</v>
      </c>
      <c r="E23" s="25">
        <v>4</v>
      </c>
      <c r="F23" s="25">
        <v>14.5</v>
      </c>
      <c r="G23" s="25">
        <v>0</v>
      </c>
    </row>
    <row r="24" spans="1:7" ht="17.25" customHeight="1" thickBot="1">
      <c r="A24" s="25">
        <f t="shared" si="0"/>
        <v>2018</v>
      </c>
      <c r="B24" s="25">
        <f t="shared" si="1"/>
        <v>4</v>
      </c>
      <c r="C24" s="18">
        <v>43201</v>
      </c>
      <c r="D24" s="25">
        <v>5</v>
      </c>
      <c r="E24" s="25">
        <v>2</v>
      </c>
      <c r="F24" s="25">
        <v>36.5</v>
      </c>
      <c r="G24" s="25">
        <v>70</v>
      </c>
    </row>
    <row r="25" spans="1:7" ht="17.25" customHeight="1" thickBot="1">
      <c r="A25" s="25">
        <f t="shared" si="0"/>
        <v>2018</v>
      </c>
      <c r="B25" s="25">
        <f t="shared" si="1"/>
        <v>4</v>
      </c>
      <c r="C25" s="18">
        <v>43202</v>
      </c>
      <c r="D25" s="25">
        <v>4</v>
      </c>
      <c r="E25" s="25">
        <v>3</v>
      </c>
      <c r="F25" s="25">
        <v>52.67</v>
      </c>
      <c r="G25" s="25">
        <v>25</v>
      </c>
    </row>
    <row r="26" spans="1:7" ht="17.25" customHeight="1" thickBot="1">
      <c r="A26" s="25">
        <f t="shared" si="0"/>
        <v>2018</v>
      </c>
      <c r="B26" s="25">
        <f t="shared" si="1"/>
        <v>4</v>
      </c>
      <c r="C26" s="18">
        <v>43203</v>
      </c>
      <c r="D26" s="25">
        <v>8</v>
      </c>
      <c r="E26" s="25">
        <v>3</v>
      </c>
      <c r="F26" s="25">
        <v>12</v>
      </c>
      <c r="G26" s="25">
        <v>37.5</v>
      </c>
    </row>
    <row r="27" spans="1:7" ht="17.25" customHeight="1" thickBot="1">
      <c r="A27" s="25">
        <f t="shared" si="0"/>
        <v>2018</v>
      </c>
      <c r="B27" s="25">
        <f t="shared" si="1"/>
        <v>4</v>
      </c>
      <c r="C27" s="18">
        <v>43204</v>
      </c>
      <c r="D27" s="25">
        <v>9</v>
      </c>
      <c r="E27" s="25">
        <v>4</v>
      </c>
      <c r="F27" s="25">
        <v>6.4</v>
      </c>
      <c r="G27" s="25">
        <v>12.5</v>
      </c>
    </row>
    <row r="28" spans="1:7" ht="17.25" customHeight="1" thickBot="1">
      <c r="A28" s="25">
        <f t="shared" si="0"/>
        <v>2018</v>
      </c>
      <c r="B28" s="25">
        <f t="shared" si="1"/>
        <v>4</v>
      </c>
      <c r="C28" s="18">
        <v>43205</v>
      </c>
      <c r="D28" s="25">
        <v>4</v>
      </c>
      <c r="E28" s="25">
        <v>2</v>
      </c>
      <c r="F28" s="25">
        <v>4</v>
      </c>
      <c r="G28" s="25">
        <v>0</v>
      </c>
    </row>
    <row r="29" spans="1:7" ht="17.25" customHeight="1" thickBot="1">
      <c r="A29" s="25">
        <f t="shared" si="0"/>
        <v>2018</v>
      </c>
      <c r="B29" s="25">
        <f t="shared" si="1"/>
        <v>4</v>
      </c>
      <c r="C29" s="18">
        <v>43206</v>
      </c>
      <c r="D29" s="25">
        <v>11</v>
      </c>
      <c r="E29" s="25">
        <v>5</v>
      </c>
      <c r="F29" s="25">
        <v>17</v>
      </c>
      <c r="G29" s="25">
        <v>54.55</v>
      </c>
    </row>
    <row r="30" spans="1:7" ht="17.25" customHeight="1" thickBot="1">
      <c r="A30" s="25">
        <f t="shared" si="0"/>
        <v>2018</v>
      </c>
      <c r="B30" s="25">
        <f t="shared" si="1"/>
        <v>4</v>
      </c>
      <c r="C30" s="18">
        <v>43207</v>
      </c>
      <c r="D30" s="25">
        <v>3</v>
      </c>
      <c r="E30" s="25">
        <v>2</v>
      </c>
      <c r="F30" s="25">
        <v>1.5</v>
      </c>
      <c r="G30" s="25">
        <v>33.33</v>
      </c>
    </row>
    <row r="31" spans="1:7" ht="17.25" customHeight="1" thickBot="1">
      <c r="A31" s="25">
        <f t="shared" si="0"/>
        <v>2018</v>
      </c>
      <c r="B31" s="25">
        <f t="shared" si="1"/>
        <v>4</v>
      </c>
      <c r="C31" s="18">
        <v>43208</v>
      </c>
      <c r="D31" s="25">
        <v>8</v>
      </c>
      <c r="E31" s="25">
        <v>4</v>
      </c>
      <c r="F31" s="25">
        <v>4.33</v>
      </c>
      <c r="G31" s="25">
        <v>0</v>
      </c>
    </row>
    <row r="32" spans="1:7" ht="17.25" customHeight="1" thickBot="1">
      <c r="A32" s="25">
        <f t="shared" si="0"/>
        <v>2018</v>
      </c>
      <c r="B32" s="25">
        <f t="shared" si="1"/>
        <v>4</v>
      </c>
      <c r="C32" s="18">
        <v>43209</v>
      </c>
      <c r="D32" s="25">
        <v>4</v>
      </c>
      <c r="E32" s="25">
        <v>4</v>
      </c>
      <c r="F32" s="25">
        <v>13</v>
      </c>
      <c r="G32" s="25">
        <v>0</v>
      </c>
    </row>
    <row r="33" spans="1:7" ht="17.25" customHeight="1" thickBot="1">
      <c r="A33" s="25">
        <f t="shared" si="0"/>
        <v>2018</v>
      </c>
      <c r="B33" s="25">
        <f t="shared" si="1"/>
        <v>4</v>
      </c>
      <c r="C33" s="18">
        <v>43210</v>
      </c>
      <c r="D33" s="25">
        <v>66</v>
      </c>
      <c r="E33" s="25">
        <v>16</v>
      </c>
      <c r="F33" s="25">
        <v>33.36</v>
      </c>
      <c r="G33" s="25">
        <v>21.05</v>
      </c>
    </row>
    <row r="34" spans="1:7" ht="17.25" customHeight="1" thickBot="1">
      <c r="A34" s="25">
        <f t="shared" ref="A34:A65" si="2">YEAR(C34)</f>
        <v>2018</v>
      </c>
      <c r="B34" s="25">
        <f t="shared" ref="B34:B65" si="3">MONTH(C34)</f>
        <v>4</v>
      </c>
      <c r="C34" s="18">
        <v>43211</v>
      </c>
      <c r="D34" s="25">
        <v>64</v>
      </c>
      <c r="E34" s="25">
        <v>16</v>
      </c>
      <c r="F34" s="25">
        <v>40.96</v>
      </c>
      <c r="G34" s="25">
        <v>5.21</v>
      </c>
    </row>
    <row r="35" spans="1:7" ht="17.25" customHeight="1" thickBot="1">
      <c r="A35" s="25">
        <f t="shared" si="2"/>
        <v>2018</v>
      </c>
      <c r="B35" s="25">
        <f t="shared" si="3"/>
        <v>4</v>
      </c>
      <c r="C35" s="18">
        <v>43212</v>
      </c>
      <c r="D35" s="25">
        <v>70</v>
      </c>
      <c r="E35" s="25">
        <v>16</v>
      </c>
      <c r="F35" s="25">
        <v>37.979999999999997</v>
      </c>
      <c r="G35" s="25">
        <v>7.81</v>
      </c>
    </row>
    <row r="36" spans="1:7" ht="17.25" customHeight="1" thickBot="1">
      <c r="A36" s="25">
        <f t="shared" si="2"/>
        <v>2018</v>
      </c>
      <c r="B36" s="25">
        <f t="shared" si="3"/>
        <v>4</v>
      </c>
      <c r="C36" s="18">
        <v>43213</v>
      </c>
      <c r="D36" s="25">
        <v>106</v>
      </c>
      <c r="E36" s="25">
        <v>22</v>
      </c>
      <c r="F36" s="25">
        <v>39.229999999999997</v>
      </c>
      <c r="G36" s="25">
        <v>23.38</v>
      </c>
    </row>
    <row r="37" spans="1:7" ht="17.25" customHeight="1" thickBot="1">
      <c r="A37" s="25">
        <f t="shared" si="2"/>
        <v>2018</v>
      </c>
      <c r="B37" s="25">
        <f t="shared" si="3"/>
        <v>4</v>
      </c>
      <c r="C37" s="18">
        <v>43214</v>
      </c>
      <c r="D37" s="25">
        <v>95</v>
      </c>
      <c r="E37" s="25">
        <v>24</v>
      </c>
      <c r="F37" s="25">
        <v>47.58</v>
      </c>
      <c r="G37" s="25">
        <v>19.149999999999999</v>
      </c>
    </row>
    <row r="38" spans="1:7" ht="17.25" customHeight="1" thickBot="1">
      <c r="A38" s="25">
        <f t="shared" si="2"/>
        <v>2018</v>
      </c>
      <c r="B38" s="25">
        <f t="shared" si="3"/>
        <v>4</v>
      </c>
      <c r="C38" s="18">
        <v>43215</v>
      </c>
      <c r="D38" s="25">
        <v>118</v>
      </c>
      <c r="E38" s="25">
        <v>24</v>
      </c>
      <c r="F38" s="25">
        <v>45.54</v>
      </c>
      <c r="G38" s="25">
        <v>16.079999999999998</v>
      </c>
    </row>
    <row r="39" spans="1:7" ht="17.25" customHeight="1" thickBot="1">
      <c r="A39" s="25">
        <f t="shared" si="2"/>
        <v>2018</v>
      </c>
      <c r="B39" s="25">
        <f t="shared" si="3"/>
        <v>4</v>
      </c>
      <c r="C39" s="18">
        <v>43216</v>
      </c>
      <c r="D39" s="25">
        <v>88</v>
      </c>
      <c r="E39" s="25">
        <v>26</v>
      </c>
      <c r="F39" s="25">
        <v>181.78</v>
      </c>
      <c r="G39" s="25">
        <v>18.11</v>
      </c>
    </row>
    <row r="40" spans="1:7" ht="17.25" customHeight="1" thickBot="1">
      <c r="A40" s="25">
        <f t="shared" si="2"/>
        <v>2018</v>
      </c>
      <c r="B40" s="25">
        <f t="shared" si="3"/>
        <v>4</v>
      </c>
      <c r="C40" s="18">
        <v>43217</v>
      </c>
      <c r="D40" s="25">
        <v>103</v>
      </c>
      <c r="E40" s="25">
        <v>28</v>
      </c>
      <c r="F40" s="25">
        <v>152.94</v>
      </c>
      <c r="G40" s="25">
        <v>17.63</v>
      </c>
    </row>
    <row r="41" spans="1:7" ht="17.25" customHeight="1" thickBot="1">
      <c r="A41" s="25">
        <f t="shared" si="2"/>
        <v>2018</v>
      </c>
      <c r="B41" s="25">
        <f t="shared" si="3"/>
        <v>4</v>
      </c>
      <c r="C41" s="18">
        <v>43218</v>
      </c>
      <c r="D41" s="25">
        <v>71</v>
      </c>
      <c r="E41" s="25">
        <v>23</v>
      </c>
      <c r="F41" s="25">
        <v>123.1</v>
      </c>
      <c r="G41" s="25">
        <v>14.48</v>
      </c>
    </row>
    <row r="42" spans="1:7" ht="17.25" customHeight="1" thickBot="1">
      <c r="A42" s="25">
        <f t="shared" si="2"/>
        <v>2018</v>
      </c>
      <c r="B42" s="25">
        <f t="shared" si="3"/>
        <v>4</v>
      </c>
      <c r="C42" s="18">
        <v>43219</v>
      </c>
      <c r="D42" s="25">
        <v>49</v>
      </c>
      <c r="E42" s="25">
        <v>12</v>
      </c>
      <c r="F42" s="25">
        <v>68.75</v>
      </c>
      <c r="G42" s="25">
        <v>16.28</v>
      </c>
    </row>
    <row r="43" spans="1:7" ht="17.25" customHeight="1" thickBot="1">
      <c r="A43" s="25">
        <f t="shared" si="2"/>
        <v>2018</v>
      </c>
      <c r="B43" s="25">
        <f t="shared" si="3"/>
        <v>4</v>
      </c>
      <c r="C43" s="18">
        <v>43220</v>
      </c>
      <c r="D43" s="25">
        <v>34</v>
      </c>
      <c r="E43" s="25">
        <v>19</v>
      </c>
      <c r="F43" s="25">
        <v>94.13</v>
      </c>
      <c r="G43" s="25">
        <v>17.510000000000002</v>
      </c>
    </row>
    <row r="44" spans="1:7" ht="17.25" customHeight="1" thickBot="1">
      <c r="A44" s="25">
        <f t="shared" si="2"/>
        <v>2018</v>
      </c>
      <c r="B44" s="25">
        <f t="shared" si="3"/>
        <v>5</v>
      </c>
      <c r="C44" s="18">
        <v>43221</v>
      </c>
      <c r="D44" s="25">
        <v>68</v>
      </c>
      <c r="E44" s="25">
        <v>26</v>
      </c>
      <c r="F44" s="25">
        <v>161.27000000000001</v>
      </c>
      <c r="G44" s="25">
        <v>29.13</v>
      </c>
    </row>
    <row r="45" spans="1:7" ht="17.25" customHeight="1" thickBot="1">
      <c r="A45" s="25">
        <f t="shared" si="2"/>
        <v>2018</v>
      </c>
      <c r="B45" s="25">
        <f t="shared" si="3"/>
        <v>5</v>
      </c>
      <c r="C45" s="18">
        <v>43222</v>
      </c>
      <c r="D45" s="25">
        <v>214</v>
      </c>
      <c r="E45" s="25">
        <v>97</v>
      </c>
      <c r="F45" s="25">
        <v>191.26</v>
      </c>
      <c r="G45" s="25">
        <v>18.989999999999998</v>
      </c>
    </row>
    <row r="46" spans="1:7" ht="17.25" customHeight="1" thickBot="1">
      <c r="A46" s="25">
        <f t="shared" si="2"/>
        <v>2018</v>
      </c>
      <c r="B46" s="25">
        <f t="shared" si="3"/>
        <v>5</v>
      </c>
      <c r="C46" s="18">
        <v>43223</v>
      </c>
      <c r="D46" s="25">
        <v>64</v>
      </c>
      <c r="E46" s="25">
        <v>20</v>
      </c>
      <c r="F46" s="25">
        <v>90.04</v>
      </c>
      <c r="G46" s="25">
        <v>31.44</v>
      </c>
    </row>
    <row r="47" spans="1:7" ht="17.25" customHeight="1" thickBot="1">
      <c r="A47" s="25">
        <f t="shared" si="2"/>
        <v>2018</v>
      </c>
      <c r="B47" s="25">
        <f t="shared" si="3"/>
        <v>5</v>
      </c>
      <c r="C47" s="18">
        <v>43224</v>
      </c>
      <c r="D47" s="25">
        <v>107</v>
      </c>
      <c r="E47" s="25">
        <v>23</v>
      </c>
      <c r="F47" s="25">
        <v>634.35</v>
      </c>
      <c r="G47" s="25">
        <v>16.079999999999998</v>
      </c>
    </row>
    <row r="48" spans="1:7" ht="17.25" customHeight="1" thickBot="1">
      <c r="A48" s="25">
        <f t="shared" si="2"/>
        <v>2018</v>
      </c>
      <c r="B48" s="25">
        <f t="shared" si="3"/>
        <v>5</v>
      </c>
      <c r="C48" s="18">
        <v>43225</v>
      </c>
      <c r="D48" s="25">
        <v>59</v>
      </c>
      <c r="E48" s="25">
        <v>23</v>
      </c>
      <c r="F48" s="25">
        <v>251.37</v>
      </c>
      <c r="G48" s="25">
        <v>6.51</v>
      </c>
    </row>
    <row r="49" spans="1:7" ht="17.25" customHeight="1" thickBot="1">
      <c r="A49" s="25">
        <f t="shared" si="2"/>
        <v>2018</v>
      </c>
      <c r="B49" s="25">
        <f t="shared" si="3"/>
        <v>5</v>
      </c>
      <c r="C49" s="18">
        <v>43226</v>
      </c>
      <c r="D49" s="25">
        <v>129</v>
      </c>
      <c r="E49" s="25">
        <v>33</v>
      </c>
      <c r="F49" s="25">
        <v>199.12</v>
      </c>
      <c r="G49" s="25">
        <v>17.03</v>
      </c>
    </row>
    <row r="50" spans="1:7" ht="17.25" customHeight="1" thickBot="1">
      <c r="A50" s="25">
        <f t="shared" si="2"/>
        <v>2018</v>
      </c>
      <c r="B50" s="25">
        <f t="shared" si="3"/>
        <v>5</v>
      </c>
      <c r="C50" s="18">
        <v>43227</v>
      </c>
      <c r="D50" s="25">
        <v>143</v>
      </c>
      <c r="E50" s="25">
        <v>36</v>
      </c>
      <c r="F50" s="25">
        <v>201.1</v>
      </c>
      <c r="G50" s="25">
        <v>23.3</v>
      </c>
    </row>
    <row r="51" spans="1:7" ht="17.25" customHeight="1" thickBot="1">
      <c r="A51" s="25">
        <f t="shared" si="2"/>
        <v>2018</v>
      </c>
      <c r="B51" s="25">
        <f t="shared" si="3"/>
        <v>5</v>
      </c>
      <c r="C51" s="18">
        <v>43228</v>
      </c>
      <c r="D51" s="25">
        <v>42</v>
      </c>
      <c r="E51" s="25">
        <v>22</v>
      </c>
      <c r="F51" s="25">
        <v>120.12</v>
      </c>
      <c r="G51" s="25">
        <v>16.440000000000001</v>
      </c>
    </row>
    <row r="52" spans="1:7" ht="17.25" customHeight="1" thickBot="1">
      <c r="A52" s="25">
        <f t="shared" si="2"/>
        <v>2018</v>
      </c>
      <c r="B52" s="25">
        <f t="shared" si="3"/>
        <v>5</v>
      </c>
      <c r="C52" s="18">
        <v>43229</v>
      </c>
      <c r="D52" s="25">
        <v>130</v>
      </c>
      <c r="E52" s="25">
        <v>33</v>
      </c>
      <c r="F52" s="25">
        <v>269.54000000000002</v>
      </c>
      <c r="G52" s="25">
        <v>20.260000000000002</v>
      </c>
    </row>
    <row r="53" spans="1:7" ht="17.25" customHeight="1" thickBot="1">
      <c r="A53" s="25">
        <f t="shared" si="2"/>
        <v>2018</v>
      </c>
      <c r="B53" s="25">
        <f t="shared" si="3"/>
        <v>5</v>
      </c>
      <c r="C53" s="18">
        <v>43230</v>
      </c>
      <c r="D53" s="25">
        <v>165</v>
      </c>
      <c r="E53" s="25">
        <v>35</v>
      </c>
      <c r="F53" s="25">
        <v>118.98</v>
      </c>
      <c r="G53" s="25">
        <v>15.01</v>
      </c>
    </row>
    <row r="54" spans="1:7" ht="17.25" customHeight="1" thickBot="1">
      <c r="A54" s="25">
        <f t="shared" si="2"/>
        <v>2018</v>
      </c>
      <c r="B54" s="25">
        <f t="shared" si="3"/>
        <v>5</v>
      </c>
      <c r="C54" s="18">
        <v>43231</v>
      </c>
      <c r="D54" s="25">
        <v>220</v>
      </c>
      <c r="E54" s="25">
        <v>43</v>
      </c>
      <c r="F54" s="25">
        <v>84.94</v>
      </c>
      <c r="G54" s="25">
        <v>16.309999999999999</v>
      </c>
    </row>
    <row r="55" spans="1:7" ht="17.25" customHeight="1" thickBot="1">
      <c r="A55" s="25">
        <f t="shared" si="2"/>
        <v>2018</v>
      </c>
      <c r="B55" s="25">
        <f t="shared" si="3"/>
        <v>5</v>
      </c>
      <c r="C55" s="18">
        <v>43232</v>
      </c>
      <c r="D55" s="25">
        <v>57</v>
      </c>
      <c r="E55" s="25">
        <v>26</v>
      </c>
      <c r="F55" s="25">
        <v>76</v>
      </c>
      <c r="G55" s="25">
        <v>6.56</v>
      </c>
    </row>
    <row r="56" spans="1:7" ht="17.25" customHeight="1" thickBot="1">
      <c r="A56" s="25">
        <f t="shared" si="2"/>
        <v>2018</v>
      </c>
      <c r="B56" s="25">
        <f t="shared" si="3"/>
        <v>5</v>
      </c>
      <c r="C56" s="18">
        <v>43233</v>
      </c>
      <c r="D56" s="25">
        <v>40</v>
      </c>
      <c r="E56" s="25">
        <v>17</v>
      </c>
      <c r="F56" s="25">
        <v>57.39</v>
      </c>
      <c r="G56" s="25">
        <v>18.239999999999998</v>
      </c>
    </row>
    <row r="57" spans="1:7" ht="17.25" customHeight="1" thickBot="1">
      <c r="A57" s="25">
        <f t="shared" si="2"/>
        <v>2018</v>
      </c>
      <c r="B57" s="25">
        <f t="shared" si="3"/>
        <v>5</v>
      </c>
      <c r="C57" s="18">
        <v>43234</v>
      </c>
      <c r="D57" s="25">
        <v>62</v>
      </c>
      <c r="E57" s="25">
        <v>23</v>
      </c>
      <c r="F57" s="25">
        <v>186.27</v>
      </c>
      <c r="G57" s="25">
        <v>10.75</v>
      </c>
    </row>
    <row r="58" spans="1:7" ht="17.25" customHeight="1" thickBot="1">
      <c r="A58" s="25">
        <f t="shared" si="2"/>
        <v>2018</v>
      </c>
      <c r="B58" s="25">
        <f t="shared" si="3"/>
        <v>5</v>
      </c>
      <c r="C58" s="18">
        <v>43235</v>
      </c>
      <c r="D58" s="25">
        <v>132</v>
      </c>
      <c r="E58" s="25">
        <v>26</v>
      </c>
      <c r="F58" s="25">
        <v>156.19</v>
      </c>
      <c r="G58" s="25">
        <v>15.74</v>
      </c>
    </row>
    <row r="59" spans="1:7" ht="17.25" customHeight="1" thickBot="1">
      <c r="A59" s="25">
        <f t="shared" si="2"/>
        <v>2018</v>
      </c>
      <c r="B59" s="25">
        <f t="shared" si="3"/>
        <v>5</v>
      </c>
      <c r="C59" s="18">
        <v>43236</v>
      </c>
      <c r="D59" s="25">
        <v>165</v>
      </c>
      <c r="E59" s="25">
        <v>26</v>
      </c>
      <c r="F59" s="25">
        <v>131.15</v>
      </c>
      <c r="G59" s="25">
        <v>11.89</v>
      </c>
    </row>
    <row r="60" spans="1:7" ht="17.25" customHeight="1" thickBot="1">
      <c r="A60" s="25">
        <f t="shared" si="2"/>
        <v>2018</v>
      </c>
      <c r="B60" s="25">
        <f t="shared" si="3"/>
        <v>5</v>
      </c>
      <c r="C60" s="18">
        <v>43237</v>
      </c>
      <c r="D60" s="25">
        <v>95</v>
      </c>
      <c r="E60" s="25">
        <v>22</v>
      </c>
      <c r="F60" s="25">
        <v>346.09</v>
      </c>
      <c r="G60" s="25">
        <v>18.93</v>
      </c>
    </row>
    <row r="61" spans="1:7" ht="17.25" customHeight="1" thickBot="1">
      <c r="A61" s="25">
        <f t="shared" si="2"/>
        <v>2018</v>
      </c>
      <c r="B61" s="25">
        <f t="shared" si="3"/>
        <v>5</v>
      </c>
      <c r="C61" s="18">
        <v>43238</v>
      </c>
      <c r="D61" s="25">
        <v>127</v>
      </c>
      <c r="E61" s="25">
        <v>38</v>
      </c>
      <c r="F61" s="25">
        <v>181.22</v>
      </c>
      <c r="G61" s="25">
        <v>12.5</v>
      </c>
    </row>
    <row r="62" spans="1:7" ht="17.25" customHeight="1" thickBot="1">
      <c r="A62" s="25">
        <f t="shared" si="2"/>
        <v>2018</v>
      </c>
      <c r="B62" s="25">
        <f t="shared" si="3"/>
        <v>5</v>
      </c>
      <c r="C62" s="18">
        <v>43239</v>
      </c>
      <c r="D62" s="25">
        <v>117</v>
      </c>
      <c r="E62" s="25">
        <v>25</v>
      </c>
      <c r="F62" s="25">
        <v>293.49</v>
      </c>
      <c r="G62" s="25">
        <v>11.84</v>
      </c>
    </row>
    <row r="63" spans="1:7" ht="17.25" customHeight="1" thickBot="1">
      <c r="A63" s="25">
        <f t="shared" si="2"/>
        <v>2018</v>
      </c>
      <c r="B63" s="25">
        <f t="shared" si="3"/>
        <v>5</v>
      </c>
      <c r="C63" s="18">
        <v>43240</v>
      </c>
      <c r="D63" s="25">
        <v>97</v>
      </c>
      <c r="E63" s="25">
        <v>25</v>
      </c>
      <c r="F63" s="25">
        <v>119.52</v>
      </c>
      <c r="G63" s="25">
        <v>13.06</v>
      </c>
    </row>
    <row r="64" spans="1:7" ht="17.25" customHeight="1" thickBot="1">
      <c r="A64" s="25">
        <f t="shared" si="2"/>
        <v>2018</v>
      </c>
      <c r="B64" s="25">
        <f t="shared" si="3"/>
        <v>5</v>
      </c>
      <c r="C64" s="18">
        <v>43241</v>
      </c>
      <c r="D64" s="25">
        <v>86</v>
      </c>
      <c r="E64" s="25">
        <v>31</v>
      </c>
      <c r="F64" s="25">
        <v>142.12</v>
      </c>
      <c r="G64" s="25">
        <v>17.739999999999998</v>
      </c>
    </row>
    <row r="65" spans="1:7" ht="17.25" customHeight="1" thickBot="1">
      <c r="A65" s="25">
        <f t="shared" si="2"/>
        <v>2018</v>
      </c>
      <c r="B65" s="25">
        <f t="shared" si="3"/>
        <v>5</v>
      </c>
      <c r="C65" s="18">
        <v>43242</v>
      </c>
      <c r="D65" s="25">
        <v>82</v>
      </c>
      <c r="E65" s="25">
        <v>22</v>
      </c>
      <c r="F65" s="25">
        <v>582.1</v>
      </c>
      <c r="G65" s="25">
        <v>9.94</v>
      </c>
    </row>
    <row r="66" spans="1:7" ht="17.25" customHeight="1" thickBot="1">
      <c r="A66" s="25">
        <f t="shared" ref="A66:A97" si="4">YEAR(C66)</f>
        <v>2018</v>
      </c>
      <c r="B66" s="25">
        <f t="shared" ref="B66:B97" si="5">MONTH(C66)</f>
        <v>5</v>
      </c>
      <c r="C66" s="18">
        <v>43243</v>
      </c>
      <c r="D66" s="25">
        <v>194</v>
      </c>
      <c r="E66" s="25">
        <v>36</v>
      </c>
      <c r="F66" s="25">
        <v>193.61</v>
      </c>
      <c r="G66" s="25">
        <v>13.64</v>
      </c>
    </row>
    <row r="67" spans="1:7" ht="17.25" customHeight="1" thickBot="1">
      <c r="A67" s="25">
        <f t="shared" si="4"/>
        <v>2018</v>
      </c>
      <c r="B67" s="25">
        <f t="shared" si="5"/>
        <v>5</v>
      </c>
      <c r="C67" s="18">
        <v>43244</v>
      </c>
      <c r="D67" s="25">
        <v>140</v>
      </c>
      <c r="E67" s="25">
        <v>32</v>
      </c>
      <c r="F67" s="25">
        <v>210.59</v>
      </c>
      <c r="G67" s="25">
        <v>26.32</v>
      </c>
    </row>
    <row r="68" spans="1:7" ht="17.25" customHeight="1" thickBot="1">
      <c r="A68" s="25">
        <f t="shared" si="4"/>
        <v>2018</v>
      </c>
      <c r="B68" s="25">
        <f t="shared" si="5"/>
        <v>5</v>
      </c>
      <c r="C68" s="18">
        <v>43245</v>
      </c>
      <c r="D68" s="25">
        <v>106</v>
      </c>
      <c r="E68" s="25">
        <v>29</v>
      </c>
      <c r="F68" s="25">
        <v>497.18</v>
      </c>
      <c r="G68" s="25">
        <v>15.66</v>
      </c>
    </row>
    <row r="69" spans="1:7" ht="17.25" customHeight="1" thickBot="1">
      <c r="A69" s="25">
        <f t="shared" si="4"/>
        <v>2018</v>
      </c>
      <c r="B69" s="25">
        <f t="shared" si="5"/>
        <v>5</v>
      </c>
      <c r="C69" s="18">
        <v>43246</v>
      </c>
      <c r="D69" s="25">
        <v>124</v>
      </c>
      <c r="E69" s="25">
        <v>27</v>
      </c>
      <c r="F69" s="25">
        <v>147.56</v>
      </c>
      <c r="G69" s="25">
        <v>12.82</v>
      </c>
    </row>
    <row r="70" spans="1:7" ht="17.25" customHeight="1" thickBot="1">
      <c r="A70" s="25">
        <f t="shared" si="4"/>
        <v>2018</v>
      </c>
      <c r="B70" s="25">
        <f t="shared" si="5"/>
        <v>5</v>
      </c>
      <c r="C70" s="18">
        <v>43247</v>
      </c>
      <c r="D70" s="25">
        <v>264</v>
      </c>
      <c r="E70" s="25">
        <v>83</v>
      </c>
      <c r="F70" s="25">
        <v>72</v>
      </c>
      <c r="G70" s="25">
        <v>25.56</v>
      </c>
    </row>
    <row r="71" spans="1:7" ht="17.25" customHeight="1" thickBot="1">
      <c r="A71" s="25">
        <f t="shared" si="4"/>
        <v>2018</v>
      </c>
      <c r="B71" s="25">
        <f t="shared" si="5"/>
        <v>5</v>
      </c>
      <c r="C71" s="18">
        <v>43248</v>
      </c>
      <c r="D71" s="25">
        <v>138</v>
      </c>
      <c r="E71" s="25">
        <v>41</v>
      </c>
      <c r="F71" s="25">
        <v>95.18</v>
      </c>
      <c r="G71" s="25">
        <v>17.559999999999999</v>
      </c>
    </row>
    <row r="72" spans="1:7" ht="17.25" customHeight="1" thickBot="1">
      <c r="A72" s="25">
        <f t="shared" si="4"/>
        <v>2018</v>
      </c>
      <c r="B72" s="25">
        <f t="shared" si="5"/>
        <v>5</v>
      </c>
      <c r="C72" s="18">
        <v>43249</v>
      </c>
      <c r="D72" s="25">
        <v>100</v>
      </c>
      <c r="E72" s="25">
        <v>36</v>
      </c>
      <c r="F72" s="25">
        <v>77.48</v>
      </c>
      <c r="G72" s="25">
        <v>7.8</v>
      </c>
    </row>
    <row r="73" spans="1:7" ht="17.25" customHeight="1" thickBot="1">
      <c r="A73" s="25">
        <f t="shared" si="4"/>
        <v>2018</v>
      </c>
      <c r="B73" s="25">
        <f t="shared" si="5"/>
        <v>5</v>
      </c>
      <c r="C73" s="18">
        <v>43250</v>
      </c>
      <c r="D73" s="25">
        <v>79</v>
      </c>
      <c r="E73" s="25">
        <v>25</v>
      </c>
      <c r="F73" s="25">
        <v>39.5</v>
      </c>
      <c r="G73" s="25">
        <v>21.2</v>
      </c>
    </row>
    <row r="74" spans="1:7" ht="17.25" customHeight="1" thickBot="1">
      <c r="A74" s="25">
        <f t="shared" si="4"/>
        <v>2018</v>
      </c>
      <c r="B74" s="25">
        <f t="shared" si="5"/>
        <v>5</v>
      </c>
      <c r="C74" s="18">
        <v>43251</v>
      </c>
      <c r="D74" s="25">
        <v>79</v>
      </c>
      <c r="E74" s="25">
        <v>35</v>
      </c>
      <c r="F74" s="25">
        <v>45.74</v>
      </c>
      <c r="G74" s="25">
        <v>31.74</v>
      </c>
    </row>
    <row r="75" spans="1:7" ht="17.25" customHeight="1" thickBot="1">
      <c r="A75" s="25">
        <f t="shared" si="4"/>
        <v>2018</v>
      </c>
      <c r="B75" s="25">
        <f t="shared" si="5"/>
        <v>6</v>
      </c>
      <c r="C75" s="18">
        <v>43252</v>
      </c>
      <c r="D75" s="25">
        <v>134</v>
      </c>
      <c r="E75" s="25">
        <v>37</v>
      </c>
      <c r="F75" s="25">
        <v>275.86</v>
      </c>
      <c r="G75" s="25">
        <v>20.28</v>
      </c>
    </row>
    <row r="76" spans="1:7" ht="17.25" customHeight="1" thickBot="1">
      <c r="A76" s="25">
        <f t="shared" si="4"/>
        <v>2018</v>
      </c>
      <c r="B76" s="25">
        <f t="shared" si="5"/>
        <v>6</v>
      </c>
      <c r="C76" s="18">
        <v>43253</v>
      </c>
      <c r="D76" s="25">
        <v>179</v>
      </c>
      <c r="E76" s="25">
        <v>35</v>
      </c>
      <c r="F76" s="25">
        <v>86.2</v>
      </c>
      <c r="G76" s="25">
        <v>6.21</v>
      </c>
    </row>
    <row r="77" spans="1:7" ht="17.25" customHeight="1" thickBot="1">
      <c r="A77" s="25">
        <f t="shared" si="4"/>
        <v>2018</v>
      </c>
      <c r="B77" s="25">
        <f t="shared" si="5"/>
        <v>6</v>
      </c>
      <c r="C77" s="18">
        <v>43254</v>
      </c>
      <c r="D77" s="25">
        <v>120</v>
      </c>
      <c r="E77" s="25">
        <v>40</v>
      </c>
      <c r="F77" s="25">
        <v>152.09</v>
      </c>
      <c r="G77" s="25">
        <v>13.92</v>
      </c>
    </row>
    <row r="78" spans="1:7" ht="17.25" customHeight="1" thickBot="1">
      <c r="A78" s="25">
        <f t="shared" si="4"/>
        <v>2018</v>
      </c>
      <c r="B78" s="25">
        <f t="shared" si="5"/>
        <v>6</v>
      </c>
      <c r="C78" s="18">
        <v>43255</v>
      </c>
      <c r="D78" s="25">
        <v>143</v>
      </c>
      <c r="E78" s="25">
        <v>39</v>
      </c>
      <c r="F78" s="25">
        <v>157.52000000000001</v>
      </c>
      <c r="G78" s="25">
        <v>13.5</v>
      </c>
    </row>
    <row r="79" spans="1:7" ht="17.25" customHeight="1" thickBot="1">
      <c r="A79" s="25">
        <f t="shared" si="4"/>
        <v>2018</v>
      </c>
      <c r="B79" s="25">
        <f t="shared" si="5"/>
        <v>6</v>
      </c>
      <c r="C79" s="18">
        <v>43256</v>
      </c>
      <c r="D79" s="25">
        <v>150</v>
      </c>
      <c r="E79" s="25">
        <v>31</v>
      </c>
      <c r="F79" s="25">
        <v>293.60000000000002</v>
      </c>
      <c r="G79" s="25">
        <v>19.34</v>
      </c>
    </row>
    <row r="80" spans="1:7" ht="17.25" customHeight="1" thickBot="1">
      <c r="A80" s="25">
        <f t="shared" si="4"/>
        <v>2018</v>
      </c>
      <c r="B80" s="25">
        <f t="shared" si="5"/>
        <v>6</v>
      </c>
      <c r="C80" s="18">
        <v>43257</v>
      </c>
      <c r="D80" s="25">
        <v>197</v>
      </c>
      <c r="E80" s="25">
        <v>45</v>
      </c>
      <c r="F80" s="25">
        <v>208.3</v>
      </c>
      <c r="G80" s="25">
        <v>14.24</v>
      </c>
    </row>
    <row r="81" spans="1:7" ht="17.25" customHeight="1" thickBot="1">
      <c r="A81" s="25">
        <f t="shared" si="4"/>
        <v>2018</v>
      </c>
      <c r="B81" s="25">
        <f t="shared" si="5"/>
        <v>6</v>
      </c>
      <c r="C81" s="18">
        <v>43258</v>
      </c>
      <c r="D81" s="25">
        <v>140</v>
      </c>
      <c r="E81" s="25">
        <v>34</v>
      </c>
      <c r="F81" s="25">
        <v>103.15</v>
      </c>
      <c r="G81" s="25">
        <v>31.83</v>
      </c>
    </row>
    <row r="82" spans="1:7" ht="17.25" customHeight="1" thickBot="1">
      <c r="A82" s="25">
        <f t="shared" si="4"/>
        <v>2018</v>
      </c>
      <c r="B82" s="25">
        <f t="shared" si="5"/>
        <v>6</v>
      </c>
      <c r="C82" s="18">
        <v>43259</v>
      </c>
      <c r="D82" s="25">
        <v>180</v>
      </c>
      <c r="E82" s="25">
        <v>39</v>
      </c>
      <c r="F82" s="25">
        <v>107.99</v>
      </c>
      <c r="G82" s="25">
        <v>13.33</v>
      </c>
    </row>
    <row r="83" spans="1:7" ht="17.25" customHeight="1" thickBot="1">
      <c r="A83" s="25">
        <f t="shared" si="4"/>
        <v>2018</v>
      </c>
      <c r="B83" s="25">
        <f t="shared" si="5"/>
        <v>6</v>
      </c>
      <c r="C83" s="18">
        <v>43260</v>
      </c>
      <c r="D83" s="25">
        <v>119</v>
      </c>
      <c r="E83" s="25">
        <v>34</v>
      </c>
      <c r="F83" s="25">
        <v>94.77</v>
      </c>
      <c r="G83" s="25">
        <v>12.21</v>
      </c>
    </row>
    <row r="84" spans="1:7" ht="17.25" customHeight="1" thickBot="1">
      <c r="A84" s="25">
        <f t="shared" si="4"/>
        <v>2018</v>
      </c>
      <c r="B84" s="25">
        <f t="shared" si="5"/>
        <v>6</v>
      </c>
      <c r="C84" s="18">
        <v>43261</v>
      </c>
      <c r="D84" s="25">
        <v>344</v>
      </c>
      <c r="E84" s="25">
        <v>64</v>
      </c>
      <c r="F84" s="25">
        <v>197.08</v>
      </c>
      <c r="G84" s="25">
        <v>18.48</v>
      </c>
    </row>
    <row r="85" spans="1:7" ht="17.25" customHeight="1" thickBot="1">
      <c r="A85" s="25">
        <f t="shared" si="4"/>
        <v>2018</v>
      </c>
      <c r="B85" s="25">
        <f t="shared" si="5"/>
        <v>6</v>
      </c>
      <c r="C85" s="18">
        <v>43262</v>
      </c>
      <c r="D85" s="25">
        <v>357</v>
      </c>
      <c r="E85" s="25">
        <v>65</v>
      </c>
      <c r="F85" s="25">
        <v>93.7</v>
      </c>
      <c r="G85" s="25">
        <v>14.59</v>
      </c>
    </row>
    <row r="86" spans="1:7" ht="17.25" customHeight="1" thickBot="1">
      <c r="A86" s="25">
        <f t="shared" si="4"/>
        <v>2018</v>
      </c>
      <c r="B86" s="25">
        <f t="shared" si="5"/>
        <v>6</v>
      </c>
      <c r="C86" s="18">
        <v>43263</v>
      </c>
      <c r="D86" s="25">
        <v>228</v>
      </c>
      <c r="E86" s="25">
        <v>57</v>
      </c>
      <c r="F86" s="25">
        <v>107.24</v>
      </c>
      <c r="G86" s="25">
        <v>12.26</v>
      </c>
    </row>
    <row r="87" spans="1:7" ht="17.25" customHeight="1" thickBot="1">
      <c r="A87" s="25">
        <f t="shared" si="4"/>
        <v>2018</v>
      </c>
      <c r="B87" s="25">
        <f t="shared" si="5"/>
        <v>6</v>
      </c>
      <c r="C87" s="18">
        <v>43264</v>
      </c>
      <c r="D87" s="25">
        <v>492</v>
      </c>
      <c r="E87" s="25">
        <v>61</v>
      </c>
      <c r="F87" s="25">
        <v>159.4</v>
      </c>
      <c r="G87" s="25">
        <v>10.67</v>
      </c>
    </row>
    <row r="88" spans="1:7" ht="17.25" customHeight="1" thickBot="1">
      <c r="A88" s="25">
        <f t="shared" si="4"/>
        <v>2018</v>
      </c>
      <c r="B88" s="25">
        <f t="shared" si="5"/>
        <v>6</v>
      </c>
      <c r="C88" s="18">
        <v>43265</v>
      </c>
      <c r="D88" s="25">
        <v>337</v>
      </c>
      <c r="E88" s="25">
        <v>53</v>
      </c>
      <c r="F88" s="25">
        <v>103.42</v>
      </c>
      <c r="G88" s="25">
        <v>15.84</v>
      </c>
    </row>
    <row r="89" spans="1:7" ht="17.25" customHeight="1" thickBot="1">
      <c r="A89" s="25">
        <f t="shared" si="4"/>
        <v>2018</v>
      </c>
      <c r="B89" s="25">
        <f t="shared" si="5"/>
        <v>6</v>
      </c>
      <c r="C89" s="18">
        <v>43266</v>
      </c>
      <c r="D89" s="25">
        <v>187</v>
      </c>
      <c r="E89" s="25">
        <v>48</v>
      </c>
      <c r="F89" s="25">
        <v>139.78</v>
      </c>
      <c r="G89" s="25">
        <v>21.65</v>
      </c>
    </row>
    <row r="90" spans="1:7" ht="17.25" customHeight="1" thickBot="1">
      <c r="A90" s="25">
        <f t="shared" si="4"/>
        <v>2018</v>
      </c>
      <c r="B90" s="25">
        <f t="shared" si="5"/>
        <v>6</v>
      </c>
      <c r="C90" s="18">
        <v>43267</v>
      </c>
      <c r="D90" s="25">
        <v>155</v>
      </c>
      <c r="E90" s="25">
        <v>38</v>
      </c>
      <c r="F90" s="25">
        <v>86.31</v>
      </c>
      <c r="G90" s="25">
        <v>11.35</v>
      </c>
    </row>
    <row r="91" spans="1:7" ht="17.25" customHeight="1" thickBot="1">
      <c r="A91" s="25">
        <f t="shared" si="4"/>
        <v>2018</v>
      </c>
      <c r="B91" s="25">
        <f t="shared" si="5"/>
        <v>6</v>
      </c>
      <c r="C91" s="18">
        <v>43268</v>
      </c>
      <c r="D91" s="25">
        <v>103</v>
      </c>
      <c r="E91" s="25">
        <v>38</v>
      </c>
      <c r="F91" s="25">
        <v>75.39</v>
      </c>
      <c r="G91" s="25">
        <v>12.59</v>
      </c>
    </row>
    <row r="92" spans="1:7" ht="17.25" customHeight="1" thickBot="1">
      <c r="A92" s="25">
        <f t="shared" si="4"/>
        <v>2018</v>
      </c>
      <c r="B92" s="25">
        <f t="shared" si="5"/>
        <v>6</v>
      </c>
      <c r="C92" s="18">
        <v>43269</v>
      </c>
      <c r="D92" s="25">
        <v>117</v>
      </c>
      <c r="E92" s="25">
        <v>30</v>
      </c>
      <c r="F92" s="25">
        <v>249.76</v>
      </c>
      <c r="G92" s="25">
        <v>17.37</v>
      </c>
    </row>
    <row r="93" spans="1:7" ht="17.25" customHeight="1" thickBot="1">
      <c r="A93" s="25">
        <f t="shared" si="4"/>
        <v>2018</v>
      </c>
      <c r="B93" s="25">
        <f t="shared" si="5"/>
        <v>6</v>
      </c>
      <c r="C93" s="18">
        <v>43270</v>
      </c>
      <c r="D93" s="25">
        <v>145</v>
      </c>
      <c r="E93" s="25">
        <v>48</v>
      </c>
      <c r="F93" s="25">
        <v>105.38</v>
      </c>
      <c r="G93" s="25">
        <v>22.08</v>
      </c>
    </row>
    <row r="94" spans="1:7" ht="17.25" customHeight="1" thickBot="1">
      <c r="A94" s="25">
        <f t="shared" si="4"/>
        <v>2018</v>
      </c>
      <c r="B94" s="25">
        <f t="shared" si="5"/>
        <v>6</v>
      </c>
      <c r="C94" s="18">
        <v>43271</v>
      </c>
      <c r="D94" s="25">
        <v>123</v>
      </c>
      <c r="E94" s="25">
        <v>48</v>
      </c>
      <c r="F94" s="25">
        <v>69.88</v>
      </c>
      <c r="G94" s="25">
        <v>31.04</v>
      </c>
    </row>
    <row r="95" spans="1:7" ht="17.25" customHeight="1" thickBot="1">
      <c r="A95" s="25">
        <f t="shared" si="4"/>
        <v>2018</v>
      </c>
      <c r="B95" s="25">
        <f t="shared" si="5"/>
        <v>6</v>
      </c>
      <c r="C95" s="18">
        <v>43272</v>
      </c>
      <c r="D95" s="25">
        <v>112</v>
      </c>
      <c r="E95" s="25">
        <v>34</v>
      </c>
      <c r="F95" s="25">
        <v>106.18</v>
      </c>
      <c r="G95" s="25">
        <v>21.79</v>
      </c>
    </row>
    <row r="96" spans="1:7" ht="17.25" customHeight="1" thickBot="1">
      <c r="A96" s="25">
        <f t="shared" si="4"/>
        <v>2018</v>
      </c>
      <c r="B96" s="25">
        <f t="shared" si="5"/>
        <v>6</v>
      </c>
      <c r="C96" s="18">
        <v>43273</v>
      </c>
      <c r="D96" s="25">
        <v>120</v>
      </c>
      <c r="E96" s="25">
        <v>37</v>
      </c>
      <c r="F96" s="25">
        <v>30.02</v>
      </c>
      <c r="G96" s="25">
        <v>29.67</v>
      </c>
    </row>
    <row r="97" spans="1:7" ht="17.25" customHeight="1" thickBot="1">
      <c r="A97" s="25">
        <f t="shared" si="4"/>
        <v>2018</v>
      </c>
      <c r="B97" s="25">
        <f t="shared" si="5"/>
        <v>6</v>
      </c>
      <c r="C97" s="18">
        <v>43274</v>
      </c>
      <c r="D97" s="25">
        <v>91</v>
      </c>
      <c r="E97" s="25">
        <v>27</v>
      </c>
      <c r="F97" s="25">
        <v>62.48</v>
      </c>
      <c r="G97" s="25">
        <v>38.270000000000003</v>
      </c>
    </row>
    <row r="98" spans="1:7" ht="17.25" customHeight="1" thickBot="1">
      <c r="A98" s="25">
        <f t="shared" ref="A98:A129" si="6">YEAR(C98)</f>
        <v>2018</v>
      </c>
      <c r="B98" s="25">
        <f t="shared" ref="B98:B129" si="7">MONTH(C98)</f>
        <v>6</v>
      </c>
      <c r="C98" s="18">
        <v>43275</v>
      </c>
      <c r="D98" s="25">
        <v>137</v>
      </c>
      <c r="E98" s="25">
        <v>40</v>
      </c>
      <c r="F98" s="25">
        <v>75.540000000000006</v>
      </c>
      <c r="G98" s="25">
        <v>29.3</v>
      </c>
    </row>
    <row r="99" spans="1:7" ht="17.25" customHeight="1" thickBot="1">
      <c r="A99" s="25">
        <f t="shared" si="6"/>
        <v>2018</v>
      </c>
      <c r="B99" s="25">
        <f t="shared" si="7"/>
        <v>6</v>
      </c>
      <c r="C99" s="18">
        <v>43276</v>
      </c>
      <c r="D99" s="25">
        <v>103</v>
      </c>
      <c r="E99" s="25">
        <v>34</v>
      </c>
      <c r="F99" s="25">
        <v>35.93</v>
      </c>
      <c r="G99" s="25">
        <v>31.23</v>
      </c>
    </row>
    <row r="100" spans="1:7" ht="17.25" customHeight="1" thickBot="1">
      <c r="A100" s="25">
        <f t="shared" si="6"/>
        <v>2018</v>
      </c>
      <c r="B100" s="25">
        <f t="shared" si="7"/>
        <v>6</v>
      </c>
      <c r="C100" s="18">
        <v>43277</v>
      </c>
      <c r="D100" s="25">
        <v>125</v>
      </c>
      <c r="E100" s="25">
        <v>31</v>
      </c>
      <c r="F100" s="25">
        <v>36.17</v>
      </c>
      <c r="G100" s="25">
        <v>26.83</v>
      </c>
    </row>
    <row r="101" spans="1:7" ht="17.25" customHeight="1" thickBot="1">
      <c r="A101" s="25">
        <f t="shared" si="6"/>
        <v>2018</v>
      </c>
      <c r="B101" s="25">
        <f t="shared" si="7"/>
        <v>6</v>
      </c>
      <c r="C101" s="18">
        <v>43278</v>
      </c>
      <c r="D101" s="25">
        <v>80</v>
      </c>
      <c r="E101" s="25">
        <v>30</v>
      </c>
      <c r="F101" s="25">
        <v>42.15</v>
      </c>
      <c r="G101" s="25">
        <v>29.71</v>
      </c>
    </row>
    <row r="102" spans="1:7" ht="17.25" customHeight="1" thickBot="1">
      <c r="A102" s="25">
        <f t="shared" si="6"/>
        <v>2018</v>
      </c>
      <c r="B102" s="25">
        <f t="shared" si="7"/>
        <v>6</v>
      </c>
      <c r="C102" s="18">
        <v>43279</v>
      </c>
      <c r="D102" s="25">
        <v>137</v>
      </c>
      <c r="E102" s="25">
        <v>38</v>
      </c>
      <c r="F102" s="25">
        <v>40.78</v>
      </c>
      <c r="G102" s="25">
        <v>29.94</v>
      </c>
    </row>
    <row r="103" spans="1:7" ht="17.25" customHeight="1" thickBot="1">
      <c r="A103" s="25">
        <f t="shared" si="6"/>
        <v>2018</v>
      </c>
      <c r="B103" s="25">
        <f t="shared" si="7"/>
        <v>6</v>
      </c>
      <c r="C103" s="18">
        <v>43280</v>
      </c>
      <c r="D103" s="25">
        <v>59</v>
      </c>
      <c r="E103" s="25">
        <v>24</v>
      </c>
      <c r="F103" s="25">
        <v>57.58</v>
      </c>
      <c r="G103" s="25">
        <v>41.02</v>
      </c>
    </row>
    <row r="104" spans="1:7" ht="17.25" customHeight="1" thickBot="1">
      <c r="A104" s="25">
        <f t="shared" si="6"/>
        <v>2018</v>
      </c>
      <c r="B104" s="25">
        <f t="shared" si="7"/>
        <v>6</v>
      </c>
      <c r="C104" s="18">
        <v>43281</v>
      </c>
      <c r="D104" s="25">
        <v>92</v>
      </c>
      <c r="E104" s="25">
        <v>35</v>
      </c>
      <c r="F104" s="25">
        <v>35</v>
      </c>
      <c r="G104" s="25">
        <v>32.07</v>
      </c>
    </row>
    <row r="105" spans="1:7" ht="17.25" customHeight="1" thickBot="1">
      <c r="A105" s="25">
        <f t="shared" si="6"/>
        <v>2018</v>
      </c>
      <c r="B105" s="25">
        <f t="shared" si="7"/>
        <v>7</v>
      </c>
      <c r="C105" s="18">
        <v>43282</v>
      </c>
      <c r="D105" s="25">
        <v>114</v>
      </c>
      <c r="E105" s="25">
        <v>30</v>
      </c>
      <c r="F105" s="25">
        <v>26.04</v>
      </c>
      <c r="G105" s="25">
        <v>32.11</v>
      </c>
    </row>
    <row r="106" spans="1:7" ht="17.25" customHeight="1" thickBot="1">
      <c r="A106" s="25">
        <f t="shared" si="6"/>
        <v>2018</v>
      </c>
      <c r="B106" s="25">
        <f t="shared" si="7"/>
        <v>7</v>
      </c>
      <c r="C106" s="18">
        <v>43283</v>
      </c>
      <c r="D106" s="25">
        <v>107</v>
      </c>
      <c r="E106" s="25">
        <v>30</v>
      </c>
      <c r="F106" s="25">
        <v>426.66</v>
      </c>
      <c r="G106" s="25">
        <v>32.090000000000003</v>
      </c>
    </row>
    <row r="107" spans="1:7" ht="17.25" customHeight="1" thickBot="1">
      <c r="A107" s="25">
        <f t="shared" si="6"/>
        <v>2018</v>
      </c>
      <c r="B107" s="25">
        <f t="shared" si="7"/>
        <v>7</v>
      </c>
      <c r="C107" s="18">
        <v>43284</v>
      </c>
      <c r="D107" s="25">
        <v>98</v>
      </c>
      <c r="E107" s="25">
        <v>27</v>
      </c>
      <c r="F107" s="25">
        <v>55.11</v>
      </c>
      <c r="G107" s="25">
        <v>39.46</v>
      </c>
    </row>
    <row r="108" spans="1:7" ht="17.25" customHeight="1" thickBot="1">
      <c r="A108" s="25">
        <f t="shared" si="6"/>
        <v>2018</v>
      </c>
      <c r="B108" s="25">
        <f t="shared" si="7"/>
        <v>7</v>
      </c>
      <c r="C108" s="18">
        <v>43285</v>
      </c>
      <c r="D108" s="25">
        <v>75</v>
      </c>
      <c r="E108" s="25">
        <v>30</v>
      </c>
      <c r="F108" s="25">
        <v>64.930000000000007</v>
      </c>
      <c r="G108" s="25">
        <v>32.93</v>
      </c>
    </row>
    <row r="109" spans="1:7" ht="17.25" customHeight="1" thickBot="1">
      <c r="A109" s="25">
        <f t="shared" si="6"/>
        <v>2018</v>
      </c>
      <c r="B109" s="25">
        <f t="shared" si="7"/>
        <v>7</v>
      </c>
      <c r="C109" s="18">
        <v>43286</v>
      </c>
      <c r="D109" s="25">
        <v>200</v>
      </c>
      <c r="E109" s="25">
        <v>44</v>
      </c>
      <c r="F109" s="25">
        <v>34.61</v>
      </c>
      <c r="G109" s="25">
        <v>31.09</v>
      </c>
    </row>
    <row r="110" spans="1:7" ht="17.25" customHeight="1" thickBot="1">
      <c r="A110" s="25">
        <f t="shared" si="6"/>
        <v>2018</v>
      </c>
      <c r="B110" s="25">
        <f t="shared" si="7"/>
        <v>7</v>
      </c>
      <c r="C110" s="18">
        <v>43287</v>
      </c>
      <c r="D110" s="25">
        <v>273</v>
      </c>
      <c r="E110" s="25">
        <v>58</v>
      </c>
      <c r="F110" s="25">
        <v>43.11</v>
      </c>
      <c r="G110" s="25">
        <v>22.06</v>
      </c>
    </row>
    <row r="111" spans="1:7" ht="17.25" customHeight="1" thickBot="1">
      <c r="A111" s="25">
        <f t="shared" si="6"/>
        <v>2018</v>
      </c>
      <c r="B111" s="25">
        <f t="shared" si="7"/>
        <v>7</v>
      </c>
      <c r="C111" s="18">
        <v>43288</v>
      </c>
      <c r="D111" s="25">
        <v>145</v>
      </c>
      <c r="E111" s="25">
        <v>38</v>
      </c>
      <c r="F111" s="25">
        <v>25.1</v>
      </c>
      <c r="G111" s="25">
        <v>20.85</v>
      </c>
    </row>
    <row r="112" spans="1:7" ht="17.25" customHeight="1" thickBot="1">
      <c r="A112" s="25">
        <f t="shared" si="6"/>
        <v>2018</v>
      </c>
      <c r="B112" s="25">
        <f t="shared" si="7"/>
        <v>7</v>
      </c>
      <c r="C112" s="18">
        <v>43289</v>
      </c>
      <c r="D112" s="25">
        <v>122</v>
      </c>
      <c r="E112" s="25">
        <v>38</v>
      </c>
      <c r="F112" s="25">
        <v>25.75</v>
      </c>
      <c r="G112" s="25">
        <v>21.22</v>
      </c>
    </row>
    <row r="113" spans="1:7" ht="17.25" customHeight="1" thickBot="1">
      <c r="A113" s="25">
        <f t="shared" si="6"/>
        <v>2018</v>
      </c>
      <c r="B113" s="25">
        <f t="shared" si="7"/>
        <v>7</v>
      </c>
      <c r="C113" s="18">
        <v>43290</v>
      </c>
      <c r="D113" s="25">
        <v>132</v>
      </c>
      <c r="E113" s="25">
        <v>38</v>
      </c>
      <c r="F113" s="25">
        <v>30.97</v>
      </c>
      <c r="G113" s="25">
        <v>27.84</v>
      </c>
    </row>
    <row r="114" spans="1:7" ht="17.25" customHeight="1" thickBot="1">
      <c r="A114" s="25">
        <f t="shared" si="6"/>
        <v>2018</v>
      </c>
      <c r="B114" s="25">
        <f t="shared" si="7"/>
        <v>7</v>
      </c>
      <c r="C114" s="18">
        <v>43291</v>
      </c>
      <c r="D114" s="25">
        <v>66</v>
      </c>
      <c r="E114" s="25">
        <v>27</v>
      </c>
      <c r="F114" s="25">
        <v>42.89</v>
      </c>
      <c r="G114" s="25">
        <v>33.43</v>
      </c>
    </row>
    <row r="115" spans="1:7" ht="17.25" customHeight="1" thickBot="1">
      <c r="A115" s="25">
        <f t="shared" si="6"/>
        <v>2018</v>
      </c>
      <c r="B115" s="25">
        <f t="shared" si="7"/>
        <v>7</v>
      </c>
      <c r="C115" s="18">
        <v>43292</v>
      </c>
      <c r="D115" s="25">
        <v>133</v>
      </c>
      <c r="E115" s="25">
        <v>33</v>
      </c>
      <c r="F115" s="25">
        <v>27.31</v>
      </c>
      <c r="G115" s="25">
        <v>18.75</v>
      </c>
    </row>
    <row r="116" spans="1:7" ht="17.25" customHeight="1" thickBot="1">
      <c r="A116" s="25">
        <f t="shared" si="6"/>
        <v>2018</v>
      </c>
      <c r="B116" s="25">
        <f t="shared" si="7"/>
        <v>7</v>
      </c>
      <c r="C116" s="18">
        <v>43293</v>
      </c>
      <c r="D116" s="25">
        <v>148</v>
      </c>
      <c r="E116" s="25">
        <v>40</v>
      </c>
      <c r="F116" s="25">
        <v>58.57</v>
      </c>
      <c r="G116" s="25">
        <v>28.86</v>
      </c>
    </row>
    <row r="117" spans="1:7" ht="17.25" customHeight="1" thickBot="1">
      <c r="A117" s="25">
        <f t="shared" si="6"/>
        <v>2018</v>
      </c>
      <c r="B117" s="25">
        <f t="shared" si="7"/>
        <v>7</v>
      </c>
      <c r="C117" s="18">
        <v>43294</v>
      </c>
      <c r="D117" s="25">
        <v>193</v>
      </c>
      <c r="E117" s="25">
        <v>41</v>
      </c>
      <c r="F117" s="25">
        <v>48.98</v>
      </c>
      <c r="G117" s="25">
        <v>24.33</v>
      </c>
    </row>
    <row r="118" spans="1:7" ht="17.25" customHeight="1" thickBot="1">
      <c r="A118" s="25">
        <f t="shared" si="6"/>
        <v>2018</v>
      </c>
      <c r="B118" s="25">
        <f t="shared" si="7"/>
        <v>7</v>
      </c>
      <c r="C118" s="18">
        <v>43295</v>
      </c>
      <c r="D118" s="25">
        <v>145</v>
      </c>
      <c r="E118" s="25">
        <v>37</v>
      </c>
      <c r="F118" s="25">
        <v>58.33</v>
      </c>
      <c r="G118" s="25">
        <v>26.1</v>
      </c>
    </row>
    <row r="119" spans="1:7" ht="17.25" customHeight="1" thickBot="1">
      <c r="A119" s="25">
        <f t="shared" si="6"/>
        <v>2018</v>
      </c>
      <c r="B119" s="25">
        <f t="shared" si="7"/>
        <v>7</v>
      </c>
      <c r="C119" s="18">
        <v>43296</v>
      </c>
      <c r="D119" s="25">
        <v>114</v>
      </c>
      <c r="E119" s="25">
        <v>30</v>
      </c>
      <c r="F119" s="25">
        <v>37.5</v>
      </c>
      <c r="G119" s="25">
        <v>31.83</v>
      </c>
    </row>
    <row r="120" spans="1:7" ht="17.25" customHeight="1" thickBot="1">
      <c r="A120" s="25">
        <f t="shared" si="6"/>
        <v>2018</v>
      </c>
      <c r="B120" s="25">
        <f t="shared" si="7"/>
        <v>7</v>
      </c>
      <c r="C120" s="18">
        <v>43297</v>
      </c>
      <c r="D120" s="25">
        <v>180</v>
      </c>
      <c r="E120" s="25">
        <v>40</v>
      </c>
      <c r="F120" s="25">
        <v>81.400000000000006</v>
      </c>
      <c r="G120" s="25">
        <v>33.200000000000003</v>
      </c>
    </row>
    <row r="121" spans="1:7" ht="17.25" customHeight="1" thickBot="1">
      <c r="A121" s="25">
        <f t="shared" si="6"/>
        <v>2018</v>
      </c>
      <c r="B121" s="25">
        <f t="shared" si="7"/>
        <v>7</v>
      </c>
      <c r="C121" s="18">
        <v>43298</v>
      </c>
      <c r="D121" s="25">
        <v>84</v>
      </c>
      <c r="E121" s="25">
        <v>33</v>
      </c>
      <c r="F121" s="25">
        <v>35.1</v>
      </c>
      <c r="G121" s="25">
        <v>31.66</v>
      </c>
    </row>
    <row r="122" spans="1:7" ht="17.25" customHeight="1" thickBot="1">
      <c r="A122" s="25">
        <f t="shared" si="6"/>
        <v>2018</v>
      </c>
      <c r="B122" s="25">
        <f t="shared" si="7"/>
        <v>7</v>
      </c>
      <c r="C122" s="18">
        <v>43299</v>
      </c>
      <c r="D122" s="25">
        <v>91</v>
      </c>
      <c r="E122" s="25">
        <v>28</v>
      </c>
      <c r="F122" s="25">
        <v>30.89</v>
      </c>
      <c r="G122" s="25">
        <v>26.24</v>
      </c>
    </row>
    <row r="123" spans="1:7" ht="17.25" customHeight="1" thickBot="1">
      <c r="A123" s="25">
        <f t="shared" si="6"/>
        <v>2018</v>
      </c>
      <c r="B123" s="25">
        <f t="shared" si="7"/>
        <v>7</v>
      </c>
      <c r="C123" s="18">
        <v>43300</v>
      </c>
      <c r="D123" s="25">
        <v>140</v>
      </c>
      <c r="E123" s="25">
        <v>41</v>
      </c>
      <c r="F123" s="25">
        <v>23.42</v>
      </c>
      <c r="G123" s="25">
        <v>30.23</v>
      </c>
    </row>
    <row r="124" spans="1:7" ht="17.25" customHeight="1" thickBot="1">
      <c r="A124" s="25">
        <f t="shared" si="6"/>
        <v>2018</v>
      </c>
      <c r="B124" s="25">
        <f t="shared" si="7"/>
        <v>7</v>
      </c>
      <c r="C124" s="18">
        <v>43301</v>
      </c>
      <c r="D124" s="25">
        <v>96</v>
      </c>
      <c r="E124" s="25">
        <v>40</v>
      </c>
      <c r="F124" s="25">
        <v>12.89</v>
      </c>
      <c r="G124" s="25">
        <v>29.34</v>
      </c>
    </row>
    <row r="125" spans="1:7" ht="17.25" customHeight="1" thickBot="1">
      <c r="A125" s="25">
        <f t="shared" si="6"/>
        <v>2018</v>
      </c>
      <c r="B125" s="25">
        <f t="shared" si="7"/>
        <v>7</v>
      </c>
      <c r="C125" s="18">
        <v>43302</v>
      </c>
      <c r="D125" s="25">
        <v>132</v>
      </c>
      <c r="E125" s="25">
        <v>40</v>
      </c>
      <c r="F125" s="25">
        <v>99.77</v>
      </c>
      <c r="G125" s="25">
        <v>32.799999999999997</v>
      </c>
    </row>
    <row r="126" spans="1:7" ht="17.25" customHeight="1" thickBot="1">
      <c r="A126" s="25">
        <f t="shared" si="6"/>
        <v>2018</v>
      </c>
      <c r="B126" s="25">
        <f t="shared" si="7"/>
        <v>7</v>
      </c>
      <c r="C126" s="18">
        <v>43303</v>
      </c>
      <c r="D126" s="25">
        <v>113</v>
      </c>
      <c r="E126" s="25">
        <v>29</v>
      </c>
      <c r="F126" s="25">
        <v>34.53</v>
      </c>
      <c r="G126" s="25">
        <v>30.09</v>
      </c>
    </row>
    <row r="127" spans="1:7" ht="17.25" customHeight="1" thickBot="1">
      <c r="A127" s="25">
        <f t="shared" si="6"/>
        <v>2018</v>
      </c>
      <c r="B127" s="25">
        <f t="shared" si="7"/>
        <v>7</v>
      </c>
      <c r="C127" s="18">
        <v>43304</v>
      </c>
      <c r="D127" s="25">
        <v>196</v>
      </c>
      <c r="E127" s="25">
        <v>36</v>
      </c>
      <c r="F127" s="25">
        <v>31.71</v>
      </c>
      <c r="G127" s="25">
        <v>10.210000000000001</v>
      </c>
    </row>
    <row r="128" spans="1:7" ht="17.25" customHeight="1" thickBot="1">
      <c r="A128" s="25">
        <f t="shared" si="6"/>
        <v>2018</v>
      </c>
      <c r="B128" s="25">
        <f t="shared" si="7"/>
        <v>7</v>
      </c>
      <c r="C128" s="18">
        <v>43305</v>
      </c>
      <c r="D128" s="25">
        <v>128</v>
      </c>
      <c r="E128" s="25">
        <v>23</v>
      </c>
      <c r="F128" s="25">
        <v>84.32</v>
      </c>
      <c r="G128" s="25">
        <v>33.39</v>
      </c>
    </row>
    <row r="129" spans="1:7" ht="17.25" customHeight="1" thickBot="1">
      <c r="A129" s="25">
        <f t="shared" si="6"/>
        <v>2018</v>
      </c>
      <c r="B129" s="25">
        <f t="shared" si="7"/>
        <v>7</v>
      </c>
      <c r="C129" s="18">
        <v>43306</v>
      </c>
      <c r="D129" s="25">
        <v>119</v>
      </c>
      <c r="E129" s="25">
        <v>36</v>
      </c>
      <c r="F129" s="25">
        <v>45</v>
      </c>
      <c r="G129" s="25">
        <v>25.48</v>
      </c>
    </row>
    <row r="130" spans="1:7" ht="17.25" customHeight="1" thickBot="1">
      <c r="A130" s="25">
        <f t="shared" ref="A130:A166" si="8">YEAR(C130)</f>
        <v>2018</v>
      </c>
      <c r="B130" s="25">
        <f t="shared" ref="B130:B161" si="9">MONTH(C130)</f>
        <v>7</v>
      </c>
      <c r="C130" s="18">
        <v>43307</v>
      </c>
      <c r="D130" s="25">
        <v>120</v>
      </c>
      <c r="E130" s="25">
        <v>39</v>
      </c>
      <c r="F130" s="25">
        <v>22.03</v>
      </c>
      <c r="G130" s="25">
        <v>28.34</v>
      </c>
    </row>
    <row r="131" spans="1:7" ht="17.25" customHeight="1" thickBot="1">
      <c r="A131" s="25">
        <f t="shared" si="8"/>
        <v>2018</v>
      </c>
      <c r="B131" s="25">
        <f t="shared" si="9"/>
        <v>7</v>
      </c>
      <c r="C131" s="18">
        <v>43308</v>
      </c>
      <c r="D131" s="25">
        <v>120</v>
      </c>
      <c r="E131" s="25">
        <v>34</v>
      </c>
      <c r="F131" s="25">
        <v>24.09</v>
      </c>
      <c r="G131" s="25">
        <v>45.23</v>
      </c>
    </row>
    <row r="132" spans="1:7" ht="17.25" customHeight="1" thickBot="1">
      <c r="A132" s="25">
        <f t="shared" si="8"/>
        <v>2018</v>
      </c>
      <c r="B132" s="25">
        <f t="shared" si="9"/>
        <v>7</v>
      </c>
      <c r="C132" s="18">
        <v>43309</v>
      </c>
      <c r="D132" s="25">
        <v>74</v>
      </c>
      <c r="E132" s="25">
        <v>32</v>
      </c>
      <c r="F132" s="25">
        <v>23.83</v>
      </c>
      <c r="G132" s="25">
        <v>20.66</v>
      </c>
    </row>
    <row r="133" spans="1:7" ht="17.25" customHeight="1" thickBot="1">
      <c r="A133" s="25">
        <f t="shared" si="8"/>
        <v>2018</v>
      </c>
      <c r="B133" s="25">
        <f t="shared" si="9"/>
        <v>7</v>
      </c>
      <c r="C133" s="18">
        <v>43310</v>
      </c>
      <c r="D133" s="25">
        <v>122</v>
      </c>
      <c r="E133" s="25">
        <v>33</v>
      </c>
      <c r="F133" s="25">
        <v>18.260000000000002</v>
      </c>
      <c r="G133" s="25">
        <v>29.15</v>
      </c>
    </row>
    <row r="134" spans="1:7" ht="17.25" customHeight="1" thickBot="1">
      <c r="A134" s="25">
        <f t="shared" si="8"/>
        <v>2018</v>
      </c>
      <c r="B134" s="25">
        <f t="shared" si="9"/>
        <v>7</v>
      </c>
      <c r="C134" s="18">
        <v>43311</v>
      </c>
      <c r="D134" s="25">
        <v>75</v>
      </c>
      <c r="E134" s="25">
        <v>28</v>
      </c>
      <c r="F134" s="25">
        <v>28.01</v>
      </c>
      <c r="G134" s="25">
        <v>34.75</v>
      </c>
    </row>
    <row r="135" spans="1:7" ht="17.25" customHeight="1" thickBot="1">
      <c r="A135" s="25">
        <f t="shared" si="8"/>
        <v>2018</v>
      </c>
      <c r="B135" s="25">
        <f t="shared" si="9"/>
        <v>7</v>
      </c>
      <c r="C135" s="18">
        <v>43312</v>
      </c>
      <c r="D135" s="25">
        <v>122</v>
      </c>
      <c r="E135" s="25">
        <v>25</v>
      </c>
      <c r="F135" s="25">
        <v>31.2</v>
      </c>
      <c r="G135" s="25">
        <v>30.51</v>
      </c>
    </row>
    <row r="136" spans="1:7" ht="17.25" customHeight="1" thickBot="1">
      <c r="A136" s="25">
        <f t="shared" si="8"/>
        <v>2018</v>
      </c>
      <c r="B136" s="25">
        <f t="shared" si="9"/>
        <v>8</v>
      </c>
      <c r="C136" s="18">
        <v>43313</v>
      </c>
      <c r="D136" s="25">
        <v>121</v>
      </c>
      <c r="E136" s="25">
        <v>38</v>
      </c>
      <c r="F136" s="25">
        <v>52.27</v>
      </c>
      <c r="G136" s="25">
        <v>35.57</v>
      </c>
    </row>
    <row r="137" spans="1:7" ht="17.25" customHeight="1" thickBot="1">
      <c r="A137" s="25">
        <f t="shared" si="8"/>
        <v>2018</v>
      </c>
      <c r="B137" s="25">
        <f t="shared" si="9"/>
        <v>8</v>
      </c>
      <c r="C137" s="18">
        <v>43314</v>
      </c>
      <c r="D137" s="25">
        <v>181</v>
      </c>
      <c r="E137" s="25">
        <v>39</v>
      </c>
      <c r="F137" s="25">
        <v>48.94</v>
      </c>
      <c r="G137" s="25">
        <v>42.66</v>
      </c>
    </row>
    <row r="138" spans="1:7" ht="17.25" customHeight="1" thickBot="1">
      <c r="A138" s="25">
        <f t="shared" si="8"/>
        <v>2018</v>
      </c>
      <c r="B138" s="25">
        <f t="shared" si="9"/>
        <v>8</v>
      </c>
      <c r="C138" s="18">
        <v>43315</v>
      </c>
      <c r="D138" s="25">
        <v>211</v>
      </c>
      <c r="E138" s="25">
        <v>46</v>
      </c>
      <c r="F138" s="25">
        <v>267.95999999999998</v>
      </c>
      <c r="G138" s="25">
        <v>34.36</v>
      </c>
    </row>
    <row r="139" spans="1:7" ht="17.25" customHeight="1" thickBot="1">
      <c r="A139" s="25">
        <f t="shared" si="8"/>
        <v>2018</v>
      </c>
      <c r="B139" s="25">
        <f t="shared" si="9"/>
        <v>8</v>
      </c>
      <c r="C139" s="18">
        <v>43316</v>
      </c>
      <c r="D139" s="25">
        <v>221</v>
      </c>
      <c r="E139" s="25">
        <v>59</v>
      </c>
      <c r="F139" s="25">
        <v>43.35</v>
      </c>
      <c r="G139" s="25">
        <v>37.659999999999997</v>
      </c>
    </row>
    <row r="140" spans="1:7" ht="17.25" customHeight="1" thickBot="1">
      <c r="A140" s="25">
        <f t="shared" si="8"/>
        <v>2018</v>
      </c>
      <c r="B140" s="25">
        <f t="shared" si="9"/>
        <v>8</v>
      </c>
      <c r="C140" s="18">
        <v>43317</v>
      </c>
      <c r="D140" s="25">
        <v>123</v>
      </c>
      <c r="E140" s="25">
        <v>42</v>
      </c>
      <c r="F140" s="25">
        <v>32.85</v>
      </c>
      <c r="G140" s="25">
        <v>35.9</v>
      </c>
    </row>
    <row r="141" spans="1:7" ht="17.25" customHeight="1" thickBot="1">
      <c r="A141" s="25">
        <f t="shared" si="8"/>
        <v>2018</v>
      </c>
      <c r="B141" s="25">
        <f t="shared" si="9"/>
        <v>8</v>
      </c>
      <c r="C141" s="18">
        <v>43318</v>
      </c>
      <c r="D141" s="25">
        <v>102</v>
      </c>
      <c r="E141" s="25">
        <v>32</v>
      </c>
      <c r="F141" s="25">
        <v>36.770000000000003</v>
      </c>
      <c r="G141" s="25">
        <v>24.87</v>
      </c>
    </row>
    <row r="142" spans="1:7" ht="17.25" customHeight="1" thickBot="1">
      <c r="A142" s="25">
        <f t="shared" si="8"/>
        <v>2018</v>
      </c>
      <c r="B142" s="25">
        <f t="shared" si="9"/>
        <v>8</v>
      </c>
      <c r="C142" s="18">
        <v>43319</v>
      </c>
      <c r="D142" s="25">
        <v>220</v>
      </c>
      <c r="E142" s="25">
        <v>45</v>
      </c>
      <c r="F142" s="25">
        <v>30.94</v>
      </c>
      <c r="G142" s="25">
        <v>35.03</v>
      </c>
    </row>
    <row r="143" spans="1:7" ht="17.25" customHeight="1" thickBot="1">
      <c r="A143" s="25">
        <f t="shared" si="8"/>
        <v>2018</v>
      </c>
      <c r="B143" s="25">
        <f t="shared" si="9"/>
        <v>8</v>
      </c>
      <c r="C143" s="18">
        <v>43320</v>
      </c>
      <c r="D143" s="25">
        <v>282</v>
      </c>
      <c r="E143" s="25">
        <v>40</v>
      </c>
      <c r="F143" s="25">
        <v>35.049999999999997</v>
      </c>
      <c r="G143" s="25">
        <v>32</v>
      </c>
    </row>
    <row r="144" spans="1:7" ht="17.25" customHeight="1" thickBot="1">
      <c r="A144" s="25">
        <f t="shared" si="8"/>
        <v>2018</v>
      </c>
      <c r="B144" s="25">
        <f t="shared" si="9"/>
        <v>8</v>
      </c>
      <c r="C144" s="18">
        <v>43321</v>
      </c>
      <c r="D144" s="25">
        <v>129</v>
      </c>
      <c r="E144" s="25">
        <v>28</v>
      </c>
      <c r="F144" s="25">
        <v>61.31</v>
      </c>
      <c r="G144" s="25">
        <v>30.06</v>
      </c>
    </row>
    <row r="145" spans="1:7" ht="17.25" customHeight="1" thickBot="1">
      <c r="A145" s="25">
        <f t="shared" si="8"/>
        <v>2018</v>
      </c>
      <c r="B145" s="25">
        <f t="shared" si="9"/>
        <v>8</v>
      </c>
      <c r="C145" s="18">
        <v>43322</v>
      </c>
      <c r="D145" s="25">
        <v>272</v>
      </c>
      <c r="E145" s="25">
        <v>53</v>
      </c>
      <c r="F145" s="25">
        <v>31.43</v>
      </c>
      <c r="G145" s="25">
        <v>33.409999999999997</v>
      </c>
    </row>
    <row r="146" spans="1:7" ht="17.25" customHeight="1" thickBot="1">
      <c r="A146" s="25">
        <f t="shared" si="8"/>
        <v>2018</v>
      </c>
      <c r="B146" s="25">
        <f t="shared" si="9"/>
        <v>8</v>
      </c>
      <c r="C146" s="18">
        <v>43323</v>
      </c>
      <c r="D146" s="25">
        <v>174</v>
      </c>
      <c r="E146" s="25">
        <v>50</v>
      </c>
      <c r="F146" s="25">
        <v>50.81</v>
      </c>
      <c r="G146" s="25">
        <v>25.13</v>
      </c>
    </row>
    <row r="147" spans="1:7" ht="17.25" customHeight="1" thickBot="1">
      <c r="A147" s="25">
        <f t="shared" si="8"/>
        <v>2018</v>
      </c>
      <c r="B147" s="25">
        <f t="shared" si="9"/>
        <v>8</v>
      </c>
      <c r="C147" s="18">
        <v>43324</v>
      </c>
      <c r="D147" s="25">
        <v>103</v>
      </c>
      <c r="E147" s="25">
        <v>31</v>
      </c>
      <c r="F147" s="25">
        <v>15.39</v>
      </c>
      <c r="G147" s="25">
        <v>30.36</v>
      </c>
    </row>
    <row r="148" spans="1:7" ht="17.25" customHeight="1" thickBot="1">
      <c r="A148" s="25">
        <f t="shared" si="8"/>
        <v>2018</v>
      </c>
      <c r="B148" s="25">
        <f t="shared" si="9"/>
        <v>8</v>
      </c>
      <c r="C148" s="18">
        <v>43325</v>
      </c>
      <c r="D148" s="25">
        <v>147</v>
      </c>
      <c r="E148" s="25">
        <v>48</v>
      </c>
      <c r="F148" s="25">
        <v>57.71</v>
      </c>
      <c r="G148" s="25">
        <v>34.630000000000003</v>
      </c>
    </row>
    <row r="149" spans="1:7" ht="17.25" customHeight="1" thickBot="1">
      <c r="A149" s="25">
        <f t="shared" si="8"/>
        <v>2018</v>
      </c>
      <c r="B149" s="25">
        <f t="shared" si="9"/>
        <v>8</v>
      </c>
      <c r="C149" s="18">
        <v>43326</v>
      </c>
      <c r="D149" s="25">
        <v>96</v>
      </c>
      <c r="E149" s="25">
        <v>30</v>
      </c>
      <c r="F149" s="25">
        <v>91.55</v>
      </c>
      <c r="G149" s="25">
        <v>33.33</v>
      </c>
    </row>
    <row r="150" spans="1:7" ht="17.25" customHeight="1" thickBot="1">
      <c r="A150" s="25">
        <f t="shared" si="8"/>
        <v>2018</v>
      </c>
      <c r="B150" s="25">
        <f t="shared" si="9"/>
        <v>8</v>
      </c>
      <c r="C150" s="18">
        <v>43327</v>
      </c>
      <c r="D150" s="25">
        <v>144</v>
      </c>
      <c r="E150" s="25">
        <v>43</v>
      </c>
      <c r="F150" s="25">
        <v>170.67</v>
      </c>
      <c r="G150" s="25">
        <v>31.07</v>
      </c>
    </row>
    <row r="151" spans="1:7" ht="17.25" customHeight="1" thickBot="1">
      <c r="A151" s="25">
        <f t="shared" si="8"/>
        <v>2018</v>
      </c>
      <c r="B151" s="25">
        <f t="shared" si="9"/>
        <v>8</v>
      </c>
      <c r="C151" s="18">
        <v>43328</v>
      </c>
      <c r="D151" s="25">
        <v>160</v>
      </c>
      <c r="E151" s="25">
        <v>50</v>
      </c>
      <c r="F151" s="25">
        <v>25.67</v>
      </c>
      <c r="G151" s="25">
        <v>33.96</v>
      </c>
    </row>
    <row r="152" spans="1:7" ht="17.25" customHeight="1" thickBot="1">
      <c r="A152" s="25">
        <f t="shared" si="8"/>
        <v>2018</v>
      </c>
      <c r="B152" s="25">
        <f t="shared" si="9"/>
        <v>8</v>
      </c>
      <c r="C152" s="18">
        <v>43329</v>
      </c>
      <c r="D152" s="25">
        <v>140</v>
      </c>
      <c r="E152" s="25">
        <v>41</v>
      </c>
      <c r="F152" s="25">
        <v>25.25</v>
      </c>
      <c r="G152" s="25">
        <v>31.97</v>
      </c>
    </row>
    <row r="153" spans="1:7" ht="17.25" customHeight="1" thickBot="1">
      <c r="A153" s="25">
        <f t="shared" si="8"/>
        <v>2018</v>
      </c>
      <c r="B153" s="25">
        <f t="shared" si="9"/>
        <v>8</v>
      </c>
      <c r="C153" s="18">
        <v>43330</v>
      </c>
      <c r="D153" s="25">
        <v>123</v>
      </c>
      <c r="E153" s="25">
        <v>33</v>
      </c>
      <c r="F153" s="25">
        <v>27.04</v>
      </c>
      <c r="G153" s="25">
        <v>27.64</v>
      </c>
    </row>
    <row r="154" spans="1:7" ht="17.25" customHeight="1" thickBot="1">
      <c r="A154" s="25">
        <f t="shared" si="8"/>
        <v>2018</v>
      </c>
      <c r="B154" s="25">
        <f t="shared" si="9"/>
        <v>8</v>
      </c>
      <c r="C154" s="18">
        <v>43331</v>
      </c>
      <c r="D154" s="25">
        <v>117</v>
      </c>
      <c r="E154" s="25">
        <v>47</v>
      </c>
      <c r="F154" s="25">
        <v>15.68</v>
      </c>
      <c r="G154" s="25">
        <v>24.24</v>
      </c>
    </row>
    <row r="155" spans="1:7" ht="17.25" customHeight="1" thickBot="1">
      <c r="A155" s="25">
        <f t="shared" si="8"/>
        <v>2018</v>
      </c>
      <c r="B155" s="25">
        <f t="shared" si="9"/>
        <v>8</v>
      </c>
      <c r="C155" s="18">
        <v>43332</v>
      </c>
      <c r="D155" s="25">
        <v>143</v>
      </c>
      <c r="E155" s="25">
        <v>49</v>
      </c>
      <c r="F155" s="25">
        <v>84.2</v>
      </c>
      <c r="G155" s="25">
        <v>32.81</v>
      </c>
    </row>
    <row r="156" spans="1:7" ht="17.25" customHeight="1" thickBot="1">
      <c r="A156" s="25">
        <f t="shared" si="8"/>
        <v>2018</v>
      </c>
      <c r="B156" s="25">
        <f t="shared" si="9"/>
        <v>8</v>
      </c>
      <c r="C156" s="18">
        <v>43333</v>
      </c>
      <c r="D156" s="25">
        <v>160</v>
      </c>
      <c r="E156" s="25">
        <v>42</v>
      </c>
      <c r="F156" s="25">
        <v>63.87</v>
      </c>
      <c r="G156" s="25">
        <v>27.9</v>
      </c>
    </row>
    <row r="157" spans="1:7" ht="17.25" customHeight="1" thickBot="1">
      <c r="A157" s="25">
        <f t="shared" si="8"/>
        <v>2018</v>
      </c>
      <c r="B157" s="25">
        <f t="shared" si="9"/>
        <v>8</v>
      </c>
      <c r="C157" s="18">
        <v>43334</v>
      </c>
      <c r="D157" s="25">
        <v>216</v>
      </c>
      <c r="E157" s="25">
        <v>56</v>
      </c>
      <c r="F157" s="25">
        <v>51.63</v>
      </c>
      <c r="G157" s="25">
        <v>33.86</v>
      </c>
    </row>
    <row r="158" spans="1:7" ht="17.25" customHeight="1" thickBot="1">
      <c r="A158" s="25">
        <f t="shared" si="8"/>
        <v>2018</v>
      </c>
      <c r="B158" s="25">
        <f t="shared" si="9"/>
        <v>8</v>
      </c>
      <c r="C158" s="18">
        <v>43335</v>
      </c>
      <c r="D158" s="25">
        <v>181</v>
      </c>
      <c r="E158" s="25">
        <v>37</v>
      </c>
      <c r="F158" s="25">
        <v>59.22</v>
      </c>
      <c r="G158" s="25">
        <v>30.75</v>
      </c>
    </row>
    <row r="159" spans="1:7" ht="17.25" customHeight="1" thickBot="1">
      <c r="A159" s="25">
        <f t="shared" si="8"/>
        <v>2018</v>
      </c>
      <c r="B159" s="25">
        <f t="shared" si="9"/>
        <v>8</v>
      </c>
      <c r="C159" s="18">
        <v>43336</v>
      </c>
      <c r="D159" s="25">
        <v>163</v>
      </c>
      <c r="E159" s="25">
        <v>53</v>
      </c>
      <c r="F159" s="25">
        <v>25.38</v>
      </c>
      <c r="G159" s="25">
        <v>32.43</v>
      </c>
    </row>
    <row r="160" spans="1:7" ht="17.25" customHeight="1" thickBot="1">
      <c r="A160" s="25">
        <f t="shared" si="8"/>
        <v>2018</v>
      </c>
      <c r="B160" s="25">
        <f t="shared" si="9"/>
        <v>8</v>
      </c>
      <c r="C160" s="18">
        <v>43337</v>
      </c>
      <c r="D160" s="25">
        <v>159</v>
      </c>
      <c r="E160" s="25">
        <v>55</v>
      </c>
      <c r="F160" s="25">
        <v>31.28</v>
      </c>
      <c r="G160" s="25">
        <v>28.27</v>
      </c>
    </row>
    <row r="161" spans="1:7" ht="17.25" customHeight="1" thickBot="1">
      <c r="A161" s="25">
        <f t="shared" si="8"/>
        <v>2018</v>
      </c>
      <c r="B161" s="25">
        <f t="shared" si="9"/>
        <v>8</v>
      </c>
      <c r="C161" s="18">
        <v>43338</v>
      </c>
      <c r="D161" s="25">
        <v>156</v>
      </c>
      <c r="E161" s="25">
        <v>51</v>
      </c>
      <c r="F161" s="25">
        <v>32.659999999999997</v>
      </c>
      <c r="G161" s="25">
        <v>31.55</v>
      </c>
    </row>
    <row r="162" spans="1:7" ht="17.25" customHeight="1" thickBot="1">
      <c r="A162" s="25">
        <f t="shared" si="8"/>
        <v>2018</v>
      </c>
      <c r="B162" s="25">
        <f t="shared" ref="B162:B166" si="10">MONTH(C162)</f>
        <v>8</v>
      </c>
      <c r="C162" s="18">
        <v>43339</v>
      </c>
      <c r="D162" s="25">
        <v>93</v>
      </c>
      <c r="E162" s="25">
        <v>42</v>
      </c>
      <c r="F162" s="25">
        <v>24.04</v>
      </c>
      <c r="G162" s="25">
        <v>34.44</v>
      </c>
    </row>
    <row r="163" spans="1:7" ht="17.25" customHeight="1" thickBot="1">
      <c r="A163" s="25">
        <f t="shared" si="8"/>
        <v>2018</v>
      </c>
      <c r="B163" s="25">
        <f t="shared" si="10"/>
        <v>8</v>
      </c>
      <c r="C163" s="18">
        <v>43340</v>
      </c>
      <c r="D163" s="25">
        <v>227</v>
      </c>
      <c r="E163" s="25">
        <v>64</v>
      </c>
      <c r="F163" s="25">
        <v>39.21</v>
      </c>
      <c r="G163" s="25">
        <v>29.96</v>
      </c>
    </row>
    <row r="164" spans="1:7" ht="17.25" customHeight="1" thickBot="1">
      <c r="A164" s="25">
        <f t="shared" si="8"/>
        <v>2018</v>
      </c>
      <c r="B164" s="25">
        <f t="shared" si="10"/>
        <v>8</v>
      </c>
      <c r="C164" s="18">
        <v>43341</v>
      </c>
      <c r="D164" s="25">
        <v>153</v>
      </c>
      <c r="E164" s="25">
        <v>46</v>
      </c>
      <c r="F164" s="25">
        <v>31.36</v>
      </c>
      <c r="G164" s="25">
        <v>40.229999999999997</v>
      </c>
    </row>
    <row r="165" spans="1:7" ht="17.25" customHeight="1" thickBot="1">
      <c r="A165" s="25">
        <f t="shared" si="8"/>
        <v>2018</v>
      </c>
      <c r="B165" s="25">
        <f t="shared" si="10"/>
        <v>8</v>
      </c>
      <c r="C165" s="18">
        <v>43342</v>
      </c>
      <c r="D165" s="25">
        <v>203</v>
      </c>
      <c r="E165" s="25">
        <v>52</v>
      </c>
      <c r="F165" s="25">
        <v>43.51</v>
      </c>
      <c r="G165" s="25">
        <v>39.78</v>
      </c>
    </row>
    <row r="166" spans="1:7" ht="17.25" customHeight="1" thickBot="1">
      <c r="A166" s="25">
        <f t="shared" si="8"/>
        <v>2018</v>
      </c>
      <c r="B166" s="25">
        <f t="shared" si="10"/>
        <v>8</v>
      </c>
      <c r="C166" s="18">
        <v>43343</v>
      </c>
      <c r="D166" s="25">
        <v>200</v>
      </c>
      <c r="E166" s="25">
        <v>53</v>
      </c>
      <c r="F166" s="25">
        <v>65.040000000000006</v>
      </c>
      <c r="G166" s="25">
        <v>34.18</v>
      </c>
    </row>
    <row r="167" spans="1:7">
      <c r="A167">
        <v>2018</v>
      </c>
      <c r="B167">
        <v>9</v>
      </c>
      <c r="C167" s="133">
        <v>43344</v>
      </c>
      <c r="D167">
        <v>165</v>
      </c>
      <c r="E167">
        <v>47</v>
      </c>
      <c r="F167">
        <v>16.37</v>
      </c>
      <c r="G167">
        <v>25.13</v>
      </c>
    </row>
    <row r="168" spans="1:7">
      <c r="A168">
        <v>2018</v>
      </c>
      <c r="B168">
        <v>9</v>
      </c>
      <c r="C168" s="133">
        <v>43345</v>
      </c>
      <c r="D168">
        <v>113</v>
      </c>
      <c r="E168">
        <v>36</v>
      </c>
      <c r="F168">
        <v>19.57</v>
      </c>
      <c r="G168">
        <v>33.74</v>
      </c>
    </row>
    <row r="169" spans="1:7">
      <c r="A169">
        <v>2018</v>
      </c>
      <c r="B169">
        <v>9</v>
      </c>
      <c r="C169" s="133">
        <v>43346</v>
      </c>
      <c r="D169">
        <v>226</v>
      </c>
      <c r="E169">
        <v>50</v>
      </c>
      <c r="F169">
        <v>30.94</v>
      </c>
      <c r="G169">
        <v>39.83</v>
      </c>
    </row>
    <row r="170" spans="1:7">
      <c r="A170">
        <v>2018</v>
      </c>
      <c r="B170">
        <v>9</v>
      </c>
      <c r="C170" s="133">
        <v>43347</v>
      </c>
      <c r="D170">
        <v>117</v>
      </c>
      <c r="E170">
        <v>50</v>
      </c>
      <c r="F170">
        <v>38.61</v>
      </c>
      <c r="G170">
        <v>32.69</v>
      </c>
    </row>
    <row r="171" spans="1:7">
      <c r="A171">
        <v>2018</v>
      </c>
      <c r="B171">
        <v>9</v>
      </c>
      <c r="C171" s="133">
        <v>43348</v>
      </c>
      <c r="D171">
        <v>180</v>
      </c>
      <c r="E171">
        <v>53</v>
      </c>
      <c r="F171">
        <v>29.6</v>
      </c>
      <c r="G171">
        <v>32.979999999999997</v>
      </c>
    </row>
    <row r="172" spans="1:7">
      <c r="A172">
        <v>2018</v>
      </c>
      <c r="B172">
        <v>9</v>
      </c>
      <c r="C172" s="133">
        <v>43349</v>
      </c>
      <c r="D172">
        <v>192</v>
      </c>
      <c r="E172">
        <v>71</v>
      </c>
      <c r="F172">
        <v>49.29</v>
      </c>
      <c r="G172">
        <v>31.29</v>
      </c>
    </row>
    <row r="173" spans="1:7">
      <c r="A173">
        <v>2018</v>
      </c>
      <c r="B173">
        <v>9</v>
      </c>
      <c r="C173" s="133">
        <v>43350</v>
      </c>
      <c r="D173">
        <v>154</v>
      </c>
      <c r="E173">
        <v>54</v>
      </c>
      <c r="F173">
        <v>25.69</v>
      </c>
      <c r="G173">
        <v>33.61</v>
      </c>
    </row>
    <row r="174" spans="1:7">
      <c r="A174">
        <v>2018</v>
      </c>
      <c r="B174">
        <v>9</v>
      </c>
      <c r="C174" s="133">
        <v>43351</v>
      </c>
      <c r="D174">
        <v>236</v>
      </c>
      <c r="E174">
        <v>61</v>
      </c>
      <c r="F174">
        <v>88.46</v>
      </c>
      <c r="G174">
        <v>33.47</v>
      </c>
    </row>
    <row r="175" spans="1:7">
      <c r="A175">
        <v>2018</v>
      </c>
      <c r="B175">
        <v>9</v>
      </c>
      <c r="C175" s="133">
        <v>43352</v>
      </c>
      <c r="D175">
        <v>178</v>
      </c>
      <c r="E175">
        <v>59</v>
      </c>
      <c r="F175">
        <v>65.599999999999994</v>
      </c>
      <c r="G175">
        <v>36.56</v>
      </c>
    </row>
    <row r="176" spans="1:7">
      <c r="A176">
        <v>2018</v>
      </c>
      <c r="B176">
        <v>9</v>
      </c>
      <c r="C176" s="133">
        <v>43353</v>
      </c>
      <c r="D176">
        <v>186</v>
      </c>
      <c r="E176">
        <v>46</v>
      </c>
      <c r="F176">
        <v>16.66</v>
      </c>
      <c r="G176">
        <v>30.77</v>
      </c>
    </row>
    <row r="177" spans="1:7">
      <c r="A177">
        <v>2018</v>
      </c>
      <c r="B177">
        <v>9</v>
      </c>
      <c r="C177" s="133">
        <v>43354</v>
      </c>
      <c r="D177">
        <v>142</v>
      </c>
      <c r="E177">
        <v>51</v>
      </c>
      <c r="F177">
        <v>31.61</v>
      </c>
      <c r="G177">
        <v>27.22</v>
      </c>
    </row>
    <row r="178" spans="1:7">
      <c r="A178">
        <v>2018</v>
      </c>
      <c r="B178">
        <v>9</v>
      </c>
      <c r="C178" s="133">
        <v>43355</v>
      </c>
      <c r="D178">
        <v>205</v>
      </c>
      <c r="E178">
        <v>48</v>
      </c>
      <c r="F178">
        <v>22.36</v>
      </c>
      <c r="G178">
        <v>37.630000000000003</v>
      </c>
    </row>
    <row r="179" spans="1:7">
      <c r="A179">
        <v>2018</v>
      </c>
      <c r="B179">
        <v>9</v>
      </c>
      <c r="C179" s="133">
        <v>43356</v>
      </c>
      <c r="D179">
        <v>206</v>
      </c>
      <c r="E179">
        <v>50</v>
      </c>
      <c r="F179">
        <v>54.59</v>
      </c>
      <c r="G179">
        <v>36.92</v>
      </c>
    </row>
    <row r="180" spans="1:7">
      <c r="A180">
        <v>2018</v>
      </c>
      <c r="B180">
        <v>9</v>
      </c>
      <c r="C180" s="133">
        <v>43357</v>
      </c>
      <c r="D180">
        <v>149</v>
      </c>
      <c r="E180">
        <v>45</v>
      </c>
      <c r="F180">
        <v>27.97</v>
      </c>
      <c r="G180">
        <v>27.48</v>
      </c>
    </row>
    <row r="181" spans="1:7">
      <c r="A181">
        <v>2018</v>
      </c>
      <c r="B181">
        <v>9</v>
      </c>
      <c r="C181" s="133">
        <v>43358</v>
      </c>
      <c r="D181">
        <v>162</v>
      </c>
      <c r="E181">
        <v>49</v>
      </c>
      <c r="F181">
        <v>36.19</v>
      </c>
      <c r="G181">
        <v>25.29</v>
      </c>
    </row>
    <row r="182" spans="1:7">
      <c r="A182">
        <v>2018</v>
      </c>
      <c r="B182">
        <v>9</v>
      </c>
      <c r="C182" s="133">
        <v>43359</v>
      </c>
      <c r="D182">
        <v>195</v>
      </c>
      <c r="E182">
        <v>58</v>
      </c>
      <c r="F182">
        <v>44.11</v>
      </c>
      <c r="G182">
        <v>37.06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120" zoomScaleNormal="120" zoomScalePageLayoutView="98" workbookViewId="0">
      <pane ySplit="1" topLeftCell="A29" activePane="bottomLeft" state="frozen"/>
      <selection pane="bottomLeft" activeCell="E2" sqref="E2"/>
    </sheetView>
  </sheetViews>
  <sheetFormatPr defaultColWidth="11" defaultRowHeight="16.5"/>
  <cols>
    <col min="1" max="1" width="12.125" style="13" customWidth="1"/>
    <col min="2" max="2" width="12" style="13" customWidth="1"/>
    <col min="3" max="3" width="16.875" style="97" customWidth="1"/>
    <col min="4" max="4" width="20.875" style="2" customWidth="1"/>
    <col min="5" max="5" width="17.125" style="2" customWidth="1"/>
    <col min="6" max="6" width="21.5" style="92" customWidth="1"/>
    <col min="7" max="7" width="16.125" style="2" customWidth="1"/>
    <col min="8" max="8" width="11" style="98" customWidth="1"/>
    <col min="9" max="9" width="11" style="67" customWidth="1"/>
    <col min="10" max="16384" width="11" style="67"/>
  </cols>
  <sheetData>
    <row r="1" spans="1:8" s="28" customFormat="1" ht="18.75" customHeight="1">
      <c r="A1" s="99" t="s">
        <v>134</v>
      </c>
      <c r="B1" s="99" t="s">
        <v>135</v>
      </c>
      <c r="C1" s="100" t="s">
        <v>155</v>
      </c>
      <c r="D1" s="101" t="s">
        <v>156</v>
      </c>
      <c r="E1" s="99" t="s">
        <v>157</v>
      </c>
      <c r="F1" s="100" t="s">
        <v>158</v>
      </c>
      <c r="G1" s="100" t="s">
        <v>159</v>
      </c>
      <c r="H1" s="99" t="s">
        <v>160</v>
      </c>
    </row>
    <row r="2" spans="1:8">
      <c r="A2">
        <v>2018</v>
      </c>
      <c r="B2">
        <v>9</v>
      </c>
      <c r="C2" t="s">
        <v>161</v>
      </c>
      <c r="D2" t="s">
        <v>162</v>
      </c>
      <c r="E2" t="s">
        <v>163</v>
      </c>
      <c r="F2" t="s">
        <v>164</v>
      </c>
      <c r="G2" t="s">
        <v>165</v>
      </c>
    </row>
    <row r="3" spans="1:8">
      <c r="A3">
        <v>2018</v>
      </c>
      <c r="B3">
        <v>9</v>
      </c>
      <c r="C3" t="s">
        <v>166</v>
      </c>
      <c r="D3" t="s">
        <v>167</v>
      </c>
      <c r="E3" t="s">
        <v>167</v>
      </c>
      <c r="F3" t="s">
        <v>164</v>
      </c>
      <c r="G3" t="s">
        <v>165</v>
      </c>
    </row>
    <row r="4" spans="1:8">
      <c r="A4">
        <v>2018</v>
      </c>
      <c r="B4">
        <v>9</v>
      </c>
      <c r="C4" t="s">
        <v>168</v>
      </c>
      <c r="D4" t="s">
        <v>169</v>
      </c>
      <c r="E4" t="s">
        <v>170</v>
      </c>
      <c r="F4" t="s">
        <v>164</v>
      </c>
      <c r="G4" t="s">
        <v>165</v>
      </c>
    </row>
    <row r="5" spans="1:8">
      <c r="A5">
        <v>2018</v>
      </c>
      <c r="B5">
        <v>9</v>
      </c>
      <c r="C5" t="s">
        <v>171</v>
      </c>
      <c r="D5" t="s">
        <v>172</v>
      </c>
      <c r="E5" t="s">
        <v>173</v>
      </c>
      <c r="F5" t="s">
        <v>51</v>
      </c>
      <c r="G5" t="s">
        <v>165</v>
      </c>
    </row>
    <row r="6" spans="1:8">
      <c r="A6">
        <v>2018</v>
      </c>
      <c r="B6">
        <v>9</v>
      </c>
      <c r="C6" t="s">
        <v>174</v>
      </c>
      <c r="D6" t="s">
        <v>175</v>
      </c>
      <c r="E6" t="s">
        <v>176</v>
      </c>
      <c r="F6" t="s">
        <v>164</v>
      </c>
      <c r="G6" t="s">
        <v>165</v>
      </c>
    </row>
    <row r="7" spans="1:8">
      <c r="A7">
        <v>2018</v>
      </c>
      <c r="B7">
        <v>9</v>
      </c>
      <c r="C7" t="s">
        <v>177</v>
      </c>
      <c r="D7" t="s">
        <v>178</v>
      </c>
      <c r="E7" t="s">
        <v>179</v>
      </c>
      <c r="F7" t="s">
        <v>42</v>
      </c>
      <c r="G7" t="s">
        <v>165</v>
      </c>
    </row>
    <row r="8" spans="1:8">
      <c r="A8">
        <v>2018</v>
      </c>
      <c r="B8">
        <v>9</v>
      </c>
      <c r="C8" t="s">
        <v>180</v>
      </c>
      <c r="D8" t="s">
        <v>181</v>
      </c>
      <c r="E8" t="s">
        <v>182</v>
      </c>
      <c r="F8" t="s">
        <v>164</v>
      </c>
      <c r="G8" t="s">
        <v>165</v>
      </c>
    </row>
    <row r="9" spans="1:8">
      <c r="A9">
        <v>2018</v>
      </c>
      <c r="B9">
        <v>9</v>
      </c>
      <c r="C9" t="s">
        <v>183</v>
      </c>
      <c r="D9" t="s">
        <v>184</v>
      </c>
      <c r="E9" t="s">
        <v>185</v>
      </c>
      <c r="F9" t="s">
        <v>164</v>
      </c>
      <c r="G9" t="s">
        <v>165</v>
      </c>
    </row>
    <row r="10" spans="1:8">
      <c r="A10">
        <v>2018</v>
      </c>
      <c r="B10">
        <v>9</v>
      </c>
      <c r="C10" t="s">
        <v>186</v>
      </c>
      <c r="D10" t="s">
        <v>187</v>
      </c>
      <c r="E10" t="s">
        <v>188</v>
      </c>
      <c r="F10" t="s">
        <v>164</v>
      </c>
      <c r="G10" t="s">
        <v>165</v>
      </c>
    </row>
    <row r="11" spans="1:8">
      <c r="A11">
        <v>2018</v>
      </c>
      <c r="B11">
        <v>9</v>
      </c>
      <c r="C11" t="s">
        <v>189</v>
      </c>
      <c r="D11" t="s">
        <v>190</v>
      </c>
      <c r="E11" t="s">
        <v>191</v>
      </c>
      <c r="F11" t="s">
        <v>43</v>
      </c>
      <c r="G11" t="s">
        <v>165</v>
      </c>
    </row>
    <row r="12" spans="1:8">
      <c r="A12">
        <v>2018</v>
      </c>
      <c r="B12">
        <v>9</v>
      </c>
      <c r="C12" t="s">
        <v>192</v>
      </c>
      <c r="D12" t="s">
        <v>193</v>
      </c>
      <c r="E12" t="s">
        <v>194</v>
      </c>
      <c r="F12" t="s">
        <v>62</v>
      </c>
      <c r="G12" t="s">
        <v>165</v>
      </c>
    </row>
    <row r="13" spans="1:8">
      <c r="A13">
        <v>2018</v>
      </c>
      <c r="B13">
        <v>9</v>
      </c>
      <c r="C13" t="s">
        <v>195</v>
      </c>
      <c r="D13" t="s">
        <v>196</v>
      </c>
      <c r="E13" t="s">
        <v>197</v>
      </c>
      <c r="F13" t="s">
        <v>43</v>
      </c>
      <c r="G13" t="s">
        <v>165</v>
      </c>
    </row>
    <row r="14" spans="1:8">
      <c r="A14">
        <v>2018</v>
      </c>
      <c r="B14">
        <v>9</v>
      </c>
      <c r="C14" t="s">
        <v>198</v>
      </c>
      <c r="D14" t="s">
        <v>199</v>
      </c>
      <c r="E14" t="s">
        <v>200</v>
      </c>
      <c r="F14" t="s">
        <v>42</v>
      </c>
      <c r="G14" t="s">
        <v>165</v>
      </c>
    </row>
    <row r="15" spans="1:8">
      <c r="A15">
        <v>2018</v>
      </c>
      <c r="B15">
        <v>9</v>
      </c>
      <c r="C15" t="s">
        <v>201</v>
      </c>
      <c r="D15" t="s">
        <v>202</v>
      </c>
      <c r="E15" t="s">
        <v>203</v>
      </c>
      <c r="F15" t="s">
        <v>43</v>
      </c>
      <c r="G15" t="s">
        <v>165</v>
      </c>
    </row>
    <row r="16" spans="1:8">
      <c r="A16">
        <v>2018</v>
      </c>
      <c r="B16">
        <v>9</v>
      </c>
      <c r="C16" t="s">
        <v>204</v>
      </c>
      <c r="D16" t="s">
        <v>205</v>
      </c>
      <c r="E16" t="s">
        <v>206</v>
      </c>
      <c r="F16" t="s">
        <v>47</v>
      </c>
      <c r="G16" t="s">
        <v>165</v>
      </c>
    </row>
    <row r="17" spans="1:7">
      <c r="A17">
        <v>2018</v>
      </c>
      <c r="B17">
        <v>9</v>
      </c>
      <c r="C17" t="s">
        <v>207</v>
      </c>
      <c r="D17" t="s">
        <v>208</v>
      </c>
      <c r="E17" t="s">
        <v>209</v>
      </c>
      <c r="F17" t="s">
        <v>47</v>
      </c>
      <c r="G17" t="s">
        <v>165</v>
      </c>
    </row>
    <row r="18" spans="1:7">
      <c r="A18">
        <v>2018</v>
      </c>
      <c r="B18">
        <v>9</v>
      </c>
      <c r="C18" t="s">
        <v>210</v>
      </c>
      <c r="D18" t="s">
        <v>211</v>
      </c>
      <c r="E18" t="s">
        <v>212</v>
      </c>
      <c r="F18" t="s">
        <v>43</v>
      </c>
      <c r="G18" t="s">
        <v>165</v>
      </c>
    </row>
    <row r="19" spans="1:7">
      <c r="A19">
        <v>2018</v>
      </c>
      <c r="B19">
        <v>9</v>
      </c>
      <c r="C19" t="s">
        <v>213</v>
      </c>
      <c r="D19" t="s">
        <v>214</v>
      </c>
      <c r="E19" t="s">
        <v>215</v>
      </c>
      <c r="F19" t="s">
        <v>43</v>
      </c>
      <c r="G19" t="s">
        <v>165</v>
      </c>
    </row>
    <row r="20" spans="1:7">
      <c r="A20">
        <v>2018</v>
      </c>
      <c r="B20">
        <v>9</v>
      </c>
      <c r="C20" t="s">
        <v>216</v>
      </c>
      <c r="D20" t="s">
        <v>217</v>
      </c>
      <c r="E20" t="s">
        <v>218</v>
      </c>
      <c r="F20" t="s">
        <v>42</v>
      </c>
      <c r="G20" t="s">
        <v>165</v>
      </c>
    </row>
    <row r="21" spans="1:7">
      <c r="A21">
        <v>2018</v>
      </c>
      <c r="B21">
        <v>9</v>
      </c>
      <c r="C21" t="s">
        <v>219</v>
      </c>
      <c r="D21" t="s">
        <v>220</v>
      </c>
      <c r="E21" t="s">
        <v>221</v>
      </c>
      <c r="F21" t="s">
        <v>43</v>
      </c>
      <c r="G21" t="s">
        <v>165</v>
      </c>
    </row>
    <row r="22" spans="1:7">
      <c r="A22">
        <v>2018</v>
      </c>
      <c r="B22">
        <v>9</v>
      </c>
      <c r="C22" t="s">
        <v>222</v>
      </c>
      <c r="D22" t="s">
        <v>223</v>
      </c>
      <c r="E22" t="s">
        <v>224</v>
      </c>
      <c r="F22" t="s">
        <v>42</v>
      </c>
      <c r="G22" t="s">
        <v>165</v>
      </c>
    </row>
    <row r="23" spans="1:7">
      <c r="A23">
        <v>2018</v>
      </c>
      <c r="B23">
        <v>9</v>
      </c>
      <c r="C23" t="s">
        <v>225</v>
      </c>
      <c r="D23" t="s">
        <v>226</v>
      </c>
      <c r="E23" t="s">
        <v>227</v>
      </c>
      <c r="F23" t="s">
        <v>62</v>
      </c>
      <c r="G23" t="s">
        <v>165</v>
      </c>
    </row>
    <row r="24" spans="1:7">
      <c r="A24">
        <v>2018</v>
      </c>
      <c r="B24">
        <v>9</v>
      </c>
      <c r="C24" t="s">
        <v>228</v>
      </c>
      <c r="D24" t="s">
        <v>229</v>
      </c>
      <c r="E24" t="s">
        <v>230</v>
      </c>
      <c r="F24" t="s">
        <v>53</v>
      </c>
      <c r="G24" t="s">
        <v>165</v>
      </c>
    </row>
    <row r="25" spans="1:7">
      <c r="A25">
        <v>2018</v>
      </c>
      <c r="B25">
        <v>9</v>
      </c>
      <c r="C25" t="s">
        <v>231</v>
      </c>
      <c r="D25" t="s">
        <v>232</v>
      </c>
      <c r="E25" t="s">
        <v>233</v>
      </c>
      <c r="F25" t="s">
        <v>62</v>
      </c>
      <c r="G25" t="s">
        <v>165</v>
      </c>
    </row>
    <row r="26" spans="1:7">
      <c r="A26">
        <v>2018</v>
      </c>
      <c r="B26">
        <v>9</v>
      </c>
      <c r="C26" t="s">
        <v>234</v>
      </c>
      <c r="D26" t="s">
        <v>235</v>
      </c>
      <c r="E26" t="s">
        <v>236</v>
      </c>
      <c r="F26" t="s">
        <v>43</v>
      </c>
      <c r="G26" t="s">
        <v>165</v>
      </c>
    </row>
    <row r="27" spans="1:7">
      <c r="A27">
        <v>2018</v>
      </c>
      <c r="B27">
        <v>9</v>
      </c>
      <c r="C27" t="s">
        <v>237</v>
      </c>
      <c r="D27" t="s">
        <v>238</v>
      </c>
      <c r="E27" t="s">
        <v>239</v>
      </c>
      <c r="F27" t="s">
        <v>62</v>
      </c>
      <c r="G27" t="s">
        <v>165</v>
      </c>
    </row>
    <row r="28" spans="1:7">
      <c r="A28">
        <v>2018</v>
      </c>
      <c r="B28">
        <v>9</v>
      </c>
      <c r="C28" t="s">
        <v>240</v>
      </c>
      <c r="D28" t="s">
        <v>241</v>
      </c>
      <c r="E28" t="s">
        <v>242</v>
      </c>
      <c r="F28" t="s">
        <v>43</v>
      </c>
      <c r="G28" t="s">
        <v>165</v>
      </c>
    </row>
    <row r="29" spans="1:7">
      <c r="A29">
        <v>2018</v>
      </c>
      <c r="B29">
        <v>9</v>
      </c>
      <c r="C29" t="s">
        <v>243</v>
      </c>
      <c r="D29" t="s">
        <v>244</v>
      </c>
      <c r="E29" t="s">
        <v>245</v>
      </c>
      <c r="F29" t="s">
        <v>47</v>
      </c>
      <c r="G29" t="s">
        <v>165</v>
      </c>
    </row>
    <row r="30" spans="1:7">
      <c r="A30">
        <v>2018</v>
      </c>
      <c r="B30">
        <v>9</v>
      </c>
      <c r="C30" t="s">
        <v>246</v>
      </c>
      <c r="D30" t="s">
        <v>247</v>
      </c>
      <c r="E30" t="s">
        <v>248</v>
      </c>
      <c r="F30" t="s">
        <v>43</v>
      </c>
      <c r="G30" t="s">
        <v>165</v>
      </c>
    </row>
    <row r="31" spans="1:7">
      <c r="A31">
        <v>2018</v>
      </c>
      <c r="B31">
        <v>9</v>
      </c>
      <c r="C31" t="s">
        <v>249</v>
      </c>
      <c r="D31" t="s">
        <v>250</v>
      </c>
      <c r="E31" t="s">
        <v>251</v>
      </c>
      <c r="F31" t="s">
        <v>42</v>
      </c>
      <c r="G31" t="s">
        <v>165</v>
      </c>
    </row>
    <row r="32" spans="1:7">
      <c r="A32">
        <v>2018</v>
      </c>
      <c r="B32">
        <v>9</v>
      </c>
      <c r="C32" t="s">
        <v>252</v>
      </c>
      <c r="D32" t="s">
        <v>253</v>
      </c>
      <c r="E32" t="s">
        <v>254</v>
      </c>
      <c r="F32" t="s">
        <v>43</v>
      </c>
      <c r="G32" t="s">
        <v>165</v>
      </c>
    </row>
    <row r="33" spans="1:7">
      <c r="A33">
        <v>2018</v>
      </c>
      <c r="B33">
        <v>9</v>
      </c>
      <c r="C33" t="s">
        <v>255</v>
      </c>
      <c r="D33" t="s">
        <v>256</v>
      </c>
      <c r="E33" t="s">
        <v>257</v>
      </c>
      <c r="F33" t="s">
        <v>258</v>
      </c>
      <c r="G33" t="s">
        <v>165</v>
      </c>
    </row>
    <row r="34" spans="1:7">
      <c r="A34">
        <v>2018</v>
      </c>
      <c r="B34">
        <v>9</v>
      </c>
      <c r="C34" t="s">
        <v>259</v>
      </c>
      <c r="D34" t="s">
        <v>260</v>
      </c>
      <c r="E34" t="s">
        <v>261</v>
      </c>
      <c r="F34" t="s">
        <v>43</v>
      </c>
      <c r="G34" t="s">
        <v>165</v>
      </c>
    </row>
    <row r="35" spans="1:7">
      <c r="A35">
        <v>2018</v>
      </c>
      <c r="B35">
        <v>9</v>
      </c>
      <c r="C35" t="s">
        <v>262</v>
      </c>
      <c r="D35" t="s">
        <v>263</v>
      </c>
      <c r="E35" t="s">
        <v>264</v>
      </c>
      <c r="F35" t="s">
        <v>64</v>
      </c>
      <c r="G35" t="s">
        <v>165</v>
      </c>
    </row>
    <row r="36" spans="1:7">
      <c r="A36">
        <v>2018</v>
      </c>
      <c r="B36">
        <v>9</v>
      </c>
      <c r="C36" t="s">
        <v>265</v>
      </c>
      <c r="D36" t="s">
        <v>266</v>
      </c>
      <c r="E36" t="s">
        <v>267</v>
      </c>
      <c r="F36" t="s">
        <v>53</v>
      </c>
      <c r="G36" t="s">
        <v>165</v>
      </c>
    </row>
    <row r="37" spans="1:7">
      <c r="A37">
        <v>2018</v>
      </c>
      <c r="B37">
        <v>9</v>
      </c>
      <c r="C37" t="s">
        <v>268</v>
      </c>
      <c r="D37" t="s">
        <v>269</v>
      </c>
      <c r="E37" t="s">
        <v>270</v>
      </c>
      <c r="F37" t="s">
        <v>55</v>
      </c>
      <c r="G37" t="s">
        <v>165</v>
      </c>
    </row>
    <row r="38" spans="1:7">
      <c r="A38">
        <v>2018</v>
      </c>
      <c r="B38">
        <v>8</v>
      </c>
      <c r="C38" t="s">
        <v>271</v>
      </c>
      <c r="D38" t="s">
        <v>272</v>
      </c>
      <c r="E38" t="s">
        <v>273</v>
      </c>
      <c r="F38" t="s">
        <v>42</v>
      </c>
      <c r="G38" t="s">
        <v>165</v>
      </c>
    </row>
    <row r="39" spans="1:7">
      <c r="A39">
        <v>2018</v>
      </c>
      <c r="B39">
        <v>8</v>
      </c>
      <c r="C39" t="s">
        <v>274</v>
      </c>
      <c r="D39" t="s">
        <v>275</v>
      </c>
      <c r="E39" t="s">
        <v>276</v>
      </c>
      <c r="F39" t="s">
        <v>277</v>
      </c>
      <c r="G39" t="s">
        <v>165</v>
      </c>
    </row>
    <row r="40" spans="1:7">
      <c r="A40">
        <v>2018</v>
      </c>
      <c r="B40">
        <v>8</v>
      </c>
      <c r="C40" t="s">
        <v>278</v>
      </c>
      <c r="D40" t="s">
        <v>279</v>
      </c>
      <c r="E40" t="s">
        <v>280</v>
      </c>
      <c r="F40" t="s">
        <v>42</v>
      </c>
      <c r="G40" t="s">
        <v>165</v>
      </c>
    </row>
    <row r="41" spans="1:7">
      <c r="A41">
        <v>2018</v>
      </c>
      <c r="B41">
        <v>8</v>
      </c>
      <c r="C41" t="s">
        <v>281</v>
      </c>
      <c r="D41" t="s">
        <v>282</v>
      </c>
      <c r="E41" t="s">
        <v>283</v>
      </c>
      <c r="F41" t="s">
        <v>42</v>
      </c>
      <c r="G41" t="s">
        <v>165</v>
      </c>
    </row>
    <row r="42" spans="1:7">
      <c r="A42">
        <v>2018</v>
      </c>
      <c r="B42">
        <v>8</v>
      </c>
      <c r="C42" t="s">
        <v>284</v>
      </c>
      <c r="D42" t="s">
        <v>285</v>
      </c>
      <c r="E42" t="s">
        <v>286</v>
      </c>
      <c r="F42" t="s">
        <v>55</v>
      </c>
      <c r="G42" t="s">
        <v>165</v>
      </c>
    </row>
    <row r="43" spans="1:7">
      <c r="A43">
        <v>2018</v>
      </c>
      <c r="B43">
        <v>8</v>
      </c>
      <c r="C43" t="s">
        <v>287</v>
      </c>
      <c r="D43" t="s">
        <v>288</v>
      </c>
      <c r="E43" t="s">
        <v>289</v>
      </c>
      <c r="F43" t="s">
        <v>62</v>
      </c>
      <c r="G43" t="s">
        <v>165</v>
      </c>
    </row>
    <row r="44" spans="1:7">
      <c r="A44">
        <v>2018</v>
      </c>
      <c r="B44">
        <v>8</v>
      </c>
      <c r="C44" t="s">
        <v>290</v>
      </c>
      <c r="D44" t="s">
        <v>291</v>
      </c>
      <c r="E44" t="s">
        <v>291</v>
      </c>
      <c r="F44" t="s">
        <v>277</v>
      </c>
      <c r="G44" t="s">
        <v>165</v>
      </c>
    </row>
    <row r="45" spans="1:7">
      <c r="A45">
        <v>2018</v>
      </c>
      <c r="B45">
        <v>8</v>
      </c>
      <c r="C45" t="s">
        <v>292</v>
      </c>
      <c r="D45" t="s">
        <v>293</v>
      </c>
      <c r="E45" t="s">
        <v>294</v>
      </c>
      <c r="F45" t="s">
        <v>295</v>
      </c>
      <c r="G45" t="s">
        <v>165</v>
      </c>
    </row>
    <row r="46" spans="1:7">
      <c r="A46">
        <v>2018</v>
      </c>
      <c r="B46">
        <v>8</v>
      </c>
      <c r="C46" t="s">
        <v>53</v>
      </c>
      <c r="D46" t="s">
        <v>296</v>
      </c>
      <c r="E46" t="s">
        <v>297</v>
      </c>
      <c r="F46" t="s">
        <v>53</v>
      </c>
      <c r="G46" t="s">
        <v>165</v>
      </c>
    </row>
    <row r="47" spans="1:7">
      <c r="A47">
        <v>2018</v>
      </c>
      <c r="B47">
        <v>8</v>
      </c>
      <c r="C47" t="s">
        <v>298</v>
      </c>
      <c r="D47" t="s">
        <v>299</v>
      </c>
      <c r="E47" t="s">
        <v>300</v>
      </c>
      <c r="F47" t="s">
        <v>44</v>
      </c>
      <c r="G47" t="s">
        <v>165</v>
      </c>
    </row>
    <row r="48" spans="1:7">
      <c r="A48">
        <v>2018</v>
      </c>
      <c r="B48">
        <v>8</v>
      </c>
      <c r="C48" t="s">
        <v>301</v>
      </c>
      <c r="D48" t="s">
        <v>302</v>
      </c>
      <c r="E48" t="s">
        <v>303</v>
      </c>
      <c r="F48" t="s">
        <v>53</v>
      </c>
      <c r="G48" t="s">
        <v>165</v>
      </c>
    </row>
    <row r="49" spans="1:7">
      <c r="A49">
        <v>2018</v>
      </c>
      <c r="B49">
        <v>8</v>
      </c>
      <c r="C49" t="s">
        <v>304</v>
      </c>
      <c r="D49" t="s">
        <v>305</v>
      </c>
      <c r="E49" t="s">
        <v>306</v>
      </c>
      <c r="F49" t="s">
        <v>57</v>
      </c>
      <c r="G49" t="s">
        <v>165</v>
      </c>
    </row>
    <row r="50" spans="1:7">
      <c r="A50">
        <v>2018</v>
      </c>
      <c r="B50">
        <v>8</v>
      </c>
      <c r="C50" t="s">
        <v>307</v>
      </c>
      <c r="D50" t="s">
        <v>308</v>
      </c>
      <c r="E50" t="s">
        <v>309</v>
      </c>
      <c r="F50" t="s">
        <v>43</v>
      </c>
      <c r="G50" t="s">
        <v>165</v>
      </c>
    </row>
    <row r="51" spans="1:7">
      <c r="A51">
        <v>2018</v>
      </c>
      <c r="B51">
        <v>8</v>
      </c>
      <c r="C51" t="s">
        <v>310</v>
      </c>
      <c r="D51" t="s">
        <v>311</v>
      </c>
      <c r="E51" t="s">
        <v>312</v>
      </c>
      <c r="F51" t="s">
        <v>42</v>
      </c>
      <c r="G51" t="s">
        <v>165</v>
      </c>
    </row>
    <row r="52" spans="1:7">
      <c r="A52">
        <v>2018</v>
      </c>
      <c r="B52">
        <v>8</v>
      </c>
      <c r="C52" t="s">
        <v>313</v>
      </c>
      <c r="D52" t="s">
        <v>314</v>
      </c>
      <c r="E52" t="s">
        <v>315</v>
      </c>
      <c r="F52" t="s">
        <v>59</v>
      </c>
      <c r="G52" t="s">
        <v>165</v>
      </c>
    </row>
    <row r="53" spans="1:7">
      <c r="A53">
        <v>2018</v>
      </c>
      <c r="B53">
        <v>8</v>
      </c>
      <c r="C53" t="s">
        <v>316</v>
      </c>
      <c r="D53" t="s">
        <v>317</v>
      </c>
      <c r="E53" t="s">
        <v>318</v>
      </c>
      <c r="F53" t="s">
        <v>44</v>
      </c>
      <c r="G53" t="s">
        <v>165</v>
      </c>
    </row>
    <row r="54" spans="1:7">
      <c r="A54">
        <v>2018</v>
      </c>
      <c r="B54">
        <v>8</v>
      </c>
      <c r="C54" t="s">
        <v>319</v>
      </c>
      <c r="D54" t="s">
        <v>320</v>
      </c>
      <c r="E54" t="s">
        <v>321</v>
      </c>
      <c r="F54" t="s">
        <v>63</v>
      </c>
      <c r="G54" t="s">
        <v>165</v>
      </c>
    </row>
    <row r="55" spans="1:7">
      <c r="A55">
        <v>2018</v>
      </c>
      <c r="B55">
        <v>8</v>
      </c>
      <c r="C55" t="s">
        <v>322</v>
      </c>
      <c r="D55" t="s">
        <v>323</v>
      </c>
      <c r="E55" t="s">
        <v>324</v>
      </c>
      <c r="F55" t="s">
        <v>47</v>
      </c>
      <c r="G55" t="s">
        <v>165</v>
      </c>
    </row>
    <row r="56" spans="1:7">
      <c r="A56">
        <v>2018</v>
      </c>
      <c r="B56">
        <v>8</v>
      </c>
      <c r="C56" t="s">
        <v>325</v>
      </c>
      <c r="D56" t="s">
        <v>326</v>
      </c>
      <c r="E56" t="s">
        <v>327</v>
      </c>
      <c r="F56" t="s">
        <v>42</v>
      </c>
      <c r="G56" t="s">
        <v>165</v>
      </c>
    </row>
    <row r="57" spans="1:7">
      <c r="A57">
        <v>2018</v>
      </c>
      <c r="B57">
        <v>8</v>
      </c>
      <c r="C57" t="s">
        <v>328</v>
      </c>
      <c r="D57" t="s">
        <v>329</v>
      </c>
      <c r="E57" t="s">
        <v>330</v>
      </c>
      <c r="F57" t="s">
        <v>47</v>
      </c>
      <c r="G57" t="s">
        <v>165</v>
      </c>
    </row>
    <row r="58" spans="1:7">
      <c r="A58">
        <v>2018</v>
      </c>
      <c r="B58">
        <v>8</v>
      </c>
      <c r="C58" t="s">
        <v>331</v>
      </c>
      <c r="D58" t="s">
        <v>332</v>
      </c>
      <c r="E58" t="s">
        <v>333</v>
      </c>
      <c r="F58" t="s">
        <v>43</v>
      </c>
      <c r="G58" t="s">
        <v>165</v>
      </c>
    </row>
    <row r="59" spans="1:7">
      <c r="A59">
        <v>2018</v>
      </c>
      <c r="B59">
        <v>8</v>
      </c>
      <c r="C59" t="s">
        <v>334</v>
      </c>
      <c r="D59" t="s">
        <v>335</v>
      </c>
      <c r="E59" t="s">
        <v>336</v>
      </c>
      <c r="F59" t="s">
        <v>44</v>
      </c>
      <c r="G59" t="s">
        <v>165</v>
      </c>
    </row>
    <row r="60" spans="1:7">
      <c r="A60">
        <v>2018</v>
      </c>
      <c r="B60">
        <v>8</v>
      </c>
      <c r="C60" t="s">
        <v>277</v>
      </c>
      <c r="D60" t="s">
        <v>337</v>
      </c>
      <c r="E60" t="s">
        <v>338</v>
      </c>
      <c r="F60" t="s">
        <v>164</v>
      </c>
      <c r="G60" t="s">
        <v>165</v>
      </c>
    </row>
    <row r="61" spans="1:7">
      <c r="A61">
        <v>2018</v>
      </c>
      <c r="B61">
        <v>8</v>
      </c>
      <c r="C61" t="s">
        <v>339</v>
      </c>
      <c r="D61" t="s">
        <v>340</v>
      </c>
      <c r="E61" t="s">
        <v>341</v>
      </c>
      <c r="F61" t="s">
        <v>49</v>
      </c>
      <c r="G61" t="s">
        <v>165</v>
      </c>
    </row>
    <row r="62" spans="1:7">
      <c r="A62">
        <v>2018</v>
      </c>
      <c r="B62">
        <v>8</v>
      </c>
      <c r="C62" t="s">
        <v>342</v>
      </c>
      <c r="D62" t="s">
        <v>343</v>
      </c>
      <c r="E62" t="s">
        <v>344</v>
      </c>
      <c r="F62" t="s">
        <v>42</v>
      </c>
      <c r="G62" t="s">
        <v>165</v>
      </c>
    </row>
    <row r="63" spans="1:7">
      <c r="A63">
        <v>2018</v>
      </c>
      <c r="B63">
        <v>8</v>
      </c>
      <c r="C63" t="s">
        <v>345</v>
      </c>
      <c r="D63" t="s">
        <v>346</v>
      </c>
      <c r="E63" t="s">
        <v>347</v>
      </c>
      <c r="F63" t="s">
        <v>44</v>
      </c>
      <c r="G63" t="s">
        <v>165</v>
      </c>
    </row>
    <row r="64" spans="1:7">
      <c r="A64">
        <v>2018</v>
      </c>
      <c r="B64">
        <v>8</v>
      </c>
      <c r="C64" t="s">
        <v>348</v>
      </c>
      <c r="D64" t="s">
        <v>349</v>
      </c>
      <c r="E64" t="s">
        <v>350</v>
      </c>
      <c r="F64" t="s">
        <v>66</v>
      </c>
      <c r="G64" t="s">
        <v>165</v>
      </c>
    </row>
    <row r="65" spans="1:7">
      <c r="A65">
        <v>2018</v>
      </c>
      <c r="B65">
        <v>8</v>
      </c>
      <c r="C65" t="s">
        <v>351</v>
      </c>
      <c r="D65" t="s">
        <v>352</v>
      </c>
      <c r="E65" t="s">
        <v>353</v>
      </c>
      <c r="F65" t="s">
        <v>277</v>
      </c>
      <c r="G65" t="s">
        <v>165</v>
      </c>
    </row>
    <row r="66" spans="1:7">
      <c r="A66">
        <v>2018</v>
      </c>
      <c r="B66">
        <v>8</v>
      </c>
      <c r="C66" t="s">
        <v>354</v>
      </c>
      <c r="D66" t="s">
        <v>355</v>
      </c>
      <c r="E66" t="s">
        <v>356</v>
      </c>
      <c r="F66" t="s">
        <v>64</v>
      </c>
      <c r="G66" t="s">
        <v>165</v>
      </c>
    </row>
    <row r="67" spans="1:7">
      <c r="A67">
        <v>2018</v>
      </c>
      <c r="B67">
        <v>8</v>
      </c>
      <c r="C67" t="s">
        <v>357</v>
      </c>
      <c r="D67" t="s">
        <v>358</v>
      </c>
      <c r="E67" t="s">
        <v>359</v>
      </c>
      <c r="F67" t="s">
        <v>55</v>
      </c>
      <c r="G67" t="s">
        <v>165</v>
      </c>
    </row>
    <row r="68" spans="1:7">
      <c r="A68">
        <v>2018</v>
      </c>
      <c r="B68">
        <v>8</v>
      </c>
      <c r="C68" t="s">
        <v>360</v>
      </c>
      <c r="D68" t="s">
        <v>361</v>
      </c>
      <c r="E68" t="s">
        <v>362</v>
      </c>
      <c r="F68" t="s">
        <v>44</v>
      </c>
      <c r="G68" t="s">
        <v>165</v>
      </c>
    </row>
    <row r="69" spans="1:7">
      <c r="A69">
        <v>2018</v>
      </c>
      <c r="B69">
        <v>8</v>
      </c>
      <c r="C69" t="s">
        <v>363</v>
      </c>
      <c r="D69" t="s">
        <v>364</v>
      </c>
      <c r="E69" t="s">
        <v>365</v>
      </c>
      <c r="F69" t="s">
        <v>67</v>
      </c>
      <c r="G69" t="s">
        <v>165</v>
      </c>
    </row>
    <row r="70" spans="1:7">
      <c r="A70">
        <v>2018</v>
      </c>
      <c r="B70">
        <v>8</v>
      </c>
      <c r="C70" t="s">
        <v>366</v>
      </c>
      <c r="D70" t="s">
        <v>367</v>
      </c>
      <c r="E70" t="s">
        <v>368</v>
      </c>
      <c r="F70" t="s">
        <v>43</v>
      </c>
      <c r="G70" t="s">
        <v>165</v>
      </c>
    </row>
    <row r="71" spans="1:7">
      <c r="A71">
        <v>2018</v>
      </c>
      <c r="B71">
        <v>8</v>
      </c>
      <c r="C71" t="s">
        <v>369</v>
      </c>
      <c r="D71" t="s">
        <v>370</v>
      </c>
      <c r="E71" t="s">
        <v>371</v>
      </c>
      <c r="F71" t="s">
        <v>277</v>
      </c>
      <c r="G71" t="s">
        <v>165</v>
      </c>
    </row>
    <row r="72" spans="1:7">
      <c r="A72">
        <v>2018</v>
      </c>
      <c r="B72">
        <v>8</v>
      </c>
      <c r="C72" t="s">
        <v>372</v>
      </c>
      <c r="D72" t="s">
        <v>373</v>
      </c>
      <c r="E72" t="s">
        <v>374</v>
      </c>
      <c r="F72" t="s">
        <v>277</v>
      </c>
      <c r="G72" t="s">
        <v>165</v>
      </c>
    </row>
    <row r="73" spans="1:7">
      <c r="A73">
        <v>2018</v>
      </c>
      <c r="B73">
        <v>8</v>
      </c>
      <c r="C73" t="s">
        <v>375</v>
      </c>
      <c r="D73" t="s">
        <v>376</v>
      </c>
      <c r="E73" t="s">
        <v>377</v>
      </c>
      <c r="F73" t="s">
        <v>43</v>
      </c>
      <c r="G73" t="s">
        <v>165</v>
      </c>
    </row>
    <row r="74" spans="1:7">
      <c r="A74">
        <v>2018</v>
      </c>
      <c r="B74">
        <v>8</v>
      </c>
      <c r="C74" t="s">
        <v>378</v>
      </c>
      <c r="D74" t="s">
        <v>379</v>
      </c>
      <c r="E74" t="s">
        <v>379</v>
      </c>
      <c r="F74" t="s">
        <v>164</v>
      </c>
      <c r="G74" t="s">
        <v>165</v>
      </c>
    </row>
    <row r="75" spans="1:7">
      <c r="A75">
        <v>2018</v>
      </c>
      <c r="B75">
        <v>8</v>
      </c>
      <c r="C75" t="s">
        <v>380</v>
      </c>
      <c r="D75" t="s">
        <v>381</v>
      </c>
      <c r="E75" t="s">
        <v>382</v>
      </c>
      <c r="F75" t="s">
        <v>42</v>
      </c>
      <c r="G75" t="s">
        <v>165</v>
      </c>
    </row>
    <row r="76" spans="1:7">
      <c r="A76">
        <v>2018</v>
      </c>
      <c r="B76">
        <v>8</v>
      </c>
      <c r="C76" t="s">
        <v>383</v>
      </c>
      <c r="D76" t="s">
        <v>384</v>
      </c>
      <c r="E76" t="s">
        <v>385</v>
      </c>
      <c r="F76" t="s">
        <v>42</v>
      </c>
      <c r="G76" t="s">
        <v>165</v>
      </c>
    </row>
    <row r="77" spans="1:7">
      <c r="A77">
        <v>2018</v>
      </c>
      <c r="B77">
        <v>8</v>
      </c>
      <c r="C77" t="s">
        <v>386</v>
      </c>
      <c r="D77" t="s">
        <v>387</v>
      </c>
      <c r="E77" t="s">
        <v>388</v>
      </c>
      <c r="F77" t="s">
        <v>42</v>
      </c>
      <c r="G77" t="s">
        <v>165</v>
      </c>
    </row>
    <row r="78" spans="1:7">
      <c r="A78">
        <v>2018</v>
      </c>
      <c r="B78">
        <v>8</v>
      </c>
      <c r="C78" t="s">
        <v>389</v>
      </c>
      <c r="D78" t="s">
        <v>390</v>
      </c>
      <c r="E78" t="s">
        <v>391</v>
      </c>
      <c r="F78" t="s">
        <v>47</v>
      </c>
      <c r="G78" t="s">
        <v>165</v>
      </c>
    </row>
    <row r="79" spans="1:7">
      <c r="A79">
        <v>2018</v>
      </c>
      <c r="B79">
        <v>8</v>
      </c>
      <c r="C79" t="s">
        <v>392</v>
      </c>
      <c r="D79" t="s">
        <v>393</v>
      </c>
      <c r="E79" t="s">
        <v>394</v>
      </c>
      <c r="F79" t="s">
        <v>61</v>
      </c>
      <c r="G79" t="s">
        <v>165</v>
      </c>
    </row>
    <row r="80" spans="1:7">
      <c r="A80">
        <v>2018</v>
      </c>
      <c r="B80">
        <v>8</v>
      </c>
      <c r="C80" t="s">
        <v>395</v>
      </c>
      <c r="D80" t="s">
        <v>396</v>
      </c>
      <c r="E80" t="s">
        <v>397</v>
      </c>
      <c r="F80" t="s">
        <v>43</v>
      </c>
      <c r="G80" t="s">
        <v>165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="120" zoomScaleNormal="120" workbookViewId="0">
      <pane ySplit="1" topLeftCell="A2" activePane="bottomLeft" state="frozen"/>
      <selection pane="bottomLeft" activeCell="J28" sqref="J28"/>
    </sheetView>
  </sheetViews>
  <sheetFormatPr defaultColWidth="8.875" defaultRowHeight="13.5"/>
  <cols>
    <col min="1" max="2" width="9.875" style="1" customWidth="1"/>
    <col min="3" max="4" width="14.5" style="1" customWidth="1"/>
    <col min="5" max="5" width="11.625" style="1" customWidth="1"/>
    <col min="6" max="6" width="10.125" style="1" customWidth="1"/>
    <col min="7" max="8" width="14.375" style="1" customWidth="1"/>
    <col min="9" max="9" width="12.125" style="1" customWidth="1"/>
  </cols>
  <sheetData>
    <row r="1" spans="1:9" ht="16.5" customHeight="1">
      <c r="A1" s="64" t="s">
        <v>134</v>
      </c>
      <c r="B1" s="64" t="s">
        <v>135</v>
      </c>
      <c r="C1" s="64" t="s">
        <v>138</v>
      </c>
      <c r="D1" s="64" t="s">
        <v>398</v>
      </c>
      <c r="E1" s="64" t="s">
        <v>399</v>
      </c>
      <c r="F1" s="64" t="s">
        <v>400</v>
      </c>
      <c r="G1" s="64" t="s">
        <v>401</v>
      </c>
      <c r="H1" s="64" t="s">
        <v>402</v>
      </c>
      <c r="I1" s="64" t="s">
        <v>403</v>
      </c>
    </row>
    <row r="2" spans="1:9" ht="16.5" customHeight="1">
      <c r="A2" s="27">
        <v>2018</v>
      </c>
      <c r="B2" s="27">
        <v>9</v>
      </c>
      <c r="C2" s="58" t="s">
        <v>404</v>
      </c>
      <c r="D2" s="59" t="s">
        <v>405</v>
      </c>
      <c r="E2" s="70" t="s">
        <v>142</v>
      </c>
      <c r="F2" s="70" t="s">
        <v>406</v>
      </c>
      <c r="G2" s="70" t="s">
        <v>407</v>
      </c>
      <c r="H2" s="70" t="s">
        <v>164</v>
      </c>
      <c r="I2" s="70" t="s">
        <v>408</v>
      </c>
    </row>
    <row r="3" spans="1:9" ht="16.5" customHeight="1">
      <c r="A3" s="27">
        <v>2018</v>
      </c>
      <c r="B3" s="27">
        <v>9</v>
      </c>
      <c r="C3" s="58" t="s">
        <v>404</v>
      </c>
      <c r="D3" s="59" t="s">
        <v>409</v>
      </c>
      <c r="E3" s="70" t="s">
        <v>140</v>
      </c>
      <c r="F3" s="70" t="s">
        <v>406</v>
      </c>
      <c r="G3" s="70" t="s">
        <v>410</v>
      </c>
      <c r="H3" s="70" t="s">
        <v>164</v>
      </c>
      <c r="I3" s="70" t="s">
        <v>411</v>
      </c>
    </row>
    <row r="4" spans="1:9" ht="16.5" customHeight="1">
      <c r="A4" s="27">
        <v>2018</v>
      </c>
      <c r="B4" s="27">
        <v>9</v>
      </c>
      <c r="C4" s="58" t="s">
        <v>404</v>
      </c>
      <c r="D4" s="59" t="s">
        <v>412</v>
      </c>
      <c r="E4" s="70" t="s">
        <v>142</v>
      </c>
      <c r="F4" s="70" t="s">
        <v>406</v>
      </c>
      <c r="G4" s="70" t="s">
        <v>413</v>
      </c>
      <c r="H4" s="70" t="s">
        <v>164</v>
      </c>
      <c r="I4" s="70" t="s">
        <v>408</v>
      </c>
    </row>
    <row r="5" spans="1:9" ht="16.5" customHeight="1">
      <c r="A5" s="27">
        <v>2018</v>
      </c>
      <c r="B5" s="27">
        <v>9</v>
      </c>
      <c r="C5" s="58" t="s">
        <v>404</v>
      </c>
      <c r="D5" s="59" t="s">
        <v>414</v>
      </c>
      <c r="E5" s="70" t="s">
        <v>142</v>
      </c>
      <c r="F5" s="70" t="s">
        <v>406</v>
      </c>
      <c r="G5" s="70" t="s">
        <v>410</v>
      </c>
      <c r="H5" s="70" t="s">
        <v>164</v>
      </c>
      <c r="I5" s="70" t="s">
        <v>408</v>
      </c>
    </row>
    <row r="6" spans="1:9" ht="16.5" customHeight="1">
      <c r="A6" s="27">
        <v>2018</v>
      </c>
      <c r="B6" s="27">
        <v>9</v>
      </c>
      <c r="C6" s="58" t="s">
        <v>404</v>
      </c>
      <c r="D6" s="59" t="s">
        <v>415</v>
      </c>
      <c r="E6" s="70" t="s">
        <v>142</v>
      </c>
      <c r="F6" s="70" t="s">
        <v>406</v>
      </c>
      <c r="G6" s="70" t="s">
        <v>416</v>
      </c>
      <c r="H6" s="70" t="s">
        <v>164</v>
      </c>
      <c r="I6" s="70" t="s">
        <v>408</v>
      </c>
    </row>
    <row r="7" spans="1:9" ht="16.5" customHeight="1">
      <c r="A7" s="27">
        <v>2018</v>
      </c>
      <c r="B7" s="27">
        <v>9</v>
      </c>
      <c r="C7" s="58" t="s">
        <v>417</v>
      </c>
      <c r="D7" s="59" t="s">
        <v>418</v>
      </c>
      <c r="E7" s="70" t="s">
        <v>142</v>
      </c>
      <c r="F7" s="70" t="s">
        <v>406</v>
      </c>
      <c r="G7" s="70" t="s">
        <v>419</v>
      </c>
      <c r="H7" s="70" t="s">
        <v>164</v>
      </c>
      <c r="I7" s="70" t="s">
        <v>408</v>
      </c>
    </row>
    <row r="8" spans="1:9" ht="16.5" customHeight="1">
      <c r="A8" s="27">
        <v>2018</v>
      </c>
      <c r="B8" s="27">
        <v>9</v>
      </c>
      <c r="C8" s="58" t="s">
        <v>417</v>
      </c>
      <c r="D8" s="59" t="s">
        <v>420</v>
      </c>
      <c r="E8" s="70" t="s">
        <v>142</v>
      </c>
      <c r="F8" s="70" t="s">
        <v>406</v>
      </c>
      <c r="G8" s="70" t="s">
        <v>421</v>
      </c>
      <c r="H8" s="70" t="s">
        <v>164</v>
      </c>
      <c r="I8" s="70" t="s">
        <v>408</v>
      </c>
    </row>
    <row r="9" spans="1:9" ht="16.5" customHeight="1">
      <c r="A9" s="27">
        <v>2018</v>
      </c>
      <c r="B9" s="27">
        <v>9</v>
      </c>
      <c r="C9" s="58" t="s">
        <v>422</v>
      </c>
      <c r="D9" s="59" t="s">
        <v>423</v>
      </c>
      <c r="E9" s="70" t="s">
        <v>9</v>
      </c>
      <c r="F9" s="70" t="s">
        <v>424</v>
      </c>
      <c r="G9" s="70" t="s">
        <v>425</v>
      </c>
      <c r="H9" s="70" t="s">
        <v>426</v>
      </c>
      <c r="I9" s="70" t="s">
        <v>411</v>
      </c>
    </row>
    <row r="10" spans="1:9" ht="16.5" customHeight="1">
      <c r="A10" s="27">
        <v>2018</v>
      </c>
      <c r="B10" s="27">
        <v>9</v>
      </c>
      <c r="C10" s="58" t="s">
        <v>422</v>
      </c>
      <c r="D10" s="59" t="s">
        <v>423</v>
      </c>
      <c r="E10" s="70" t="s">
        <v>9</v>
      </c>
      <c r="F10" s="70" t="s">
        <v>424</v>
      </c>
      <c r="G10" s="70" t="s">
        <v>425</v>
      </c>
      <c r="H10" s="70" t="s">
        <v>426</v>
      </c>
      <c r="I10" s="70" t="s">
        <v>411</v>
      </c>
    </row>
    <row r="11" spans="1:9" ht="16.5" customHeight="1">
      <c r="A11" s="27">
        <v>2018</v>
      </c>
      <c r="B11" s="27">
        <v>9</v>
      </c>
      <c r="C11" s="58" t="s">
        <v>427</v>
      </c>
      <c r="D11" s="59" t="s">
        <v>428</v>
      </c>
      <c r="E11" s="70" t="s">
        <v>143</v>
      </c>
      <c r="F11" s="70"/>
      <c r="G11" s="70" t="s">
        <v>429</v>
      </c>
      <c r="H11" s="70" t="s">
        <v>430</v>
      </c>
      <c r="I11" s="70" t="s">
        <v>411</v>
      </c>
    </row>
    <row r="12" spans="1:9" ht="16.5" customHeight="1">
      <c r="A12" s="27">
        <v>2018</v>
      </c>
      <c r="B12" s="27">
        <v>9</v>
      </c>
      <c r="C12" s="58" t="s">
        <v>431</v>
      </c>
      <c r="D12" s="59" t="s">
        <v>432</v>
      </c>
      <c r="E12" s="70" t="s">
        <v>9</v>
      </c>
      <c r="F12" s="70" t="s">
        <v>424</v>
      </c>
      <c r="G12" s="70" t="s">
        <v>433</v>
      </c>
      <c r="H12" s="70" t="s">
        <v>434</v>
      </c>
      <c r="I12" s="70" t="s">
        <v>411</v>
      </c>
    </row>
    <row r="13" spans="1:9" ht="16.5" customHeight="1">
      <c r="A13" s="27">
        <v>2018</v>
      </c>
      <c r="B13" s="27">
        <v>9</v>
      </c>
      <c r="C13" s="58" t="s">
        <v>435</v>
      </c>
      <c r="D13" s="59" t="s">
        <v>436</v>
      </c>
      <c r="E13" s="70" t="s">
        <v>142</v>
      </c>
      <c r="F13" s="70" t="s">
        <v>406</v>
      </c>
      <c r="G13" s="70" t="s">
        <v>437</v>
      </c>
      <c r="H13" s="70" t="s">
        <v>164</v>
      </c>
      <c r="I13" s="70" t="s">
        <v>408</v>
      </c>
    </row>
    <row r="14" spans="1:9" ht="16.5" customHeight="1">
      <c r="A14" s="27">
        <v>2018</v>
      </c>
      <c r="B14" s="27">
        <v>9</v>
      </c>
      <c r="C14" s="58" t="s">
        <v>435</v>
      </c>
      <c r="D14" s="59" t="s">
        <v>438</v>
      </c>
      <c r="E14" s="70" t="s">
        <v>142</v>
      </c>
      <c r="F14" s="70" t="s">
        <v>406</v>
      </c>
      <c r="G14" s="70" t="s">
        <v>439</v>
      </c>
      <c r="H14" s="70" t="s">
        <v>164</v>
      </c>
      <c r="I14" s="70" t="s">
        <v>408</v>
      </c>
    </row>
    <row r="15" spans="1:9" ht="16.5" customHeight="1">
      <c r="A15" s="27">
        <v>2018</v>
      </c>
      <c r="B15" s="27">
        <v>9</v>
      </c>
      <c r="C15" s="58" t="s">
        <v>440</v>
      </c>
      <c r="D15" s="59" t="s">
        <v>441</v>
      </c>
      <c r="E15" s="70" t="s">
        <v>143</v>
      </c>
      <c r="F15" s="70"/>
      <c r="G15" s="70" t="s">
        <v>442</v>
      </c>
      <c r="H15" s="70" t="s">
        <v>443</v>
      </c>
      <c r="I15" s="70" t="s">
        <v>444</v>
      </c>
    </row>
    <row r="16" spans="1:9" ht="16.5" customHeight="1">
      <c r="A16" s="27">
        <v>2018</v>
      </c>
      <c r="B16" s="27">
        <v>9</v>
      </c>
      <c r="C16" s="58" t="s">
        <v>445</v>
      </c>
      <c r="D16" s="59" t="s">
        <v>446</v>
      </c>
      <c r="E16" s="70" t="s">
        <v>143</v>
      </c>
      <c r="F16" s="70"/>
      <c r="G16" s="70" t="s">
        <v>447</v>
      </c>
      <c r="H16" s="70" t="s">
        <v>448</v>
      </c>
      <c r="I16" s="70" t="s">
        <v>449</v>
      </c>
    </row>
    <row r="17" spans="1:9" ht="16.5" customHeight="1">
      <c r="A17" s="27">
        <v>2018</v>
      </c>
      <c r="B17" s="27">
        <v>9</v>
      </c>
      <c r="C17" s="58" t="s">
        <v>450</v>
      </c>
      <c r="D17" s="59" t="s">
        <v>451</v>
      </c>
      <c r="E17" s="70" t="s">
        <v>143</v>
      </c>
      <c r="F17" s="70"/>
      <c r="G17" s="70" t="s">
        <v>452</v>
      </c>
      <c r="H17" s="70" t="s">
        <v>453</v>
      </c>
      <c r="I17" s="70" t="s">
        <v>449</v>
      </c>
    </row>
    <row r="18" spans="1:9" ht="16.5" customHeight="1">
      <c r="A18" s="27">
        <v>2018</v>
      </c>
      <c r="B18" s="27">
        <v>8</v>
      </c>
      <c r="C18" s="58" t="s">
        <v>454</v>
      </c>
      <c r="D18" s="59" t="s">
        <v>455</v>
      </c>
      <c r="E18" s="70" t="s">
        <v>9</v>
      </c>
      <c r="F18" s="70" t="s">
        <v>424</v>
      </c>
      <c r="G18" s="70" t="s">
        <v>456</v>
      </c>
      <c r="H18" s="70" t="s">
        <v>457</v>
      </c>
      <c r="I18" s="70" t="s">
        <v>444</v>
      </c>
    </row>
    <row r="19" spans="1:9" ht="16.5" customHeight="1">
      <c r="A19" s="27">
        <v>2018</v>
      </c>
      <c r="B19" s="27">
        <v>9</v>
      </c>
      <c r="C19" s="58" t="s">
        <v>458</v>
      </c>
      <c r="D19" s="59" t="s">
        <v>459</v>
      </c>
      <c r="E19" s="70" t="s">
        <v>142</v>
      </c>
      <c r="F19" s="70" t="s">
        <v>406</v>
      </c>
      <c r="G19" s="70" t="s">
        <v>460</v>
      </c>
      <c r="H19" s="70" t="s">
        <v>164</v>
      </c>
      <c r="I19" s="70" t="s">
        <v>408</v>
      </c>
    </row>
    <row r="20" spans="1:9" ht="16.5" customHeight="1">
      <c r="A20" s="27">
        <v>2018</v>
      </c>
      <c r="B20" s="27">
        <v>9</v>
      </c>
      <c r="C20" s="58" t="s">
        <v>458</v>
      </c>
      <c r="D20" s="59" t="s">
        <v>461</v>
      </c>
      <c r="E20" s="70" t="s">
        <v>142</v>
      </c>
      <c r="F20" s="70" t="s">
        <v>406</v>
      </c>
      <c r="G20" s="70" t="s">
        <v>462</v>
      </c>
      <c r="H20" s="70" t="s">
        <v>164</v>
      </c>
      <c r="I20" s="70" t="s">
        <v>408</v>
      </c>
    </row>
    <row r="21" spans="1:9" ht="16.5" customHeight="1">
      <c r="A21" s="27">
        <v>2018</v>
      </c>
      <c r="B21" s="27">
        <v>9</v>
      </c>
      <c r="C21" s="58" t="s">
        <v>450</v>
      </c>
      <c r="D21" s="59" t="s">
        <v>463</v>
      </c>
      <c r="E21" s="70" t="s">
        <v>142</v>
      </c>
      <c r="F21" s="70" t="s">
        <v>406</v>
      </c>
      <c r="G21" s="70" t="s">
        <v>464</v>
      </c>
      <c r="H21" s="70" t="s">
        <v>164</v>
      </c>
      <c r="I21" s="70" t="s">
        <v>408</v>
      </c>
    </row>
    <row r="22" spans="1:9" ht="16.5" customHeight="1">
      <c r="A22" s="27">
        <v>2018</v>
      </c>
      <c r="B22" s="27">
        <v>9</v>
      </c>
      <c r="C22" s="58" t="s">
        <v>450</v>
      </c>
      <c r="D22" s="59" t="s">
        <v>465</v>
      </c>
      <c r="E22" s="70" t="s">
        <v>142</v>
      </c>
      <c r="F22" s="70" t="s">
        <v>406</v>
      </c>
      <c r="G22" s="70" t="s">
        <v>466</v>
      </c>
      <c r="H22" s="70" t="s">
        <v>164</v>
      </c>
      <c r="I22" s="70" t="s">
        <v>408</v>
      </c>
    </row>
    <row r="23" spans="1:9" ht="16.5" customHeight="1">
      <c r="A23" s="27">
        <v>2018</v>
      </c>
      <c r="B23" s="27">
        <v>9</v>
      </c>
      <c r="C23" s="58" t="s">
        <v>445</v>
      </c>
      <c r="D23" s="59" t="s">
        <v>467</v>
      </c>
      <c r="E23" s="70" t="s">
        <v>142</v>
      </c>
      <c r="F23" s="70" t="s">
        <v>406</v>
      </c>
      <c r="G23" s="70" t="s">
        <v>447</v>
      </c>
      <c r="H23" s="70" t="s">
        <v>164</v>
      </c>
      <c r="I23" s="70" t="s">
        <v>408</v>
      </c>
    </row>
    <row r="24" spans="1:9" ht="16.5" customHeight="1">
      <c r="A24" s="27">
        <v>2018</v>
      </c>
      <c r="B24" s="27">
        <v>9</v>
      </c>
      <c r="C24" s="58" t="s">
        <v>445</v>
      </c>
      <c r="D24" s="59" t="s">
        <v>468</v>
      </c>
      <c r="E24" s="70" t="s">
        <v>142</v>
      </c>
      <c r="F24" s="70" t="s">
        <v>406</v>
      </c>
      <c r="G24" s="70" t="s">
        <v>469</v>
      </c>
      <c r="H24" s="70" t="s">
        <v>164</v>
      </c>
      <c r="I24" s="70" t="s">
        <v>408</v>
      </c>
    </row>
    <row r="25" spans="1:9" ht="16.5" customHeight="1">
      <c r="A25" s="27">
        <v>2018</v>
      </c>
      <c r="B25" s="27">
        <v>9</v>
      </c>
      <c r="C25" s="58" t="s">
        <v>445</v>
      </c>
      <c r="D25" s="59" t="s">
        <v>470</v>
      </c>
      <c r="E25" s="70" t="s">
        <v>142</v>
      </c>
      <c r="F25" s="70" t="s">
        <v>406</v>
      </c>
      <c r="G25" s="70" t="s">
        <v>469</v>
      </c>
      <c r="H25" s="70" t="s">
        <v>164</v>
      </c>
      <c r="I25" s="70" t="s">
        <v>408</v>
      </c>
    </row>
    <row r="26" spans="1:9" ht="16.5" customHeight="1">
      <c r="A26" s="27">
        <v>2018</v>
      </c>
      <c r="B26" s="27">
        <v>9</v>
      </c>
      <c r="C26" s="58" t="s">
        <v>440</v>
      </c>
      <c r="D26" s="59" t="s">
        <v>471</v>
      </c>
      <c r="E26" s="70" t="s">
        <v>142</v>
      </c>
      <c r="F26" s="70" t="s">
        <v>406</v>
      </c>
      <c r="G26" s="70" t="s">
        <v>472</v>
      </c>
      <c r="H26" s="70" t="s">
        <v>164</v>
      </c>
      <c r="I26" s="70" t="s">
        <v>408</v>
      </c>
    </row>
    <row r="27" spans="1:9" ht="16.5" customHeight="1">
      <c r="A27" s="27">
        <v>2018</v>
      </c>
      <c r="B27" s="27">
        <v>9</v>
      </c>
      <c r="C27" s="58" t="s">
        <v>440</v>
      </c>
      <c r="D27" s="59" t="s">
        <v>473</v>
      </c>
      <c r="E27" s="70" t="s">
        <v>142</v>
      </c>
      <c r="F27" s="70" t="s">
        <v>406</v>
      </c>
      <c r="G27" s="70" t="s">
        <v>472</v>
      </c>
      <c r="H27" s="70" t="s">
        <v>164</v>
      </c>
      <c r="I27" s="70" t="s">
        <v>408</v>
      </c>
    </row>
    <row r="28" spans="1:9" ht="16.5" customHeight="1">
      <c r="A28" s="27">
        <v>2018</v>
      </c>
      <c r="B28" s="27">
        <v>9</v>
      </c>
      <c r="C28" s="58" t="s">
        <v>474</v>
      </c>
      <c r="D28" s="59" t="s">
        <v>475</v>
      </c>
      <c r="E28" s="70" t="s">
        <v>142</v>
      </c>
      <c r="F28" s="70" t="s">
        <v>406</v>
      </c>
      <c r="G28" s="70" t="s">
        <v>476</v>
      </c>
      <c r="H28" s="70" t="s">
        <v>164</v>
      </c>
      <c r="I28" s="70" t="s">
        <v>408</v>
      </c>
    </row>
    <row r="29" spans="1:9" ht="16.5" customHeight="1">
      <c r="A29" s="27">
        <v>2018</v>
      </c>
      <c r="B29" s="27">
        <v>9</v>
      </c>
      <c r="C29" s="58" t="s">
        <v>477</v>
      </c>
      <c r="D29" s="59" t="s">
        <v>478</v>
      </c>
      <c r="E29" s="70" t="s">
        <v>142</v>
      </c>
      <c r="F29" s="70" t="s">
        <v>406</v>
      </c>
      <c r="G29" s="70" t="s">
        <v>479</v>
      </c>
      <c r="H29" s="70" t="s">
        <v>164</v>
      </c>
      <c r="I29" s="70" t="s">
        <v>408</v>
      </c>
    </row>
    <row r="30" spans="1:9" ht="16.5" customHeight="1">
      <c r="A30" s="27">
        <v>2018</v>
      </c>
      <c r="B30" s="27">
        <v>8</v>
      </c>
      <c r="C30" s="58" t="s">
        <v>480</v>
      </c>
      <c r="D30" s="59" t="s">
        <v>481</v>
      </c>
      <c r="E30" s="70" t="s">
        <v>142</v>
      </c>
      <c r="F30" s="70" t="s">
        <v>406</v>
      </c>
      <c r="G30" s="70" t="s">
        <v>482</v>
      </c>
      <c r="H30" s="70" t="s">
        <v>164</v>
      </c>
      <c r="I30" s="70" t="s">
        <v>408</v>
      </c>
    </row>
    <row r="31" spans="1:9" ht="16.5" customHeight="1">
      <c r="A31" s="27">
        <v>2018</v>
      </c>
      <c r="B31" s="27">
        <v>8</v>
      </c>
      <c r="C31" s="58" t="s">
        <v>480</v>
      </c>
      <c r="D31" s="59" t="s">
        <v>483</v>
      </c>
      <c r="E31" s="70" t="s">
        <v>140</v>
      </c>
      <c r="F31" s="70" t="s">
        <v>406</v>
      </c>
      <c r="G31" s="70" t="s">
        <v>484</v>
      </c>
      <c r="H31" s="70" t="s">
        <v>164</v>
      </c>
      <c r="I31" s="70" t="s">
        <v>411</v>
      </c>
    </row>
    <row r="32" spans="1:9" ht="16.5" customHeight="1">
      <c r="A32" s="27">
        <v>2018</v>
      </c>
      <c r="B32" s="27">
        <v>8</v>
      </c>
      <c r="C32" s="58" t="s">
        <v>480</v>
      </c>
      <c r="D32" s="59" t="s">
        <v>485</v>
      </c>
      <c r="E32" s="70" t="s">
        <v>142</v>
      </c>
      <c r="F32" s="70" t="s">
        <v>406</v>
      </c>
      <c r="G32" s="70" t="s">
        <v>437</v>
      </c>
      <c r="H32" s="70" t="s">
        <v>164</v>
      </c>
      <c r="I32" s="70" t="s">
        <v>408</v>
      </c>
    </row>
    <row r="33" spans="1:9" ht="16.5" customHeight="1">
      <c r="A33" s="27">
        <v>2018</v>
      </c>
      <c r="B33" s="27">
        <v>8</v>
      </c>
      <c r="C33" s="58" t="s">
        <v>486</v>
      </c>
      <c r="D33" s="59" t="s">
        <v>487</v>
      </c>
      <c r="E33" s="70" t="s">
        <v>9</v>
      </c>
      <c r="F33" s="70" t="s">
        <v>424</v>
      </c>
      <c r="G33" s="70" t="s">
        <v>488</v>
      </c>
      <c r="H33" s="70" t="s">
        <v>489</v>
      </c>
      <c r="I33" s="70" t="s">
        <v>411</v>
      </c>
    </row>
    <row r="34" spans="1:9" ht="16.5" customHeight="1">
      <c r="A34" s="27">
        <v>2018</v>
      </c>
      <c r="B34" s="27">
        <v>8</v>
      </c>
      <c r="C34" s="58" t="s">
        <v>486</v>
      </c>
      <c r="D34" s="59" t="s">
        <v>490</v>
      </c>
      <c r="E34" s="70" t="s">
        <v>140</v>
      </c>
      <c r="F34" s="70" t="s">
        <v>406</v>
      </c>
      <c r="G34" s="70" t="s">
        <v>491</v>
      </c>
      <c r="H34" s="70" t="s">
        <v>164</v>
      </c>
      <c r="I34" s="70" t="s">
        <v>411</v>
      </c>
    </row>
    <row r="35" spans="1:9" ht="16.5" customHeight="1">
      <c r="A35" s="27">
        <v>2018</v>
      </c>
      <c r="B35" s="27">
        <v>8</v>
      </c>
      <c r="C35" s="58" t="s">
        <v>486</v>
      </c>
      <c r="D35" s="59" t="s">
        <v>492</v>
      </c>
      <c r="E35" s="70" t="s">
        <v>140</v>
      </c>
      <c r="F35" s="70" t="s">
        <v>406</v>
      </c>
      <c r="G35" s="70" t="s">
        <v>493</v>
      </c>
      <c r="H35" s="70" t="s">
        <v>164</v>
      </c>
      <c r="I35" s="70" t="s">
        <v>411</v>
      </c>
    </row>
    <row r="36" spans="1:9" ht="16.5" customHeight="1">
      <c r="A36" s="27">
        <v>2018</v>
      </c>
      <c r="B36" s="27">
        <v>8</v>
      </c>
      <c r="C36" s="58" t="s">
        <v>494</v>
      </c>
      <c r="D36" s="59" t="s">
        <v>495</v>
      </c>
      <c r="E36" s="70" t="s">
        <v>142</v>
      </c>
      <c r="F36" s="70" t="s">
        <v>406</v>
      </c>
      <c r="G36" s="70" t="s">
        <v>496</v>
      </c>
      <c r="H36" s="70" t="s">
        <v>164</v>
      </c>
      <c r="I36" s="70" t="s">
        <v>408</v>
      </c>
    </row>
    <row r="37" spans="1:9" ht="16.5" customHeight="1">
      <c r="A37" s="27">
        <v>2018</v>
      </c>
      <c r="B37" s="27">
        <v>8</v>
      </c>
      <c r="C37" s="58" t="s">
        <v>494</v>
      </c>
      <c r="D37" s="59" t="s">
        <v>497</v>
      </c>
      <c r="E37" s="70" t="s">
        <v>142</v>
      </c>
      <c r="F37" s="70" t="s">
        <v>406</v>
      </c>
      <c r="G37" s="70" t="s">
        <v>498</v>
      </c>
      <c r="H37" s="70" t="s">
        <v>164</v>
      </c>
      <c r="I37" s="70" t="s">
        <v>408</v>
      </c>
    </row>
    <row r="38" spans="1:9" ht="16.5" customHeight="1">
      <c r="A38" s="27">
        <v>2018</v>
      </c>
      <c r="B38" s="27">
        <v>8</v>
      </c>
      <c r="C38" s="58" t="s">
        <v>499</v>
      </c>
      <c r="D38" s="59" t="s">
        <v>500</v>
      </c>
      <c r="E38" s="70" t="s">
        <v>142</v>
      </c>
      <c r="F38" s="70" t="s">
        <v>406</v>
      </c>
      <c r="G38" s="70" t="s">
        <v>498</v>
      </c>
      <c r="H38" s="70" t="s">
        <v>164</v>
      </c>
      <c r="I38" s="70" t="s">
        <v>408</v>
      </c>
    </row>
    <row r="39" spans="1:9" ht="16.5" customHeight="1">
      <c r="A39" s="27">
        <v>2018</v>
      </c>
      <c r="B39" s="27">
        <v>8</v>
      </c>
      <c r="C39" s="58" t="s">
        <v>454</v>
      </c>
      <c r="D39" s="59" t="s">
        <v>501</v>
      </c>
      <c r="E39" s="70" t="s">
        <v>142</v>
      </c>
      <c r="F39" s="70" t="s">
        <v>406</v>
      </c>
      <c r="G39" s="70" t="s">
        <v>502</v>
      </c>
      <c r="H39" s="70" t="s">
        <v>164</v>
      </c>
      <c r="I39" s="70" t="s">
        <v>408</v>
      </c>
    </row>
    <row r="40" spans="1:9" ht="16.5" customHeight="1">
      <c r="A40" s="27">
        <v>2018</v>
      </c>
      <c r="B40" s="27">
        <v>8</v>
      </c>
      <c r="C40" s="58" t="s">
        <v>454</v>
      </c>
      <c r="D40" s="59" t="s">
        <v>503</v>
      </c>
      <c r="E40" s="70" t="s">
        <v>142</v>
      </c>
      <c r="F40" s="70" t="s">
        <v>406</v>
      </c>
      <c r="G40" s="70" t="s">
        <v>504</v>
      </c>
      <c r="H40" s="70" t="s">
        <v>164</v>
      </c>
      <c r="I40" s="70" t="s">
        <v>408</v>
      </c>
    </row>
    <row r="41" spans="1:9" ht="16.5" customHeight="1">
      <c r="A41" s="27">
        <v>2018</v>
      </c>
      <c r="B41" s="27">
        <v>8</v>
      </c>
      <c r="C41" s="58" t="s">
        <v>505</v>
      </c>
      <c r="D41" s="59" t="s">
        <v>506</v>
      </c>
      <c r="E41" s="70" t="s">
        <v>142</v>
      </c>
      <c r="F41" s="70" t="s">
        <v>406</v>
      </c>
      <c r="G41" s="70" t="s">
        <v>507</v>
      </c>
      <c r="H41" s="70" t="s">
        <v>164</v>
      </c>
      <c r="I41" s="70" t="s">
        <v>408</v>
      </c>
    </row>
    <row r="42" spans="1:9" ht="16.5" customHeight="1">
      <c r="A42" s="27">
        <v>2018</v>
      </c>
      <c r="B42" s="27">
        <v>8</v>
      </c>
      <c r="C42" s="58" t="s">
        <v>505</v>
      </c>
      <c r="D42" s="59" t="s">
        <v>508</v>
      </c>
      <c r="E42" s="70" t="s">
        <v>142</v>
      </c>
      <c r="F42" s="70" t="s">
        <v>406</v>
      </c>
      <c r="G42" s="70" t="s">
        <v>509</v>
      </c>
      <c r="H42" s="70" t="s">
        <v>164</v>
      </c>
      <c r="I42" s="70" t="s">
        <v>408</v>
      </c>
    </row>
    <row r="43" spans="1:9" ht="16.5" customHeight="1">
      <c r="A43" s="27">
        <v>2018</v>
      </c>
      <c r="B43" s="27">
        <v>8</v>
      </c>
      <c r="C43" s="58" t="s">
        <v>505</v>
      </c>
      <c r="D43" s="59" t="s">
        <v>510</v>
      </c>
      <c r="E43" s="70" t="s">
        <v>140</v>
      </c>
      <c r="F43" s="70" t="s">
        <v>406</v>
      </c>
      <c r="G43" s="70" t="s">
        <v>511</v>
      </c>
      <c r="H43" s="70" t="s">
        <v>164</v>
      </c>
      <c r="I43" s="70" t="s">
        <v>411</v>
      </c>
    </row>
    <row r="44" spans="1:9" ht="16.5" customHeight="1">
      <c r="A44" s="27">
        <v>2018</v>
      </c>
      <c r="B44" s="27">
        <v>8</v>
      </c>
      <c r="C44" s="58" t="s">
        <v>512</v>
      </c>
      <c r="D44" s="59" t="s">
        <v>513</v>
      </c>
      <c r="E44" s="70" t="s">
        <v>142</v>
      </c>
      <c r="F44" s="70" t="s">
        <v>406</v>
      </c>
      <c r="G44" s="70" t="s">
        <v>514</v>
      </c>
      <c r="H44" s="70" t="s">
        <v>164</v>
      </c>
      <c r="I44" s="70" t="s">
        <v>408</v>
      </c>
    </row>
    <row r="45" spans="1:9" ht="16.5" customHeight="1">
      <c r="A45" s="27">
        <v>2018</v>
      </c>
      <c r="B45" s="27">
        <v>8</v>
      </c>
      <c r="C45" s="58" t="s">
        <v>515</v>
      </c>
      <c r="D45" s="59" t="s">
        <v>516</v>
      </c>
      <c r="E45" s="70" t="s">
        <v>142</v>
      </c>
      <c r="F45" s="70" t="s">
        <v>406</v>
      </c>
      <c r="G45" s="70" t="s">
        <v>502</v>
      </c>
      <c r="H45" s="70" t="s">
        <v>164</v>
      </c>
      <c r="I45" s="70" t="s">
        <v>408</v>
      </c>
    </row>
    <row r="46" spans="1:9" ht="16.5" customHeight="1">
      <c r="A46" s="27">
        <v>2018</v>
      </c>
      <c r="B46" s="27">
        <v>8</v>
      </c>
      <c r="C46" s="58" t="s">
        <v>517</v>
      </c>
      <c r="D46" s="59" t="s">
        <v>518</v>
      </c>
      <c r="E46" s="70" t="s">
        <v>140</v>
      </c>
      <c r="F46" s="70" t="s">
        <v>406</v>
      </c>
      <c r="G46" s="70" t="s">
        <v>519</v>
      </c>
      <c r="H46" s="70" t="s">
        <v>164</v>
      </c>
      <c r="I46" s="70" t="s">
        <v>444</v>
      </c>
    </row>
    <row r="47" spans="1:9" ht="16.5" customHeight="1">
      <c r="A47" s="27">
        <v>2018</v>
      </c>
      <c r="B47" s="27">
        <v>8</v>
      </c>
      <c r="C47" s="58" t="s">
        <v>517</v>
      </c>
      <c r="D47" s="59" t="s">
        <v>520</v>
      </c>
      <c r="E47" s="70" t="s">
        <v>9</v>
      </c>
      <c r="F47" s="70" t="s">
        <v>424</v>
      </c>
      <c r="G47" s="70" t="s">
        <v>521</v>
      </c>
      <c r="H47" s="70" t="s">
        <v>522</v>
      </c>
      <c r="I47" s="70" t="s">
        <v>444</v>
      </c>
    </row>
    <row r="48" spans="1:9" ht="16.5" customHeight="1">
      <c r="A48" s="27">
        <v>2018</v>
      </c>
      <c r="B48" s="27">
        <v>8</v>
      </c>
      <c r="C48" s="58" t="s">
        <v>523</v>
      </c>
      <c r="D48" s="59" t="s">
        <v>524</v>
      </c>
      <c r="E48" s="70" t="s">
        <v>142</v>
      </c>
      <c r="F48" s="70" t="s">
        <v>406</v>
      </c>
      <c r="G48" s="70" t="s">
        <v>525</v>
      </c>
      <c r="H48" s="70" t="s">
        <v>164</v>
      </c>
      <c r="I48" s="70" t="s">
        <v>526</v>
      </c>
    </row>
    <row r="49" spans="1:9" ht="16.5" customHeight="1">
      <c r="A49" s="27">
        <v>2018</v>
      </c>
      <c r="B49" s="27">
        <v>8</v>
      </c>
      <c r="C49" s="58" t="s">
        <v>523</v>
      </c>
      <c r="D49" s="59" t="s">
        <v>527</v>
      </c>
      <c r="E49" s="70" t="s">
        <v>142</v>
      </c>
      <c r="F49" s="70" t="s">
        <v>406</v>
      </c>
      <c r="G49" s="70" t="s">
        <v>502</v>
      </c>
      <c r="H49" s="70" t="s">
        <v>164</v>
      </c>
      <c r="I49" s="70" t="s">
        <v>408</v>
      </c>
    </row>
    <row r="50" spans="1:9" ht="16.5" customHeight="1">
      <c r="A50" s="27">
        <v>2018</v>
      </c>
      <c r="B50" s="27">
        <v>8</v>
      </c>
      <c r="C50" s="58" t="s">
        <v>523</v>
      </c>
      <c r="D50" s="59" t="s">
        <v>528</v>
      </c>
      <c r="E50" s="70" t="s">
        <v>140</v>
      </c>
      <c r="F50" s="70" t="s">
        <v>406</v>
      </c>
      <c r="G50" s="70" t="s">
        <v>525</v>
      </c>
      <c r="H50" s="70" t="s">
        <v>164</v>
      </c>
      <c r="I50" s="70" t="s">
        <v>411</v>
      </c>
    </row>
    <row r="51" spans="1:9" ht="16.5" customHeight="1">
      <c r="A51" s="27">
        <v>2018</v>
      </c>
      <c r="B51" s="27">
        <v>8</v>
      </c>
      <c r="C51" s="58" t="s">
        <v>529</v>
      </c>
      <c r="D51" s="59" t="s">
        <v>530</v>
      </c>
      <c r="E51" s="70" t="s">
        <v>140</v>
      </c>
      <c r="F51" s="70" t="s">
        <v>406</v>
      </c>
      <c r="G51" s="70" t="s">
        <v>531</v>
      </c>
      <c r="H51" s="70" t="s">
        <v>164</v>
      </c>
      <c r="I51" s="70" t="s">
        <v>411</v>
      </c>
    </row>
    <row r="52" spans="1:9" ht="16.5" customHeight="1">
      <c r="A52" s="27">
        <v>2018</v>
      </c>
      <c r="B52" s="27">
        <v>8</v>
      </c>
      <c r="C52" s="58" t="s">
        <v>529</v>
      </c>
      <c r="D52" s="59" t="s">
        <v>532</v>
      </c>
      <c r="E52" s="70" t="s">
        <v>140</v>
      </c>
      <c r="F52" s="70" t="s">
        <v>406</v>
      </c>
      <c r="G52" s="70" t="s">
        <v>531</v>
      </c>
      <c r="H52" s="70" t="s">
        <v>164</v>
      </c>
      <c r="I52" s="70" t="s">
        <v>411</v>
      </c>
    </row>
    <row r="53" spans="1:9" ht="16.5" customHeight="1">
      <c r="A53" s="27">
        <v>2018</v>
      </c>
      <c r="B53" s="27">
        <v>8</v>
      </c>
      <c r="C53" s="58" t="s">
        <v>533</v>
      </c>
      <c r="D53" s="59" t="s">
        <v>534</v>
      </c>
      <c r="E53" s="70" t="s">
        <v>140</v>
      </c>
      <c r="F53" s="70" t="s">
        <v>406</v>
      </c>
      <c r="G53" s="70" t="s">
        <v>535</v>
      </c>
      <c r="H53" s="70" t="s">
        <v>164</v>
      </c>
      <c r="I53" s="70" t="s">
        <v>411</v>
      </c>
    </row>
    <row r="54" spans="1:9" ht="16.5" customHeight="1">
      <c r="A54" s="27">
        <v>2018</v>
      </c>
      <c r="B54" s="27">
        <v>8</v>
      </c>
      <c r="C54" s="58" t="s">
        <v>517</v>
      </c>
      <c r="D54" s="59" t="s">
        <v>536</v>
      </c>
      <c r="E54" s="70" t="s">
        <v>142</v>
      </c>
      <c r="F54" s="70" t="s">
        <v>406</v>
      </c>
      <c r="G54" s="70" t="s">
        <v>537</v>
      </c>
      <c r="H54" s="70" t="s">
        <v>164</v>
      </c>
      <c r="I54" s="70" t="s">
        <v>408</v>
      </c>
    </row>
    <row r="55" spans="1:9" ht="16.5" customHeight="1">
      <c r="A55" s="27">
        <v>2018</v>
      </c>
      <c r="B55" s="27">
        <v>8</v>
      </c>
      <c r="C55" s="58" t="s">
        <v>538</v>
      </c>
      <c r="D55" s="59" t="s">
        <v>539</v>
      </c>
      <c r="E55" s="70" t="s">
        <v>142</v>
      </c>
      <c r="F55" s="70" t="s">
        <v>406</v>
      </c>
      <c r="G55" s="70" t="s">
        <v>540</v>
      </c>
      <c r="H55" s="70" t="s">
        <v>164</v>
      </c>
      <c r="I55" s="70" t="s">
        <v>444</v>
      </c>
    </row>
    <row r="56" spans="1:9" ht="16.5" customHeight="1">
      <c r="A56" s="27">
        <v>2018</v>
      </c>
      <c r="B56" s="27">
        <v>8</v>
      </c>
      <c r="C56" s="58" t="s">
        <v>541</v>
      </c>
      <c r="D56" s="59" t="s">
        <v>542</v>
      </c>
      <c r="E56" s="70" t="s">
        <v>9</v>
      </c>
      <c r="F56" s="70" t="s">
        <v>424</v>
      </c>
      <c r="G56" s="70" t="s">
        <v>543</v>
      </c>
      <c r="H56" s="70" t="s">
        <v>544</v>
      </c>
      <c r="I56" s="70" t="s">
        <v>444</v>
      </c>
    </row>
    <row r="57" spans="1:9" ht="16.5" customHeight="1">
      <c r="A57" s="27">
        <v>2018</v>
      </c>
      <c r="B57" s="27">
        <v>8</v>
      </c>
      <c r="C57" s="58" t="s">
        <v>545</v>
      </c>
      <c r="D57" s="59" t="s">
        <v>546</v>
      </c>
      <c r="E57" s="70" t="s">
        <v>143</v>
      </c>
      <c r="F57" s="70"/>
      <c r="G57" s="70" t="s">
        <v>547</v>
      </c>
      <c r="H57" s="70" t="s">
        <v>164</v>
      </c>
      <c r="I57" s="70" t="s">
        <v>444</v>
      </c>
    </row>
    <row r="58" spans="1:9" ht="16.5" customHeight="1">
      <c r="A58" s="27">
        <v>2018</v>
      </c>
      <c r="B58" s="27">
        <v>8</v>
      </c>
      <c r="C58" s="58" t="s">
        <v>545</v>
      </c>
      <c r="D58" s="59" t="s">
        <v>548</v>
      </c>
      <c r="E58" s="70" t="s">
        <v>140</v>
      </c>
      <c r="F58" s="70" t="s">
        <v>406</v>
      </c>
      <c r="G58" s="70" t="s">
        <v>549</v>
      </c>
      <c r="H58" s="70" t="s">
        <v>164</v>
      </c>
      <c r="I58" s="70" t="s">
        <v>444</v>
      </c>
    </row>
    <row r="59" spans="1:9" ht="16.5" customHeight="1">
      <c r="A59" s="27">
        <v>2018</v>
      </c>
      <c r="B59" s="27">
        <v>8</v>
      </c>
      <c r="C59" s="58" t="s">
        <v>545</v>
      </c>
      <c r="D59" s="59" t="s">
        <v>550</v>
      </c>
      <c r="E59" s="70" t="s">
        <v>9</v>
      </c>
      <c r="F59" s="70" t="s">
        <v>424</v>
      </c>
      <c r="G59" s="70" t="s">
        <v>551</v>
      </c>
      <c r="H59" s="70" t="s">
        <v>552</v>
      </c>
      <c r="I59" s="70" t="s">
        <v>444</v>
      </c>
    </row>
    <row r="60" spans="1:9" ht="16.5" customHeight="1">
      <c r="A60" s="27">
        <v>2018</v>
      </c>
      <c r="B60" s="27">
        <v>8</v>
      </c>
      <c r="C60" s="58" t="s">
        <v>545</v>
      </c>
      <c r="D60" s="59" t="s">
        <v>553</v>
      </c>
      <c r="E60" s="70" t="s">
        <v>142</v>
      </c>
      <c r="F60" s="70" t="s">
        <v>406</v>
      </c>
      <c r="G60" s="70" t="s">
        <v>554</v>
      </c>
      <c r="H60" s="70" t="s">
        <v>164</v>
      </c>
      <c r="I60" s="70" t="s">
        <v>444</v>
      </c>
    </row>
    <row r="61" spans="1:9" ht="16.5" customHeight="1">
      <c r="A61" s="27">
        <v>2018</v>
      </c>
      <c r="B61" s="27">
        <v>8</v>
      </c>
      <c r="C61" s="58" t="s">
        <v>545</v>
      </c>
      <c r="D61" s="59" t="s">
        <v>555</v>
      </c>
      <c r="E61" s="70" t="s">
        <v>9</v>
      </c>
      <c r="F61" s="70" t="s">
        <v>424</v>
      </c>
      <c r="G61" s="70" t="s">
        <v>556</v>
      </c>
      <c r="H61" s="70" t="s">
        <v>557</v>
      </c>
      <c r="I61" s="70" t="s">
        <v>411</v>
      </c>
    </row>
    <row r="62" spans="1:9" ht="16.5" customHeight="1">
      <c r="A62" s="27"/>
      <c r="B62" s="27"/>
      <c r="C62" s="58"/>
      <c r="D62" s="59"/>
      <c r="E62" s="70"/>
      <c r="F62" s="70"/>
      <c r="G62" s="70"/>
      <c r="H62" s="70"/>
      <c r="I62" s="70"/>
    </row>
    <row r="63" spans="1:9" ht="16.5" customHeight="1">
      <c r="A63" s="27"/>
      <c r="B63" s="27"/>
      <c r="C63" s="58"/>
      <c r="D63" s="59"/>
      <c r="E63" s="70"/>
      <c r="F63" s="70"/>
      <c r="G63" s="70"/>
      <c r="H63" s="70"/>
      <c r="I63" s="70"/>
    </row>
    <row r="64" spans="1:9" ht="16.5" customHeight="1">
      <c r="A64" s="27"/>
      <c r="B64" s="27"/>
      <c r="C64" s="58"/>
      <c r="D64" s="59"/>
      <c r="E64" s="70"/>
      <c r="F64" s="70"/>
      <c r="G64" s="70"/>
      <c r="H64" s="70"/>
      <c r="I64" s="70"/>
    </row>
    <row r="65" spans="1:9" ht="16.5" customHeight="1">
      <c r="A65" s="27"/>
      <c r="B65" s="27"/>
      <c r="C65" s="58"/>
      <c r="D65" s="59"/>
      <c r="E65" s="70"/>
      <c r="F65" s="70"/>
      <c r="G65" s="70"/>
      <c r="H65" s="70"/>
      <c r="I65" s="70"/>
    </row>
    <row r="66" spans="1:9" ht="16.5" customHeight="1">
      <c r="A66" s="27"/>
      <c r="B66" s="27"/>
      <c r="C66" s="58"/>
      <c r="D66" s="59"/>
      <c r="E66" s="70"/>
      <c r="F66" s="70"/>
      <c r="G66" s="70"/>
      <c r="H66" s="70"/>
      <c r="I66" s="70"/>
    </row>
    <row r="67" spans="1:9" ht="16.5" customHeight="1">
      <c r="A67" s="27"/>
      <c r="B67" s="27"/>
      <c r="C67" s="58"/>
      <c r="D67" s="59"/>
      <c r="E67" s="70"/>
      <c r="F67" s="70"/>
      <c r="G67" s="70"/>
      <c r="H67" s="70"/>
      <c r="I67" s="70"/>
    </row>
    <row r="68" spans="1:9" ht="16.5" customHeight="1">
      <c r="A68" s="27"/>
      <c r="B68" s="27"/>
      <c r="C68" s="58"/>
      <c r="D68" s="59"/>
      <c r="E68" s="70"/>
      <c r="F68" s="70"/>
      <c r="G68" s="70"/>
      <c r="H68" s="70"/>
      <c r="I68" s="70"/>
    </row>
    <row r="69" spans="1:9" ht="16.5" customHeight="1">
      <c r="A69" s="27"/>
      <c r="B69" s="27"/>
      <c r="C69" s="58"/>
      <c r="D69" s="59"/>
      <c r="E69" s="70"/>
      <c r="F69" s="70"/>
      <c r="G69" s="70"/>
      <c r="H69" s="70"/>
      <c r="I69" s="70"/>
    </row>
    <row r="70" spans="1:9" ht="16.5" customHeight="1">
      <c r="A70" s="27"/>
      <c r="B70" s="27"/>
      <c r="C70" s="58"/>
      <c r="D70" s="59"/>
      <c r="E70" s="70"/>
      <c r="F70" s="70"/>
      <c r="G70" s="70"/>
      <c r="H70" s="70"/>
      <c r="I70" s="70"/>
    </row>
    <row r="71" spans="1:9" ht="16.5" customHeight="1">
      <c r="A71" s="27"/>
      <c r="B71" s="27"/>
      <c r="C71" s="58"/>
      <c r="D71" s="59"/>
      <c r="E71" s="70"/>
      <c r="F71" s="70"/>
      <c r="G71" s="70"/>
      <c r="H71" s="70"/>
      <c r="I71" s="70"/>
    </row>
    <row r="72" spans="1:9" ht="16.5" customHeight="1">
      <c r="A72" s="27"/>
      <c r="B72" s="27"/>
      <c r="C72" s="58"/>
      <c r="D72" s="59"/>
      <c r="E72" s="70"/>
      <c r="F72" s="70"/>
      <c r="G72" s="70"/>
      <c r="H72" s="70"/>
      <c r="I72" s="70"/>
    </row>
    <row r="73" spans="1:9" ht="16.5" customHeight="1">
      <c r="A73" s="27"/>
      <c r="B73" s="27"/>
      <c r="C73" s="58"/>
      <c r="D73" s="59"/>
      <c r="E73" s="70"/>
      <c r="F73" s="70"/>
      <c r="G73" s="70"/>
      <c r="H73" s="70"/>
      <c r="I73" s="70"/>
    </row>
    <row r="74" spans="1:9" ht="16.5" customHeight="1">
      <c r="A74" s="27"/>
      <c r="B74" s="27"/>
      <c r="C74" s="58"/>
      <c r="D74" s="59"/>
      <c r="E74" s="70"/>
      <c r="F74" s="70"/>
      <c r="G74" s="70"/>
      <c r="H74" s="70"/>
      <c r="I74" s="70"/>
    </row>
    <row r="75" spans="1:9" ht="16.5" customHeight="1">
      <c r="A75" s="27"/>
      <c r="B75" s="27"/>
      <c r="C75" s="58"/>
      <c r="D75" s="59"/>
      <c r="E75" s="70"/>
      <c r="F75" s="70"/>
      <c r="G75" s="70"/>
      <c r="H75" s="70"/>
      <c r="I75" s="70"/>
    </row>
    <row r="76" spans="1:9" ht="16.5" customHeight="1">
      <c r="A76" s="27"/>
      <c r="B76" s="27"/>
      <c r="C76" s="58"/>
      <c r="D76" s="59"/>
      <c r="E76" s="70"/>
      <c r="F76" s="70"/>
      <c r="G76" s="70"/>
      <c r="H76" s="70"/>
      <c r="I76" s="70"/>
    </row>
    <row r="77" spans="1:9" ht="16.5" customHeight="1">
      <c r="A77" s="27"/>
      <c r="B77" s="27"/>
      <c r="C77" s="58"/>
      <c r="D77" s="59"/>
      <c r="E77" s="70"/>
      <c r="F77" s="70"/>
      <c r="G77" s="70"/>
      <c r="H77" s="70"/>
      <c r="I77" s="70"/>
    </row>
    <row r="78" spans="1:9" ht="16.5" customHeight="1">
      <c r="A78" s="27"/>
      <c r="B78" s="27"/>
      <c r="C78" s="58"/>
      <c r="D78" s="59"/>
      <c r="E78" s="70"/>
      <c r="F78" s="70"/>
      <c r="G78" s="70"/>
      <c r="H78" s="70"/>
      <c r="I78" s="70"/>
    </row>
    <row r="79" spans="1:9" ht="16.5" customHeight="1">
      <c r="A79" s="27"/>
      <c r="B79" s="27"/>
      <c r="C79" s="58"/>
      <c r="D79" s="59"/>
      <c r="E79" s="70"/>
      <c r="F79" s="70"/>
      <c r="G79" s="70"/>
      <c r="H79" s="70"/>
      <c r="I79" s="70"/>
    </row>
    <row r="80" spans="1:9" ht="16.5" customHeight="1">
      <c r="A80" s="27"/>
      <c r="B80" s="27"/>
      <c r="C80" s="58"/>
      <c r="D80" s="59"/>
      <c r="E80" s="70"/>
      <c r="F80" s="70"/>
      <c r="G80" s="70"/>
      <c r="H80" s="70"/>
      <c r="I80" s="70"/>
    </row>
    <row r="81" spans="1:9" ht="16.5" customHeight="1">
      <c r="A81" s="27"/>
      <c r="B81" s="27"/>
      <c r="C81" s="58"/>
      <c r="D81" s="59"/>
      <c r="E81" s="70"/>
      <c r="F81" s="70"/>
      <c r="G81" s="70"/>
      <c r="H81" s="70"/>
      <c r="I81" s="70"/>
    </row>
    <row r="82" spans="1:9" ht="16.5" customHeight="1">
      <c r="A82" s="85"/>
      <c r="B82" s="85"/>
      <c r="E82" s="32"/>
      <c r="F82" s="33"/>
      <c r="G82" s="33"/>
      <c r="H82" s="33"/>
      <c r="I82" s="33"/>
    </row>
    <row r="83" spans="1:9" ht="16.5" customHeight="1">
      <c r="A83" s="85"/>
      <c r="B83" s="85"/>
      <c r="C83" s="31"/>
    </row>
    <row r="84" spans="1:9" ht="16.5" customHeight="1">
      <c r="A84" s="85"/>
      <c r="B84" s="85"/>
      <c r="C84" s="31"/>
      <c r="D84" s="32"/>
      <c r="E84" s="33"/>
      <c r="F84" s="33"/>
      <c r="G84" s="33"/>
      <c r="H84" s="33"/>
      <c r="I84" s="33"/>
    </row>
    <row r="85" spans="1:9" ht="16.5" customHeight="1">
      <c r="A85" s="85"/>
      <c r="B85" s="85"/>
      <c r="C85" s="31"/>
      <c r="D85" s="32"/>
      <c r="E85" s="33"/>
      <c r="F85" s="33"/>
      <c r="G85" s="33"/>
      <c r="H85" s="33"/>
      <c r="I85" s="33"/>
    </row>
    <row r="86" spans="1:9" ht="16.5" customHeight="1">
      <c r="A86" s="85"/>
      <c r="B86" s="85"/>
      <c r="C86" s="31"/>
      <c r="D86" s="32"/>
      <c r="E86" s="33"/>
      <c r="F86" s="33"/>
      <c r="G86" s="33"/>
      <c r="H86" s="33"/>
      <c r="I86" s="33"/>
    </row>
    <row r="87" spans="1:9" ht="16.5" customHeight="1">
      <c r="A87" s="85"/>
      <c r="B87" s="85"/>
      <c r="C87" s="31"/>
      <c r="D87" s="32"/>
      <c r="E87" s="33"/>
      <c r="F87" s="33"/>
      <c r="G87" s="33"/>
      <c r="H87" s="33"/>
      <c r="I87" s="33"/>
    </row>
    <row r="88" spans="1:9" ht="16.5" customHeight="1">
      <c r="A88" s="85"/>
      <c r="B88" s="85"/>
      <c r="C88" s="31"/>
      <c r="D88" s="32"/>
      <c r="E88" s="33"/>
      <c r="F88" s="33"/>
      <c r="G88" s="33"/>
      <c r="H88" s="33"/>
      <c r="I88" s="33"/>
    </row>
    <row r="89" spans="1:9" ht="16.5" customHeight="1">
      <c r="A89" s="85"/>
      <c r="B89" s="85"/>
      <c r="C89" s="31"/>
      <c r="D89" s="32"/>
      <c r="E89" s="33"/>
      <c r="F89" s="33"/>
      <c r="G89" s="33"/>
      <c r="H89" s="33"/>
      <c r="I89" s="33"/>
    </row>
    <row r="90" spans="1:9" ht="16.5" customHeight="1">
      <c r="A90" s="85"/>
      <c r="B90" s="85"/>
      <c r="C90" s="31"/>
      <c r="D90" s="32"/>
      <c r="E90" s="33"/>
      <c r="F90" s="33"/>
      <c r="G90" s="33"/>
      <c r="H90" s="33"/>
      <c r="I90" s="33"/>
    </row>
    <row r="91" spans="1:9" ht="16.5" customHeight="1">
      <c r="A91" s="85"/>
      <c r="B91" s="85"/>
      <c r="C91" s="31"/>
      <c r="D91" s="32"/>
      <c r="E91" s="33"/>
      <c r="F91" s="33"/>
      <c r="G91" s="33"/>
      <c r="H91" s="33"/>
      <c r="I91" s="33"/>
    </row>
    <row r="92" spans="1:9" ht="16.5" customHeight="1">
      <c r="A92" s="85"/>
      <c r="B92" s="85"/>
      <c r="C92" s="31"/>
      <c r="D92" s="32"/>
      <c r="E92" s="33"/>
      <c r="F92" s="33"/>
      <c r="G92" s="33"/>
      <c r="H92" s="33"/>
      <c r="I92" s="33"/>
    </row>
    <row r="93" spans="1:9" ht="16.5" customHeight="1">
      <c r="A93" s="85"/>
      <c r="B93" s="85"/>
      <c r="C93" s="31"/>
      <c r="D93" s="32"/>
      <c r="E93" s="33"/>
      <c r="F93" s="33"/>
      <c r="G93" s="33"/>
      <c r="H93" s="33"/>
      <c r="I93" s="33"/>
    </row>
    <row r="94" spans="1:9" ht="16.5" customHeight="1">
      <c r="A94" s="85"/>
      <c r="B94" s="85"/>
      <c r="C94" s="31"/>
      <c r="D94" s="32"/>
      <c r="E94" s="33"/>
      <c r="F94" s="33"/>
      <c r="G94" s="33"/>
      <c r="H94" s="33"/>
      <c r="I94" s="33"/>
    </row>
    <row r="95" spans="1:9" ht="16.5" customHeight="1">
      <c r="A95" s="85"/>
      <c r="B95" s="85"/>
      <c r="C95" s="31"/>
      <c r="D95" s="32"/>
      <c r="E95" s="33"/>
      <c r="F95" s="33"/>
      <c r="G95" s="33"/>
      <c r="H95" s="33"/>
      <c r="I95" s="33"/>
    </row>
    <row r="96" spans="1:9" ht="16.5" customHeight="1">
      <c r="A96" s="85"/>
      <c r="B96" s="85"/>
      <c r="C96" s="31"/>
      <c r="D96" s="32"/>
      <c r="E96" s="33"/>
      <c r="F96" s="33"/>
      <c r="G96" s="33"/>
      <c r="H96" s="33"/>
      <c r="I96" s="33"/>
    </row>
    <row r="97" spans="1:9" ht="16.5" customHeight="1">
      <c r="A97" s="85"/>
      <c r="B97" s="85"/>
      <c r="C97" s="31"/>
      <c r="D97" s="32"/>
      <c r="E97" s="33"/>
      <c r="F97" s="33"/>
      <c r="G97" s="33"/>
      <c r="H97" s="33"/>
      <c r="I97" s="33"/>
    </row>
    <row r="98" spans="1:9" ht="16.5" customHeight="1">
      <c r="A98" s="85"/>
      <c r="B98" s="85"/>
      <c r="C98" s="31"/>
      <c r="D98" s="32"/>
      <c r="E98" s="33"/>
      <c r="F98" s="33"/>
      <c r="G98" s="33"/>
      <c r="H98" s="33"/>
      <c r="I98" s="33"/>
    </row>
    <row r="99" spans="1:9" ht="16.5" customHeight="1">
      <c r="A99" s="85"/>
      <c r="B99" s="85"/>
      <c r="C99" s="31"/>
      <c r="D99" s="32"/>
      <c r="E99" s="33"/>
      <c r="F99" s="33"/>
      <c r="G99" s="33"/>
      <c r="H99" s="33"/>
      <c r="I99" s="33"/>
    </row>
    <row r="100" spans="1:9" ht="16.5" customHeight="1">
      <c r="A100" s="85"/>
      <c r="B100" s="85"/>
      <c r="C100" s="31"/>
      <c r="D100" s="32"/>
      <c r="E100" s="33"/>
      <c r="F100" s="33"/>
      <c r="G100" s="33"/>
      <c r="H100" s="33"/>
      <c r="I100" s="33"/>
    </row>
    <row r="101" spans="1:9" ht="16.5" customHeight="1">
      <c r="A101" s="85"/>
      <c r="B101" s="85"/>
      <c r="C101" s="31"/>
      <c r="D101" s="32"/>
      <c r="E101" s="33"/>
      <c r="F101" s="33"/>
      <c r="G101" s="33"/>
      <c r="H101" s="33"/>
      <c r="I101" s="33"/>
    </row>
    <row r="102" spans="1:9" ht="16.5" customHeight="1">
      <c r="A102" s="85"/>
      <c r="B102" s="85"/>
      <c r="C102" s="31"/>
      <c r="D102" s="32"/>
      <c r="E102" s="33"/>
      <c r="F102" s="33"/>
      <c r="G102" s="33"/>
      <c r="H102" s="33"/>
      <c r="I102" s="33"/>
    </row>
    <row r="103" spans="1:9" ht="16.5" customHeight="1">
      <c r="A103" s="85"/>
      <c r="B103" s="85"/>
      <c r="C103" s="31"/>
      <c r="D103" s="32"/>
      <c r="E103" s="33"/>
      <c r="F103" s="33"/>
      <c r="G103" s="33"/>
      <c r="H103" s="33"/>
      <c r="I103" s="33"/>
    </row>
    <row r="104" spans="1:9" ht="16.5" customHeight="1">
      <c r="A104" s="85"/>
      <c r="B104" s="85"/>
      <c r="C104" s="31"/>
      <c r="D104" s="32"/>
      <c r="E104" s="33"/>
      <c r="F104" s="33"/>
      <c r="G104" s="33"/>
      <c r="H104" s="33"/>
      <c r="I104" s="33"/>
    </row>
    <row r="105" spans="1:9" ht="16.5" customHeight="1">
      <c r="A105" s="85"/>
      <c r="B105" s="85"/>
      <c r="C105" s="31"/>
      <c r="D105" s="32"/>
      <c r="E105" s="33"/>
      <c r="F105" s="33"/>
      <c r="G105" s="33"/>
      <c r="H105" s="33"/>
      <c r="I105" s="33"/>
    </row>
    <row r="106" spans="1:9" ht="16.5" customHeight="1">
      <c r="A106" s="85"/>
      <c r="B106" s="85"/>
      <c r="C106" s="31"/>
      <c r="D106" s="32"/>
      <c r="E106" s="33"/>
      <c r="F106" s="33"/>
      <c r="G106" s="33"/>
      <c r="H106" s="33"/>
      <c r="I106" s="33"/>
    </row>
    <row r="107" spans="1:9" ht="16.5" customHeight="1">
      <c r="A107" s="85"/>
      <c r="B107" s="85"/>
      <c r="C107" s="31"/>
      <c r="D107" s="32"/>
      <c r="E107" s="33"/>
      <c r="F107" s="33"/>
      <c r="G107" s="33"/>
      <c r="H107" s="33"/>
      <c r="I107" s="33"/>
    </row>
    <row r="108" spans="1:9" ht="16.5" customHeight="1">
      <c r="A108" s="85"/>
      <c r="B108" s="85"/>
      <c r="C108" s="31"/>
      <c r="D108" s="32"/>
      <c r="E108" s="33"/>
      <c r="F108" s="33"/>
      <c r="G108" s="33"/>
      <c r="H108" s="33"/>
      <c r="I108" s="33"/>
    </row>
    <row r="109" spans="1:9" ht="16.5" customHeight="1">
      <c r="A109" s="85"/>
      <c r="B109" s="85"/>
      <c r="C109" s="31"/>
      <c r="D109" s="32"/>
      <c r="E109" s="33"/>
      <c r="F109" s="33"/>
      <c r="G109" s="33"/>
      <c r="H109" s="33"/>
      <c r="I109" s="33"/>
    </row>
    <row r="110" spans="1:9" ht="16.5" customHeight="1">
      <c r="A110" s="85"/>
      <c r="B110" s="85"/>
      <c r="C110" s="31"/>
      <c r="D110" s="32"/>
      <c r="E110" s="33"/>
      <c r="F110" s="33"/>
      <c r="G110" s="33"/>
      <c r="H110" s="33"/>
      <c r="I110" s="33"/>
    </row>
    <row r="111" spans="1:9" ht="16.5" customHeight="1">
      <c r="A111" s="85"/>
      <c r="B111" s="85"/>
      <c r="C111" s="31"/>
      <c r="D111" s="32"/>
      <c r="E111" s="33"/>
      <c r="F111" s="33"/>
      <c r="G111" s="33"/>
      <c r="H111" s="33"/>
      <c r="I111" s="33"/>
    </row>
    <row r="112" spans="1:9" ht="16.5" customHeight="1">
      <c r="A112" s="85"/>
      <c r="B112" s="85"/>
      <c r="C112" s="31"/>
      <c r="D112" s="32"/>
      <c r="E112" s="33"/>
      <c r="F112" s="33"/>
      <c r="G112" s="33"/>
      <c r="H112" s="33"/>
      <c r="I112" s="33"/>
    </row>
    <row r="113" spans="1:9" ht="16.5" customHeight="1">
      <c r="A113" s="85"/>
      <c r="B113" s="85"/>
      <c r="C113" s="31"/>
      <c r="D113" s="32"/>
      <c r="E113" s="33"/>
      <c r="F113" s="33"/>
      <c r="G113" s="33"/>
      <c r="H113" s="33"/>
      <c r="I113" s="33"/>
    </row>
    <row r="114" spans="1:9" ht="16.5" customHeight="1">
      <c r="A114" s="85"/>
      <c r="B114" s="85"/>
      <c r="C114" s="31"/>
      <c r="D114" s="32"/>
      <c r="E114" s="33"/>
      <c r="F114" s="33"/>
      <c r="G114" s="33"/>
      <c r="H114" s="33"/>
      <c r="I114" s="33"/>
    </row>
    <row r="115" spans="1:9" ht="16.5" customHeight="1">
      <c r="A115" s="85"/>
      <c r="B115" s="85"/>
      <c r="C115" s="31"/>
      <c r="D115" s="32"/>
      <c r="E115" s="33"/>
      <c r="F115" s="33"/>
      <c r="G115" s="33"/>
      <c r="H115" s="33"/>
      <c r="I115" s="33"/>
    </row>
    <row r="116" spans="1:9" ht="16.5" customHeight="1">
      <c r="A116" s="85"/>
      <c r="B116" s="85"/>
      <c r="C116" s="31"/>
      <c r="D116" s="32"/>
      <c r="E116" s="33"/>
      <c r="F116" s="33"/>
      <c r="G116" s="33"/>
      <c r="H116" s="33"/>
      <c r="I116" s="33"/>
    </row>
    <row r="117" spans="1:9" ht="16.5" customHeight="1">
      <c r="A117" s="85"/>
      <c r="B117" s="85"/>
      <c r="C117" s="31"/>
      <c r="D117" s="32"/>
      <c r="E117" s="33"/>
      <c r="F117" s="33"/>
      <c r="G117" s="33"/>
      <c r="H117" s="33"/>
      <c r="I117" s="33"/>
    </row>
    <row r="118" spans="1:9" ht="16.5" customHeight="1">
      <c r="A118" s="85"/>
      <c r="B118" s="85"/>
      <c r="C118" s="31"/>
      <c r="D118" s="32"/>
      <c r="E118" s="33"/>
      <c r="F118" s="33"/>
      <c r="G118" s="33"/>
      <c r="H118" s="33"/>
      <c r="I118" s="33"/>
    </row>
    <row r="119" spans="1:9" ht="16.5" customHeight="1">
      <c r="A119" s="85"/>
      <c r="B119" s="85"/>
      <c r="C119" s="31"/>
      <c r="D119" s="32"/>
      <c r="E119" s="33"/>
      <c r="F119" s="33"/>
      <c r="G119" s="33"/>
      <c r="H119" s="33"/>
      <c r="I119" s="33"/>
    </row>
    <row r="120" spans="1:9" ht="16.5" customHeight="1">
      <c r="A120" s="85"/>
      <c r="B120" s="85"/>
      <c r="C120" s="31"/>
      <c r="D120" s="32"/>
      <c r="E120" s="33"/>
      <c r="F120" s="33"/>
      <c r="G120" s="33"/>
      <c r="H120" s="33"/>
      <c r="I120" s="33"/>
    </row>
    <row r="121" spans="1:9" ht="16.5" customHeight="1">
      <c r="A121" s="85"/>
      <c r="B121" s="85"/>
      <c r="C121" s="31"/>
      <c r="D121" s="32"/>
      <c r="E121" s="33"/>
      <c r="F121" s="33"/>
      <c r="G121" s="33"/>
      <c r="H121" s="33"/>
      <c r="I121" s="33"/>
    </row>
    <row r="122" spans="1:9" ht="16.5" customHeight="1">
      <c r="A122" s="85"/>
      <c r="B122" s="85"/>
      <c r="C122" s="31"/>
      <c r="D122" s="32"/>
      <c r="E122" s="33"/>
      <c r="F122" s="33"/>
      <c r="G122" s="33"/>
      <c r="H122" s="33"/>
      <c r="I122" s="33"/>
    </row>
    <row r="123" spans="1:9" ht="16.5" customHeight="1">
      <c r="A123" s="85"/>
      <c r="B123" s="85"/>
      <c r="C123" s="31"/>
      <c r="D123" s="32"/>
      <c r="E123" s="33"/>
      <c r="F123" s="33"/>
      <c r="G123" s="33"/>
      <c r="H123" s="33"/>
      <c r="I123" s="33"/>
    </row>
    <row r="124" spans="1:9" ht="16.5" customHeight="1">
      <c r="A124" s="85"/>
      <c r="B124" s="85"/>
      <c r="C124" s="31"/>
      <c r="D124" s="32"/>
      <c r="E124" s="33"/>
      <c r="F124" s="33"/>
      <c r="G124" s="33"/>
      <c r="H124" s="33"/>
      <c r="I124" s="33"/>
    </row>
  </sheetData>
  <phoneticPr fontId="7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zoomScale="98" workbookViewId="0">
      <selection activeCell="K202" sqref="K202"/>
    </sheetView>
  </sheetViews>
  <sheetFormatPr defaultColWidth="9" defaultRowHeight="22.5" customHeight="1"/>
  <cols>
    <col min="1" max="3" width="9.375" style="2" bestFit="1" customWidth="1"/>
    <col min="4" max="4" width="14.375" style="2" customWidth="1"/>
    <col min="5" max="5" width="14.125" style="2" customWidth="1"/>
    <col min="6" max="6" width="13.375" style="2" customWidth="1"/>
    <col min="7" max="7" width="10.125" style="2" bestFit="1" customWidth="1"/>
    <col min="8" max="8" width="44.25" style="92" customWidth="1"/>
    <col min="9" max="9" width="9.375" style="2" bestFit="1" customWidth="1"/>
    <col min="10" max="10" width="13.625" style="2" customWidth="1"/>
    <col min="11" max="11" width="19.5" style="2" customWidth="1"/>
    <col min="12" max="12" width="16.125" style="2" customWidth="1"/>
    <col min="13" max="13" width="13" style="2" customWidth="1"/>
    <col min="14" max="14" width="15.125" style="2" customWidth="1"/>
    <col min="15" max="15" width="9" style="2" customWidth="1"/>
    <col min="16" max="16384" width="9" style="2"/>
  </cols>
  <sheetData>
    <row r="1" spans="1:13" ht="16.5" customHeight="1">
      <c r="A1" s="65" t="s">
        <v>134</v>
      </c>
      <c r="B1" s="65" t="s">
        <v>135</v>
      </c>
      <c r="C1" s="65" t="s">
        <v>558</v>
      </c>
      <c r="D1" s="65" t="s">
        <v>559</v>
      </c>
      <c r="E1" s="65" t="s">
        <v>560</v>
      </c>
      <c r="F1" s="65" t="s">
        <v>136</v>
      </c>
      <c r="G1" s="65" t="s">
        <v>561</v>
      </c>
      <c r="H1" s="66" t="s">
        <v>139</v>
      </c>
      <c r="I1" s="65" t="s">
        <v>562</v>
      </c>
      <c r="J1" s="65" t="s">
        <v>563</v>
      </c>
      <c r="K1" s="65" t="s">
        <v>564</v>
      </c>
      <c r="L1" s="65" t="s">
        <v>565</v>
      </c>
      <c r="M1" s="65" t="s">
        <v>566</v>
      </c>
    </row>
    <row r="2" spans="1:13" ht="20.25" hidden="1" customHeight="1">
      <c r="A2" s="70">
        <v>2018</v>
      </c>
      <c r="B2" s="70">
        <v>9</v>
      </c>
      <c r="C2" s="70">
        <v>580</v>
      </c>
      <c r="D2" s="88">
        <v>33641371902</v>
      </c>
      <c r="E2" s="88" t="s">
        <v>567</v>
      </c>
      <c r="F2" s="89" t="s">
        <v>568</v>
      </c>
      <c r="G2" s="90" t="s">
        <v>569</v>
      </c>
      <c r="H2" s="91" t="s">
        <v>570</v>
      </c>
      <c r="I2" s="88">
        <v>580</v>
      </c>
      <c r="J2" s="88">
        <v>0</v>
      </c>
      <c r="K2" s="88">
        <v>0</v>
      </c>
      <c r="L2" s="88" t="s">
        <v>165</v>
      </c>
      <c r="M2" s="88" t="s">
        <v>571</v>
      </c>
    </row>
    <row r="3" spans="1:13" ht="20.25" hidden="1" customHeight="1">
      <c r="A3" s="70">
        <v>2018</v>
      </c>
      <c r="B3" s="70">
        <v>9</v>
      </c>
      <c r="C3" s="70">
        <v>88</v>
      </c>
      <c r="D3" s="88">
        <v>6743675892</v>
      </c>
      <c r="E3" s="88" t="s">
        <v>572</v>
      </c>
      <c r="F3" s="89" t="s">
        <v>568</v>
      </c>
      <c r="G3" s="90" t="s">
        <v>573</v>
      </c>
      <c r="H3" s="91" t="s">
        <v>574</v>
      </c>
      <c r="I3" s="88">
        <v>88</v>
      </c>
      <c r="J3" s="88">
        <v>0</v>
      </c>
      <c r="K3" s="88">
        <v>0</v>
      </c>
      <c r="L3" s="88" t="s">
        <v>165</v>
      </c>
      <c r="M3" s="88" t="s">
        <v>571</v>
      </c>
    </row>
    <row r="4" spans="1:13" ht="20.25" hidden="1" customHeight="1">
      <c r="A4" s="70">
        <v>2018</v>
      </c>
      <c r="B4" s="70">
        <v>9</v>
      </c>
      <c r="C4" s="70">
        <v>128</v>
      </c>
      <c r="D4" s="88">
        <v>32387053961</v>
      </c>
      <c r="E4" s="88" t="s">
        <v>575</v>
      </c>
      <c r="F4" s="89" t="s">
        <v>568</v>
      </c>
      <c r="G4" s="90" t="s">
        <v>576</v>
      </c>
      <c r="H4" s="91" t="s">
        <v>577</v>
      </c>
      <c r="I4" s="88">
        <v>128</v>
      </c>
      <c r="J4" s="88">
        <v>0</v>
      </c>
      <c r="K4" s="88">
        <v>0</v>
      </c>
      <c r="L4" s="88" t="s">
        <v>165</v>
      </c>
      <c r="M4" s="88" t="s">
        <v>571</v>
      </c>
    </row>
    <row r="5" spans="1:13" ht="20.25" hidden="1" customHeight="1">
      <c r="A5" s="70">
        <v>2018</v>
      </c>
      <c r="B5" s="70">
        <v>9</v>
      </c>
      <c r="C5" s="70">
        <v>58</v>
      </c>
      <c r="D5" s="88">
        <v>912174001</v>
      </c>
      <c r="E5" s="88" t="s">
        <v>578</v>
      </c>
      <c r="F5" s="89" t="s">
        <v>579</v>
      </c>
      <c r="G5" s="90" t="s">
        <v>580</v>
      </c>
      <c r="H5" s="91" t="s">
        <v>86</v>
      </c>
      <c r="I5" s="88">
        <v>98</v>
      </c>
      <c r="J5" s="88">
        <v>40</v>
      </c>
      <c r="K5" s="88">
        <v>88.2</v>
      </c>
      <c r="L5" s="88" t="s">
        <v>165</v>
      </c>
      <c r="M5" s="88" t="s">
        <v>571</v>
      </c>
    </row>
    <row r="6" spans="1:13" ht="20.25" hidden="1" customHeight="1">
      <c r="A6" s="70">
        <v>2018</v>
      </c>
      <c r="B6" s="70">
        <v>9</v>
      </c>
      <c r="C6" s="70">
        <v>588</v>
      </c>
      <c r="D6" s="88">
        <v>79357593067</v>
      </c>
      <c r="E6" s="88" t="s">
        <v>578</v>
      </c>
      <c r="F6" s="89" t="s">
        <v>579</v>
      </c>
      <c r="G6" s="90" t="s">
        <v>581</v>
      </c>
      <c r="H6" s="91" t="s">
        <v>582</v>
      </c>
      <c r="I6" s="88">
        <v>588</v>
      </c>
      <c r="J6" s="88">
        <v>0</v>
      </c>
      <c r="K6" s="88">
        <v>0</v>
      </c>
      <c r="L6" s="88" t="s">
        <v>165</v>
      </c>
      <c r="M6" s="88" t="s">
        <v>571</v>
      </c>
    </row>
    <row r="7" spans="1:13" ht="20.25" hidden="1" customHeight="1">
      <c r="A7" s="70">
        <v>2018</v>
      </c>
      <c r="B7" s="70">
        <v>9</v>
      </c>
      <c r="C7" s="70">
        <v>20</v>
      </c>
      <c r="D7" s="88">
        <v>42923263752</v>
      </c>
      <c r="E7" s="88" t="s">
        <v>583</v>
      </c>
      <c r="F7" s="89" t="s">
        <v>584</v>
      </c>
      <c r="G7" s="90" t="s">
        <v>585</v>
      </c>
      <c r="H7" s="91" t="s">
        <v>586</v>
      </c>
      <c r="I7" s="88">
        <v>20</v>
      </c>
      <c r="J7" s="88">
        <v>0</v>
      </c>
      <c r="K7" s="88">
        <v>0</v>
      </c>
      <c r="L7" s="88" t="s">
        <v>165</v>
      </c>
      <c r="M7" s="88" t="s">
        <v>571</v>
      </c>
    </row>
    <row r="8" spans="1:13" ht="20.25" hidden="1" customHeight="1">
      <c r="A8" s="70">
        <v>2018</v>
      </c>
      <c r="B8" s="70">
        <v>9</v>
      </c>
      <c r="C8" s="70">
        <v>980</v>
      </c>
      <c r="D8" s="88">
        <v>36964011654</v>
      </c>
      <c r="E8" s="88" t="s">
        <v>587</v>
      </c>
      <c r="F8" s="89" t="s">
        <v>584</v>
      </c>
      <c r="G8" s="90" t="s">
        <v>588</v>
      </c>
      <c r="H8" s="91" t="s">
        <v>589</v>
      </c>
      <c r="I8" s="88">
        <v>980</v>
      </c>
      <c r="J8" s="88">
        <v>0</v>
      </c>
      <c r="K8" s="88">
        <v>0</v>
      </c>
      <c r="L8" s="88" t="s">
        <v>165</v>
      </c>
      <c r="M8" s="88" t="s">
        <v>571</v>
      </c>
    </row>
    <row r="9" spans="1:13" ht="20.25" hidden="1" customHeight="1">
      <c r="A9" s="70">
        <v>2018</v>
      </c>
      <c r="B9" s="70">
        <v>9</v>
      </c>
      <c r="C9" s="70">
        <v>128</v>
      </c>
      <c r="D9" s="88">
        <v>17759231586</v>
      </c>
      <c r="E9" s="88" t="s">
        <v>590</v>
      </c>
      <c r="F9" s="89" t="s">
        <v>591</v>
      </c>
      <c r="G9" s="90" t="s">
        <v>592</v>
      </c>
      <c r="H9" s="91" t="s">
        <v>577</v>
      </c>
      <c r="I9" s="88">
        <v>128</v>
      </c>
      <c r="J9" s="88">
        <v>0</v>
      </c>
      <c r="K9" s="88">
        <v>0</v>
      </c>
      <c r="L9" s="88" t="s">
        <v>165</v>
      </c>
      <c r="M9" s="88" t="s">
        <v>571</v>
      </c>
    </row>
    <row r="10" spans="1:13" ht="20.25" hidden="1" customHeight="1">
      <c r="A10" s="70">
        <v>2018</v>
      </c>
      <c r="B10" s="70">
        <v>9</v>
      </c>
      <c r="C10" s="70">
        <v>128</v>
      </c>
      <c r="D10" s="88">
        <v>49666522661</v>
      </c>
      <c r="E10" s="88" t="s">
        <v>593</v>
      </c>
      <c r="F10" s="89" t="s">
        <v>594</v>
      </c>
      <c r="G10" s="90" t="s">
        <v>595</v>
      </c>
      <c r="H10" s="91" t="s">
        <v>577</v>
      </c>
      <c r="I10" s="88">
        <v>128</v>
      </c>
      <c r="J10" s="88">
        <v>0</v>
      </c>
      <c r="K10" s="88">
        <v>0</v>
      </c>
      <c r="L10" s="88" t="s">
        <v>165</v>
      </c>
      <c r="M10" s="88" t="s">
        <v>571</v>
      </c>
    </row>
    <row r="11" spans="1:13" ht="20.25" hidden="1" customHeight="1">
      <c r="A11" s="70">
        <v>2018</v>
      </c>
      <c r="B11" s="70">
        <v>9</v>
      </c>
      <c r="C11" s="70">
        <v>128</v>
      </c>
      <c r="D11" s="88">
        <v>58611920687</v>
      </c>
      <c r="E11" s="88" t="s">
        <v>596</v>
      </c>
      <c r="F11" s="89" t="s">
        <v>594</v>
      </c>
      <c r="G11" s="90" t="s">
        <v>597</v>
      </c>
      <c r="H11" s="91" t="s">
        <v>577</v>
      </c>
      <c r="I11" s="88">
        <v>128</v>
      </c>
      <c r="J11" s="88">
        <v>0</v>
      </c>
      <c r="K11" s="88">
        <v>0</v>
      </c>
      <c r="L11" s="88" t="s">
        <v>165</v>
      </c>
      <c r="M11" s="88" t="s">
        <v>571</v>
      </c>
    </row>
    <row r="12" spans="1:13" ht="20.25" hidden="1" customHeight="1">
      <c r="A12" s="70">
        <v>2018</v>
      </c>
      <c r="B12" s="70">
        <v>9</v>
      </c>
      <c r="C12" s="70">
        <v>20</v>
      </c>
      <c r="D12" s="88">
        <v>41865137710</v>
      </c>
      <c r="E12" s="88" t="s">
        <v>598</v>
      </c>
      <c r="F12" s="89" t="s">
        <v>594</v>
      </c>
      <c r="G12" s="90" t="s">
        <v>599</v>
      </c>
      <c r="H12" s="91" t="s">
        <v>586</v>
      </c>
      <c r="I12" s="88">
        <v>20</v>
      </c>
      <c r="J12" s="88">
        <v>0</v>
      </c>
      <c r="K12" s="88">
        <v>0</v>
      </c>
      <c r="L12" s="88" t="s">
        <v>165</v>
      </c>
      <c r="M12" s="88" t="s">
        <v>571</v>
      </c>
    </row>
    <row r="13" spans="1:13" ht="20.25" hidden="1" customHeight="1">
      <c r="A13" s="70">
        <v>2018</v>
      </c>
      <c r="B13" s="70">
        <v>9</v>
      </c>
      <c r="C13" s="70">
        <v>580</v>
      </c>
      <c r="D13" s="88">
        <v>27485157438</v>
      </c>
      <c r="E13" s="88" t="s">
        <v>600</v>
      </c>
      <c r="F13" s="89" t="s">
        <v>601</v>
      </c>
      <c r="G13" s="90" t="s">
        <v>602</v>
      </c>
      <c r="H13" s="91" t="s">
        <v>570</v>
      </c>
      <c r="I13" s="88">
        <v>580</v>
      </c>
      <c r="J13" s="88">
        <v>0</v>
      </c>
      <c r="K13" s="88">
        <v>0</v>
      </c>
      <c r="L13" s="88" t="s">
        <v>165</v>
      </c>
      <c r="M13" s="88" t="s">
        <v>603</v>
      </c>
    </row>
    <row r="14" spans="1:13" ht="20.25" hidden="1" customHeight="1">
      <c r="A14" s="70">
        <v>2018</v>
      </c>
      <c r="B14" s="70">
        <v>9</v>
      </c>
      <c r="C14" s="70">
        <v>580</v>
      </c>
      <c r="D14" s="88">
        <v>15956225609</v>
      </c>
      <c r="E14" s="88" t="s">
        <v>604</v>
      </c>
      <c r="F14" s="89" t="s">
        <v>605</v>
      </c>
      <c r="G14" s="90" t="s">
        <v>606</v>
      </c>
      <c r="H14" s="91" t="s">
        <v>570</v>
      </c>
      <c r="I14" s="88">
        <v>580</v>
      </c>
      <c r="J14" s="88">
        <v>0</v>
      </c>
      <c r="K14" s="88">
        <v>0</v>
      </c>
      <c r="L14" s="88" t="s">
        <v>165</v>
      </c>
      <c r="M14" s="88" t="s">
        <v>571</v>
      </c>
    </row>
    <row r="15" spans="1:13" ht="20.25" hidden="1" customHeight="1">
      <c r="A15" s="70">
        <v>2018</v>
      </c>
      <c r="B15" s="70">
        <v>9</v>
      </c>
      <c r="C15" s="70">
        <v>298</v>
      </c>
      <c r="D15" s="88">
        <v>59921100813</v>
      </c>
      <c r="E15" s="88" t="s">
        <v>607</v>
      </c>
      <c r="F15" s="89" t="s">
        <v>608</v>
      </c>
      <c r="G15" s="90" t="s">
        <v>609</v>
      </c>
      <c r="H15" s="91" t="s">
        <v>610</v>
      </c>
      <c r="I15" s="88">
        <v>298</v>
      </c>
      <c r="J15" s="88">
        <v>0</v>
      </c>
      <c r="K15" s="88">
        <v>0</v>
      </c>
      <c r="L15" s="88" t="s">
        <v>165</v>
      </c>
      <c r="M15" s="88" t="s">
        <v>571</v>
      </c>
    </row>
    <row r="16" spans="1:13" ht="20.25" hidden="1" customHeight="1">
      <c r="A16" s="70">
        <v>2018</v>
      </c>
      <c r="B16" s="70">
        <v>8</v>
      </c>
      <c r="C16" s="70">
        <v>580</v>
      </c>
      <c r="D16" s="88">
        <v>23699238691</v>
      </c>
      <c r="E16" s="88" t="s">
        <v>611</v>
      </c>
      <c r="F16" s="89" t="s">
        <v>612</v>
      </c>
      <c r="G16" s="90" t="s">
        <v>613</v>
      </c>
      <c r="H16" s="91" t="s">
        <v>570</v>
      </c>
      <c r="I16" s="88">
        <v>580</v>
      </c>
      <c r="J16" s="88">
        <v>0</v>
      </c>
      <c r="K16" s="88">
        <v>0</v>
      </c>
      <c r="L16" s="88" t="s">
        <v>165</v>
      </c>
      <c r="M16" s="88" t="s">
        <v>571</v>
      </c>
    </row>
    <row r="17" spans="1:13" ht="20.25" hidden="1" customHeight="1">
      <c r="A17" s="70">
        <v>2018</v>
      </c>
      <c r="B17" s="70">
        <v>8</v>
      </c>
      <c r="C17" s="70">
        <v>580</v>
      </c>
      <c r="D17" s="88">
        <v>34514820185</v>
      </c>
      <c r="E17" s="88" t="s">
        <v>614</v>
      </c>
      <c r="F17" s="89" t="s">
        <v>615</v>
      </c>
      <c r="G17" s="90" t="s">
        <v>616</v>
      </c>
      <c r="H17" s="91" t="s">
        <v>570</v>
      </c>
      <c r="I17" s="88">
        <v>580</v>
      </c>
      <c r="J17" s="88">
        <v>0</v>
      </c>
      <c r="K17" s="88">
        <v>0</v>
      </c>
      <c r="L17" s="88" t="s">
        <v>165</v>
      </c>
      <c r="M17" s="88" t="s">
        <v>571</v>
      </c>
    </row>
    <row r="18" spans="1:13" ht="20.25" hidden="1" customHeight="1">
      <c r="A18" s="70">
        <v>2018</v>
      </c>
      <c r="B18" s="70">
        <v>8</v>
      </c>
      <c r="C18" s="70">
        <v>20</v>
      </c>
      <c r="D18" s="88">
        <v>65509454192</v>
      </c>
      <c r="E18" s="88" t="s">
        <v>617</v>
      </c>
      <c r="F18" s="89" t="s">
        <v>618</v>
      </c>
      <c r="G18" s="90" t="s">
        <v>619</v>
      </c>
      <c r="H18" s="91" t="s">
        <v>586</v>
      </c>
      <c r="I18" s="88">
        <v>20</v>
      </c>
      <c r="J18" s="88">
        <v>0</v>
      </c>
      <c r="K18" s="88">
        <v>0</v>
      </c>
      <c r="L18" s="88" t="s">
        <v>165</v>
      </c>
      <c r="M18" s="88" t="s">
        <v>571</v>
      </c>
    </row>
    <row r="19" spans="1:13" ht="20.25" hidden="1" customHeight="1">
      <c r="A19" s="70">
        <v>2018</v>
      </c>
      <c r="B19" s="70">
        <v>8</v>
      </c>
      <c r="C19" s="70">
        <v>16</v>
      </c>
      <c r="D19" s="88">
        <v>7297771071</v>
      </c>
      <c r="E19" s="88" t="s">
        <v>620</v>
      </c>
      <c r="F19" s="89" t="s">
        <v>621</v>
      </c>
      <c r="G19" s="90" t="s">
        <v>622</v>
      </c>
      <c r="H19" s="91" t="s">
        <v>80</v>
      </c>
      <c r="I19" s="88">
        <v>16</v>
      </c>
      <c r="J19" s="88">
        <v>0</v>
      </c>
      <c r="K19" s="88">
        <v>15.84</v>
      </c>
      <c r="L19" s="88" t="s">
        <v>165</v>
      </c>
      <c r="M19" s="88" t="s">
        <v>571</v>
      </c>
    </row>
    <row r="20" spans="1:13" ht="20.25" hidden="1" customHeight="1">
      <c r="A20" s="70">
        <v>2018</v>
      </c>
      <c r="B20" s="70">
        <v>8</v>
      </c>
      <c r="C20" s="70">
        <v>58</v>
      </c>
      <c r="D20" s="88">
        <v>7962783299</v>
      </c>
      <c r="E20" s="88" t="s">
        <v>623</v>
      </c>
      <c r="F20" s="89" t="s">
        <v>624</v>
      </c>
      <c r="G20" s="90" t="s">
        <v>625</v>
      </c>
      <c r="H20" s="91" t="s">
        <v>79</v>
      </c>
      <c r="I20" s="88">
        <v>188</v>
      </c>
      <c r="J20" s="88">
        <v>130</v>
      </c>
      <c r="K20" s="88">
        <v>186.12</v>
      </c>
      <c r="L20" s="88" t="s">
        <v>165</v>
      </c>
      <c r="M20" s="88" t="s">
        <v>571</v>
      </c>
    </row>
    <row r="21" spans="1:13" ht="20.25" hidden="1" customHeight="1">
      <c r="A21" s="70">
        <v>2018</v>
      </c>
      <c r="B21" s="70">
        <v>8</v>
      </c>
      <c r="C21" s="70">
        <v>580</v>
      </c>
      <c r="D21" s="88">
        <v>4532156829</v>
      </c>
      <c r="E21" s="88" t="s">
        <v>626</v>
      </c>
      <c r="F21" s="89" t="s">
        <v>627</v>
      </c>
      <c r="G21" s="90" t="s">
        <v>628</v>
      </c>
      <c r="H21" s="91" t="s">
        <v>84</v>
      </c>
      <c r="I21" s="88">
        <v>580</v>
      </c>
      <c r="J21" s="88">
        <v>0</v>
      </c>
      <c r="K21" s="88">
        <v>522</v>
      </c>
      <c r="L21" s="88" t="s">
        <v>165</v>
      </c>
      <c r="M21" s="88" t="s">
        <v>571</v>
      </c>
    </row>
    <row r="22" spans="1:13" ht="20.25" hidden="1" customHeight="1">
      <c r="A22" s="70">
        <v>2018</v>
      </c>
      <c r="B22" s="70">
        <v>8</v>
      </c>
      <c r="C22" s="70">
        <v>20</v>
      </c>
      <c r="D22" s="88">
        <v>41705549829</v>
      </c>
      <c r="E22" s="88" t="s">
        <v>629</v>
      </c>
      <c r="F22" s="89" t="s">
        <v>618</v>
      </c>
      <c r="G22" s="90" t="s">
        <v>630</v>
      </c>
      <c r="H22" s="91" t="s">
        <v>586</v>
      </c>
      <c r="I22" s="88">
        <v>20</v>
      </c>
      <c r="J22" s="88">
        <v>0</v>
      </c>
      <c r="K22" s="88">
        <v>0</v>
      </c>
      <c r="L22" s="88" t="s">
        <v>165</v>
      </c>
      <c r="M22" s="88" t="s">
        <v>571</v>
      </c>
    </row>
    <row r="23" spans="1:13" ht="20.25" hidden="1" customHeight="1">
      <c r="A23" s="70">
        <v>2018</v>
      </c>
      <c r="B23" s="70">
        <v>8</v>
      </c>
      <c r="C23" s="70">
        <v>599</v>
      </c>
      <c r="D23" s="88">
        <v>23340305061</v>
      </c>
      <c r="E23" s="88" t="s">
        <v>631</v>
      </c>
      <c r="F23" s="89" t="s">
        <v>632</v>
      </c>
      <c r="G23" s="90" t="s">
        <v>633</v>
      </c>
      <c r="H23" s="91" t="s">
        <v>634</v>
      </c>
      <c r="I23" s="88">
        <v>599</v>
      </c>
      <c r="J23" s="88">
        <v>0</v>
      </c>
      <c r="K23" s="88">
        <v>0</v>
      </c>
      <c r="L23" s="88" t="s">
        <v>165</v>
      </c>
      <c r="M23" s="88" t="s">
        <v>571</v>
      </c>
    </row>
    <row r="24" spans="1:13" ht="20.25" hidden="1" customHeight="1">
      <c r="A24" s="70">
        <v>2018</v>
      </c>
      <c r="B24" s="70">
        <v>8</v>
      </c>
      <c r="C24" s="70">
        <v>20</v>
      </c>
      <c r="D24" s="88">
        <v>50068625219</v>
      </c>
      <c r="E24" s="88" t="s">
        <v>635</v>
      </c>
      <c r="F24" s="89" t="s">
        <v>636</v>
      </c>
      <c r="G24" s="90" t="s">
        <v>637</v>
      </c>
      <c r="H24" s="91" t="s">
        <v>586</v>
      </c>
      <c r="I24" s="88">
        <v>20</v>
      </c>
      <c r="J24" s="88">
        <v>0</v>
      </c>
      <c r="K24" s="88">
        <v>0</v>
      </c>
      <c r="L24" s="88" t="s">
        <v>165</v>
      </c>
      <c r="M24" s="88" t="s">
        <v>571</v>
      </c>
    </row>
    <row r="25" spans="1:13" ht="20.25" hidden="1" customHeight="1">
      <c r="A25" s="70">
        <v>2018</v>
      </c>
      <c r="B25" s="70">
        <v>8</v>
      </c>
      <c r="C25" s="70">
        <v>128</v>
      </c>
      <c r="D25" s="88">
        <v>95689616442</v>
      </c>
      <c r="E25" s="88" t="s">
        <v>638</v>
      </c>
      <c r="F25" s="89" t="s">
        <v>636</v>
      </c>
      <c r="G25" s="90" t="s">
        <v>639</v>
      </c>
      <c r="H25" s="91" t="s">
        <v>577</v>
      </c>
      <c r="I25" s="88">
        <v>128</v>
      </c>
      <c r="J25" s="88">
        <v>0</v>
      </c>
      <c r="K25" s="88">
        <v>0</v>
      </c>
      <c r="L25" s="88" t="s">
        <v>165</v>
      </c>
      <c r="M25" s="88" t="s">
        <v>571</v>
      </c>
    </row>
    <row r="26" spans="1:13" ht="20.25" hidden="1" customHeight="1">
      <c r="A26" s="70">
        <v>2018</v>
      </c>
      <c r="B26" s="70">
        <v>8</v>
      </c>
      <c r="C26" s="70">
        <v>128</v>
      </c>
      <c r="D26" s="88">
        <v>8674743302</v>
      </c>
      <c r="E26" s="88" t="s">
        <v>640</v>
      </c>
      <c r="F26" s="89" t="s">
        <v>636</v>
      </c>
      <c r="G26" s="90" t="s">
        <v>641</v>
      </c>
      <c r="H26" s="91" t="s">
        <v>577</v>
      </c>
      <c r="I26" s="88">
        <v>128</v>
      </c>
      <c r="J26" s="88">
        <v>0</v>
      </c>
      <c r="K26" s="88">
        <v>0</v>
      </c>
      <c r="L26" s="88" t="s">
        <v>165</v>
      </c>
      <c r="M26" s="88" t="s">
        <v>571</v>
      </c>
    </row>
    <row r="27" spans="1:13" ht="20.25" hidden="1" customHeight="1">
      <c r="A27" s="70">
        <v>2018</v>
      </c>
      <c r="B27" s="70">
        <v>8</v>
      </c>
      <c r="C27" s="70">
        <v>128</v>
      </c>
      <c r="D27" s="88">
        <v>94787640635</v>
      </c>
      <c r="E27" s="88" t="s">
        <v>642</v>
      </c>
      <c r="F27" s="89" t="s">
        <v>636</v>
      </c>
      <c r="G27" s="90" t="s">
        <v>643</v>
      </c>
      <c r="H27" s="91" t="s">
        <v>577</v>
      </c>
      <c r="I27" s="88">
        <v>128</v>
      </c>
      <c r="J27" s="88">
        <v>0</v>
      </c>
      <c r="K27" s="88">
        <v>0</v>
      </c>
      <c r="L27" s="88" t="s">
        <v>165</v>
      </c>
      <c r="M27" s="88" t="s">
        <v>571</v>
      </c>
    </row>
    <row r="28" spans="1:13" ht="20.25" hidden="1" customHeight="1">
      <c r="A28" s="70">
        <v>2018</v>
      </c>
      <c r="B28" s="70">
        <v>8</v>
      </c>
      <c r="C28" s="70">
        <v>4800</v>
      </c>
      <c r="D28" s="88">
        <v>60308530453</v>
      </c>
      <c r="E28" s="88" t="s">
        <v>644</v>
      </c>
      <c r="F28" s="89" t="s">
        <v>645</v>
      </c>
      <c r="G28" s="90" t="s">
        <v>646</v>
      </c>
      <c r="H28" s="91" t="s">
        <v>647</v>
      </c>
      <c r="I28" s="88">
        <v>4800</v>
      </c>
      <c r="J28" s="88">
        <v>0</v>
      </c>
      <c r="K28" s="88">
        <v>0</v>
      </c>
      <c r="L28" s="88" t="s">
        <v>165</v>
      </c>
      <c r="M28" s="88" t="s">
        <v>571</v>
      </c>
    </row>
    <row r="29" spans="1:13" ht="20.25" hidden="1" customHeight="1">
      <c r="A29" s="70">
        <v>2018</v>
      </c>
      <c r="B29" s="70">
        <v>8</v>
      </c>
      <c r="C29" s="70">
        <v>128</v>
      </c>
      <c r="D29" s="88">
        <v>74520935941</v>
      </c>
      <c r="E29" s="88" t="s">
        <v>648</v>
      </c>
      <c r="F29" s="89" t="s">
        <v>649</v>
      </c>
      <c r="G29" s="90" t="s">
        <v>650</v>
      </c>
      <c r="H29" s="91" t="s">
        <v>577</v>
      </c>
      <c r="I29" s="88">
        <v>128</v>
      </c>
      <c r="J29" s="88">
        <v>0</v>
      </c>
      <c r="K29" s="88">
        <v>0</v>
      </c>
      <c r="L29" s="88" t="s">
        <v>165</v>
      </c>
      <c r="M29" s="88" t="s">
        <v>571</v>
      </c>
    </row>
    <row r="30" spans="1:13" ht="20.25" hidden="1" customHeight="1">
      <c r="A30" s="70">
        <v>2018</v>
      </c>
      <c r="B30" s="70">
        <v>8</v>
      </c>
      <c r="C30" s="70">
        <v>588</v>
      </c>
      <c r="D30" s="88">
        <v>20715891072</v>
      </c>
      <c r="E30" s="88" t="s">
        <v>651</v>
      </c>
      <c r="F30" s="89" t="s">
        <v>649</v>
      </c>
      <c r="G30" s="90" t="s">
        <v>652</v>
      </c>
      <c r="H30" s="91" t="s">
        <v>582</v>
      </c>
      <c r="I30" s="88">
        <v>588</v>
      </c>
      <c r="J30" s="88">
        <v>0</v>
      </c>
      <c r="K30" s="88">
        <v>0</v>
      </c>
      <c r="L30" s="88" t="s">
        <v>165</v>
      </c>
      <c r="M30" s="88" t="s">
        <v>571</v>
      </c>
    </row>
    <row r="31" spans="1:13" ht="20.25" hidden="1" customHeight="1">
      <c r="A31" s="70">
        <v>2018</v>
      </c>
      <c r="B31" s="70">
        <v>8</v>
      </c>
      <c r="C31" s="70">
        <v>580</v>
      </c>
      <c r="D31" s="88">
        <v>18778348849</v>
      </c>
      <c r="E31" s="88" t="s">
        <v>653</v>
      </c>
      <c r="F31" s="89" t="s">
        <v>621</v>
      </c>
      <c r="G31" s="90" t="s">
        <v>654</v>
      </c>
      <c r="H31" s="91" t="s">
        <v>570</v>
      </c>
      <c r="I31" s="88">
        <v>580</v>
      </c>
      <c r="J31" s="88">
        <v>0</v>
      </c>
      <c r="K31" s="88">
        <v>0</v>
      </c>
      <c r="L31" s="88" t="s">
        <v>165</v>
      </c>
      <c r="M31" s="88" t="s">
        <v>571</v>
      </c>
    </row>
    <row r="32" spans="1:13" ht="20.25" hidden="1" customHeight="1">
      <c r="A32" s="70">
        <v>2018</v>
      </c>
      <c r="B32" s="70">
        <v>8</v>
      </c>
      <c r="C32" s="70">
        <v>20</v>
      </c>
      <c r="D32" s="88">
        <v>9012857606</v>
      </c>
      <c r="E32" s="88" t="s">
        <v>655</v>
      </c>
      <c r="F32" s="89" t="s">
        <v>621</v>
      </c>
      <c r="G32" s="90" t="s">
        <v>656</v>
      </c>
      <c r="H32" s="91" t="s">
        <v>586</v>
      </c>
      <c r="I32" s="88">
        <v>20</v>
      </c>
      <c r="J32" s="88">
        <v>0</v>
      </c>
      <c r="K32" s="88">
        <v>0</v>
      </c>
      <c r="L32" s="88" t="s">
        <v>165</v>
      </c>
      <c r="M32" s="88" t="s">
        <v>571</v>
      </c>
    </row>
    <row r="33" spans="1:13" ht="20.25" hidden="1" customHeight="1">
      <c r="A33" s="70">
        <v>2018</v>
      </c>
      <c r="B33" s="70">
        <v>8</v>
      </c>
      <c r="C33" s="70">
        <v>20</v>
      </c>
      <c r="D33" s="88">
        <v>98456692320</v>
      </c>
      <c r="E33" s="88" t="s">
        <v>657</v>
      </c>
      <c r="F33" s="89" t="s">
        <v>658</v>
      </c>
      <c r="G33" s="90" t="s">
        <v>659</v>
      </c>
      <c r="H33" s="91" t="s">
        <v>586</v>
      </c>
      <c r="I33" s="88">
        <v>20</v>
      </c>
      <c r="J33" s="88">
        <v>0</v>
      </c>
      <c r="K33" s="88">
        <v>0</v>
      </c>
      <c r="L33" s="88" t="s">
        <v>165</v>
      </c>
      <c r="M33" s="88" t="s">
        <v>571</v>
      </c>
    </row>
    <row r="34" spans="1:13" ht="20.25" hidden="1" customHeight="1">
      <c r="A34" s="70">
        <v>2018</v>
      </c>
      <c r="B34" s="70">
        <v>8</v>
      </c>
      <c r="C34" s="70">
        <v>128</v>
      </c>
      <c r="D34" s="88">
        <v>48424621541</v>
      </c>
      <c r="E34" s="88" t="s">
        <v>660</v>
      </c>
      <c r="F34" s="89" t="s">
        <v>661</v>
      </c>
      <c r="G34" s="90" t="s">
        <v>662</v>
      </c>
      <c r="H34" s="91" t="s">
        <v>577</v>
      </c>
      <c r="I34" s="88">
        <v>128</v>
      </c>
      <c r="J34" s="88">
        <v>0</v>
      </c>
      <c r="K34" s="88">
        <v>0</v>
      </c>
      <c r="L34" s="88" t="s">
        <v>165</v>
      </c>
      <c r="M34" s="88" t="s">
        <v>571</v>
      </c>
    </row>
    <row r="35" spans="1:13" ht="20.25" hidden="1" customHeight="1">
      <c r="A35" s="70">
        <v>2018</v>
      </c>
      <c r="B35" s="70">
        <v>8</v>
      </c>
      <c r="C35" s="70">
        <v>128</v>
      </c>
      <c r="D35" s="88">
        <v>56304949015</v>
      </c>
      <c r="E35" s="88" t="s">
        <v>663</v>
      </c>
      <c r="F35" s="89" t="s">
        <v>664</v>
      </c>
      <c r="G35" s="90" t="s">
        <v>665</v>
      </c>
      <c r="H35" s="91" t="s">
        <v>577</v>
      </c>
      <c r="I35" s="88">
        <v>128</v>
      </c>
      <c r="J35" s="88">
        <v>0</v>
      </c>
      <c r="K35" s="88">
        <v>0</v>
      </c>
      <c r="L35" s="88" t="s">
        <v>165</v>
      </c>
      <c r="M35" s="88" t="s">
        <v>571</v>
      </c>
    </row>
    <row r="36" spans="1:13" ht="20.25" hidden="1" customHeight="1">
      <c r="A36" s="70">
        <v>2018</v>
      </c>
      <c r="B36" s="70">
        <v>8</v>
      </c>
      <c r="C36" s="70">
        <v>98</v>
      </c>
      <c r="D36" s="88">
        <v>48735469760</v>
      </c>
      <c r="E36" s="88" t="s">
        <v>666</v>
      </c>
      <c r="F36" s="89" t="s">
        <v>667</v>
      </c>
      <c r="G36" s="90" t="s">
        <v>668</v>
      </c>
      <c r="H36" s="91" t="s">
        <v>669</v>
      </c>
      <c r="I36" s="88">
        <v>98</v>
      </c>
      <c r="J36" s="88">
        <v>0</v>
      </c>
      <c r="K36" s="88">
        <v>0</v>
      </c>
      <c r="L36" s="88" t="s">
        <v>165</v>
      </c>
      <c r="M36" s="88" t="s">
        <v>571</v>
      </c>
    </row>
    <row r="37" spans="1:13" ht="20.25" hidden="1" customHeight="1">
      <c r="A37" s="70">
        <v>2018</v>
      </c>
      <c r="B37" s="70">
        <v>8</v>
      </c>
      <c r="C37" s="70">
        <v>98</v>
      </c>
      <c r="D37" s="88">
        <v>57218318559</v>
      </c>
      <c r="E37" s="88" t="s">
        <v>670</v>
      </c>
      <c r="F37" s="89" t="s">
        <v>667</v>
      </c>
      <c r="G37" s="90" t="s">
        <v>671</v>
      </c>
      <c r="H37" s="91" t="s">
        <v>669</v>
      </c>
      <c r="I37" s="88">
        <v>98</v>
      </c>
      <c r="J37" s="88">
        <v>0</v>
      </c>
      <c r="K37" s="88">
        <v>0</v>
      </c>
      <c r="L37" s="88" t="s">
        <v>165</v>
      </c>
      <c r="M37" s="88" t="s">
        <v>571</v>
      </c>
    </row>
    <row r="38" spans="1:13" ht="20.25" hidden="1" customHeight="1">
      <c r="A38" s="70">
        <v>2018</v>
      </c>
      <c r="B38" s="70">
        <v>8</v>
      </c>
      <c r="C38" s="70">
        <v>20</v>
      </c>
      <c r="D38" s="88">
        <v>65696799737</v>
      </c>
      <c r="E38" s="88" t="s">
        <v>672</v>
      </c>
      <c r="F38" s="89" t="s">
        <v>673</v>
      </c>
      <c r="G38" s="90" t="s">
        <v>674</v>
      </c>
      <c r="H38" s="91" t="s">
        <v>586</v>
      </c>
      <c r="I38" s="88">
        <v>20</v>
      </c>
      <c r="J38" s="88">
        <v>0</v>
      </c>
      <c r="K38" s="88">
        <v>0</v>
      </c>
      <c r="L38" s="88" t="s">
        <v>165</v>
      </c>
      <c r="M38" s="88" t="s">
        <v>571</v>
      </c>
    </row>
    <row r="39" spans="1:13" ht="20.25" hidden="1" customHeight="1">
      <c r="A39" s="70">
        <v>2018</v>
      </c>
      <c r="B39" s="70">
        <v>8</v>
      </c>
      <c r="C39" s="70">
        <v>20</v>
      </c>
      <c r="D39" s="88">
        <v>52044533017</v>
      </c>
      <c r="E39" s="88" t="s">
        <v>675</v>
      </c>
      <c r="F39" s="89" t="s">
        <v>673</v>
      </c>
      <c r="G39" s="90" t="s">
        <v>676</v>
      </c>
      <c r="H39" s="91" t="s">
        <v>586</v>
      </c>
      <c r="I39" s="88">
        <v>20</v>
      </c>
      <c r="J39" s="88">
        <v>0</v>
      </c>
      <c r="K39" s="88">
        <v>0</v>
      </c>
      <c r="L39" s="88" t="s">
        <v>165</v>
      </c>
      <c r="M39" s="88" t="s">
        <v>571</v>
      </c>
    </row>
    <row r="40" spans="1:13" ht="20.25" hidden="1" customHeight="1">
      <c r="A40" s="70">
        <v>2018</v>
      </c>
      <c r="B40" s="70">
        <v>8</v>
      </c>
      <c r="C40" s="70">
        <v>588</v>
      </c>
      <c r="D40" s="88">
        <v>66900234384</v>
      </c>
      <c r="E40" s="88" t="s">
        <v>672</v>
      </c>
      <c r="F40" s="89" t="s">
        <v>673</v>
      </c>
      <c r="G40" s="90" t="s">
        <v>677</v>
      </c>
      <c r="H40" s="91" t="s">
        <v>582</v>
      </c>
      <c r="I40" s="88">
        <v>588</v>
      </c>
      <c r="J40" s="88">
        <v>0</v>
      </c>
      <c r="K40" s="88">
        <v>0</v>
      </c>
      <c r="L40" s="88" t="s">
        <v>165</v>
      </c>
      <c r="M40" s="88" t="s">
        <v>571</v>
      </c>
    </row>
    <row r="41" spans="1:13" ht="20.25" hidden="1" customHeight="1">
      <c r="A41" s="70">
        <v>2018</v>
      </c>
      <c r="B41" s="70">
        <v>8</v>
      </c>
      <c r="C41" s="70">
        <v>128</v>
      </c>
      <c r="D41" s="88">
        <v>63371816242</v>
      </c>
      <c r="E41" s="88" t="s">
        <v>678</v>
      </c>
      <c r="F41" s="89" t="s">
        <v>673</v>
      </c>
      <c r="G41" s="90" t="s">
        <v>679</v>
      </c>
      <c r="H41" s="91" t="s">
        <v>577</v>
      </c>
      <c r="I41" s="88">
        <v>128</v>
      </c>
      <c r="J41" s="88">
        <v>0</v>
      </c>
      <c r="K41" s="88">
        <v>0</v>
      </c>
      <c r="L41" s="88" t="s">
        <v>165</v>
      </c>
      <c r="M41" s="88" t="s">
        <v>571</v>
      </c>
    </row>
    <row r="42" spans="1:13" ht="20.25" hidden="1" customHeight="1">
      <c r="A42" s="70">
        <v>2018</v>
      </c>
      <c r="B42" s="70">
        <v>8</v>
      </c>
      <c r="C42" s="70">
        <v>20</v>
      </c>
      <c r="D42" s="88">
        <v>36102784252</v>
      </c>
      <c r="E42" s="88" t="s">
        <v>680</v>
      </c>
      <c r="F42" s="89" t="s">
        <v>681</v>
      </c>
      <c r="G42" s="90" t="s">
        <v>682</v>
      </c>
      <c r="H42" s="91" t="s">
        <v>586</v>
      </c>
      <c r="I42" s="88">
        <v>20</v>
      </c>
      <c r="J42" s="88">
        <v>0</v>
      </c>
      <c r="K42" s="88">
        <v>0</v>
      </c>
      <c r="L42" s="88" t="s">
        <v>165</v>
      </c>
      <c r="M42" s="88" t="s">
        <v>571</v>
      </c>
    </row>
    <row r="43" spans="1:13" ht="20.25" hidden="1" customHeight="1">
      <c r="A43" s="70">
        <v>2018</v>
      </c>
      <c r="B43" s="70">
        <v>8</v>
      </c>
      <c r="C43" s="70">
        <v>980</v>
      </c>
      <c r="D43" s="88">
        <v>73383346584</v>
      </c>
      <c r="E43" s="88" t="s">
        <v>683</v>
      </c>
      <c r="F43" s="89" t="s">
        <v>681</v>
      </c>
      <c r="G43" s="90" t="s">
        <v>684</v>
      </c>
      <c r="H43" s="91" t="s">
        <v>589</v>
      </c>
      <c r="I43" s="88">
        <v>980</v>
      </c>
      <c r="J43" s="88">
        <v>0</v>
      </c>
      <c r="K43" s="88">
        <v>0</v>
      </c>
      <c r="L43" s="88" t="s">
        <v>165</v>
      </c>
      <c r="M43" s="88" t="s">
        <v>571</v>
      </c>
    </row>
    <row r="44" spans="1:13" ht="20.25" hidden="1" customHeight="1">
      <c r="A44" s="70">
        <v>2018</v>
      </c>
      <c r="B44" s="70">
        <v>8</v>
      </c>
      <c r="C44" s="70">
        <v>580</v>
      </c>
      <c r="D44" s="88">
        <v>11098150860</v>
      </c>
      <c r="E44" s="88" t="s">
        <v>685</v>
      </c>
      <c r="F44" s="89" t="s">
        <v>624</v>
      </c>
      <c r="G44" s="90" t="s">
        <v>686</v>
      </c>
      <c r="H44" s="91" t="s">
        <v>570</v>
      </c>
      <c r="I44" s="88">
        <v>580</v>
      </c>
      <c r="J44" s="88">
        <v>0</v>
      </c>
      <c r="K44" s="88">
        <v>0</v>
      </c>
      <c r="L44" s="88" t="s">
        <v>165</v>
      </c>
      <c r="M44" s="88" t="s">
        <v>571</v>
      </c>
    </row>
    <row r="45" spans="1:13" ht="20.25" hidden="1" customHeight="1">
      <c r="A45" s="70">
        <v>2018</v>
      </c>
      <c r="B45" s="70">
        <v>8</v>
      </c>
      <c r="C45" s="70">
        <v>16</v>
      </c>
      <c r="D45" s="88">
        <v>91100936123</v>
      </c>
      <c r="E45" s="88" t="s">
        <v>687</v>
      </c>
      <c r="F45" s="89" t="s">
        <v>624</v>
      </c>
      <c r="G45" s="90" t="s">
        <v>688</v>
      </c>
      <c r="H45" s="91" t="s">
        <v>689</v>
      </c>
      <c r="I45" s="88">
        <v>16</v>
      </c>
      <c r="J45" s="88">
        <v>0</v>
      </c>
      <c r="K45" s="88">
        <v>0</v>
      </c>
      <c r="L45" s="88" t="s">
        <v>165</v>
      </c>
      <c r="M45" s="88" t="s">
        <v>571</v>
      </c>
    </row>
    <row r="46" spans="1:13" ht="20.25" hidden="1" customHeight="1">
      <c r="A46" s="70">
        <v>2018</v>
      </c>
      <c r="B46" s="70">
        <v>8</v>
      </c>
      <c r="C46" s="70">
        <v>128</v>
      </c>
      <c r="D46" s="88">
        <v>69143750740</v>
      </c>
      <c r="E46" s="88" t="s">
        <v>687</v>
      </c>
      <c r="F46" s="89" t="s">
        <v>624</v>
      </c>
      <c r="G46" s="90" t="s">
        <v>690</v>
      </c>
      <c r="H46" s="91" t="s">
        <v>577</v>
      </c>
      <c r="I46" s="88">
        <v>128</v>
      </c>
      <c r="J46" s="88">
        <v>0</v>
      </c>
      <c r="K46" s="88">
        <v>0</v>
      </c>
      <c r="L46" s="88" t="s">
        <v>165</v>
      </c>
      <c r="M46" s="88" t="s">
        <v>571</v>
      </c>
    </row>
    <row r="47" spans="1:13" ht="20.25" hidden="1" customHeight="1">
      <c r="A47" s="70">
        <v>2018</v>
      </c>
      <c r="B47" s="70">
        <v>8</v>
      </c>
      <c r="C47" s="70">
        <v>580</v>
      </c>
      <c r="D47" s="88">
        <v>2498658472</v>
      </c>
      <c r="E47" s="88" t="s">
        <v>691</v>
      </c>
      <c r="F47" s="89" t="s">
        <v>692</v>
      </c>
      <c r="G47" s="90" t="s">
        <v>693</v>
      </c>
      <c r="H47" s="91" t="s">
        <v>570</v>
      </c>
      <c r="I47" s="88">
        <v>580</v>
      </c>
      <c r="J47" s="88">
        <v>0</v>
      </c>
      <c r="K47" s="88">
        <v>0</v>
      </c>
      <c r="L47" s="88" t="s">
        <v>165</v>
      </c>
      <c r="M47" s="88" t="s">
        <v>571</v>
      </c>
    </row>
    <row r="48" spans="1:13" ht="20.25" hidden="1" customHeight="1">
      <c r="A48" s="70">
        <v>2018</v>
      </c>
      <c r="B48" s="70">
        <v>8</v>
      </c>
      <c r="C48" s="70">
        <v>128</v>
      </c>
      <c r="D48" s="88">
        <v>85253479531</v>
      </c>
      <c r="E48" s="88" t="s">
        <v>694</v>
      </c>
      <c r="F48" s="89" t="s">
        <v>627</v>
      </c>
      <c r="G48" s="90" t="s">
        <v>695</v>
      </c>
      <c r="H48" s="91" t="s">
        <v>577</v>
      </c>
      <c r="I48" s="88">
        <v>128</v>
      </c>
      <c r="J48" s="88">
        <v>0</v>
      </c>
      <c r="K48" s="88">
        <v>0</v>
      </c>
      <c r="L48" s="88" t="s">
        <v>165</v>
      </c>
      <c r="M48" s="88" t="s">
        <v>571</v>
      </c>
    </row>
    <row r="49" spans="1:13" ht="20.25" hidden="1" customHeight="1">
      <c r="A49" s="70">
        <v>2018</v>
      </c>
      <c r="B49" s="70">
        <v>8</v>
      </c>
      <c r="C49" s="70">
        <v>128</v>
      </c>
      <c r="D49" s="88">
        <v>64912950225</v>
      </c>
      <c r="E49" s="88" t="s">
        <v>696</v>
      </c>
      <c r="F49" s="89" t="s">
        <v>627</v>
      </c>
      <c r="G49" s="90" t="s">
        <v>697</v>
      </c>
      <c r="H49" s="91" t="s">
        <v>577</v>
      </c>
      <c r="I49" s="88">
        <v>128</v>
      </c>
      <c r="J49" s="88">
        <v>0</v>
      </c>
      <c r="K49" s="88">
        <v>0</v>
      </c>
      <c r="L49" s="88" t="s">
        <v>165</v>
      </c>
      <c r="M49" s="88" t="s">
        <v>571</v>
      </c>
    </row>
    <row r="50" spans="1:13" ht="20.25" hidden="1" customHeight="1">
      <c r="A50" s="70">
        <v>2018</v>
      </c>
      <c r="B50" s="70">
        <v>8</v>
      </c>
      <c r="C50" s="70">
        <v>580</v>
      </c>
      <c r="D50" s="88">
        <v>90338893443</v>
      </c>
      <c r="E50" s="88" t="s">
        <v>696</v>
      </c>
      <c r="F50" s="89" t="s">
        <v>627</v>
      </c>
      <c r="G50" s="90" t="s">
        <v>698</v>
      </c>
      <c r="H50" s="91" t="s">
        <v>570</v>
      </c>
      <c r="I50" s="88">
        <v>580</v>
      </c>
      <c r="J50" s="88">
        <v>0</v>
      </c>
      <c r="K50" s="88">
        <v>0</v>
      </c>
      <c r="L50" s="88" t="s">
        <v>165</v>
      </c>
      <c r="M50" s="88" t="s">
        <v>571</v>
      </c>
    </row>
    <row r="51" spans="1:13" ht="20.25" hidden="1" customHeight="1">
      <c r="A51" s="70"/>
      <c r="B51" s="70"/>
      <c r="C51" s="70"/>
      <c r="D51" s="88"/>
      <c r="E51" s="88"/>
      <c r="F51" s="89"/>
      <c r="G51" s="90"/>
      <c r="H51" s="91"/>
      <c r="I51" s="88"/>
      <c r="J51" s="88"/>
      <c r="K51" s="88"/>
      <c r="L51" s="88"/>
      <c r="M51" s="88"/>
    </row>
    <row r="52" spans="1:13" ht="20.25" hidden="1" customHeight="1">
      <c r="A52" s="70"/>
      <c r="B52" s="70"/>
      <c r="C52" s="70"/>
      <c r="D52" s="88"/>
      <c r="E52" s="88"/>
      <c r="F52" s="89"/>
      <c r="G52" s="90"/>
      <c r="H52" s="91"/>
      <c r="I52" s="88"/>
      <c r="J52" s="88"/>
      <c r="K52" s="88"/>
      <c r="L52" s="88"/>
      <c r="M52" s="88"/>
    </row>
    <row r="53" spans="1:13" ht="20.25" hidden="1" customHeight="1">
      <c r="A53" s="70"/>
      <c r="B53" s="70"/>
      <c r="C53" s="70"/>
      <c r="D53" s="88"/>
      <c r="E53" s="88"/>
      <c r="F53" s="89"/>
      <c r="G53" s="90"/>
      <c r="H53" s="91"/>
      <c r="I53" s="88"/>
      <c r="J53" s="88"/>
      <c r="K53" s="88"/>
      <c r="L53" s="88"/>
      <c r="M53" s="88"/>
    </row>
    <row r="54" spans="1:13" ht="20.25" hidden="1" customHeight="1">
      <c r="A54" s="70"/>
      <c r="B54" s="70"/>
      <c r="C54" s="70"/>
      <c r="D54" s="88"/>
      <c r="E54" s="88"/>
      <c r="F54" s="89"/>
      <c r="G54" s="90"/>
      <c r="H54" s="91"/>
      <c r="I54" s="88"/>
      <c r="J54" s="88"/>
      <c r="K54" s="88"/>
      <c r="L54" s="88"/>
      <c r="M54" s="88"/>
    </row>
    <row r="55" spans="1:13" ht="20.25" hidden="1" customHeight="1">
      <c r="A55" s="70"/>
      <c r="B55" s="70"/>
      <c r="C55" s="70"/>
      <c r="D55" s="88"/>
      <c r="E55" s="88"/>
      <c r="F55" s="89"/>
      <c r="G55" s="90"/>
      <c r="H55" s="91"/>
      <c r="I55" s="88"/>
      <c r="J55" s="88"/>
      <c r="K55" s="88"/>
      <c r="L55" s="88"/>
      <c r="M55" s="88"/>
    </row>
    <row r="56" spans="1:13" ht="20.25" hidden="1" customHeight="1">
      <c r="A56" s="70"/>
      <c r="B56" s="70"/>
      <c r="C56" s="70"/>
      <c r="D56" s="88"/>
      <c r="E56" s="88"/>
      <c r="F56" s="89"/>
      <c r="G56" s="90"/>
      <c r="H56" s="91"/>
      <c r="I56" s="88"/>
      <c r="J56" s="88"/>
      <c r="K56" s="88"/>
      <c r="L56" s="88"/>
      <c r="M56" s="88"/>
    </row>
    <row r="57" spans="1:13" ht="20.25" hidden="1" customHeight="1">
      <c r="A57" s="70"/>
      <c r="B57" s="70"/>
      <c r="C57" s="70"/>
      <c r="D57" s="88"/>
      <c r="E57" s="88"/>
      <c r="F57" s="89"/>
      <c r="G57" s="90"/>
      <c r="H57" s="91"/>
      <c r="I57" s="88"/>
      <c r="J57" s="88"/>
      <c r="K57" s="88"/>
      <c r="L57" s="88"/>
      <c r="M57" s="88"/>
    </row>
    <row r="58" spans="1:13" ht="20.25" hidden="1" customHeight="1">
      <c r="A58" s="70"/>
      <c r="B58" s="70"/>
      <c r="C58" s="70"/>
      <c r="D58" s="88"/>
      <c r="E58" s="88"/>
      <c r="F58" s="89"/>
      <c r="G58" s="90"/>
      <c r="H58" s="91"/>
      <c r="I58" s="88"/>
      <c r="J58" s="88"/>
      <c r="K58" s="88"/>
      <c r="L58" s="88"/>
      <c r="M58" s="88"/>
    </row>
    <row r="59" spans="1:13" ht="20.25" hidden="1" customHeight="1">
      <c r="A59" s="70"/>
      <c r="B59" s="70"/>
      <c r="C59" s="70"/>
      <c r="D59" s="88"/>
      <c r="E59" s="88"/>
      <c r="F59" s="89"/>
      <c r="G59" s="90"/>
      <c r="H59" s="91"/>
      <c r="I59" s="88"/>
      <c r="J59" s="88"/>
      <c r="K59" s="88"/>
      <c r="L59" s="88"/>
      <c r="M59" s="88"/>
    </row>
    <row r="60" spans="1:13" ht="20.25" hidden="1" customHeight="1">
      <c r="A60" s="70"/>
      <c r="B60" s="70"/>
      <c r="C60" s="70"/>
      <c r="D60" s="88"/>
      <c r="E60" s="88"/>
      <c r="F60" s="89"/>
      <c r="G60" s="90"/>
      <c r="H60" s="91"/>
      <c r="I60" s="88"/>
      <c r="J60" s="88"/>
      <c r="K60" s="88"/>
      <c r="L60" s="88"/>
      <c r="M60" s="88"/>
    </row>
    <row r="61" spans="1:13" ht="20.25" hidden="1" customHeight="1">
      <c r="A61" s="70"/>
      <c r="B61" s="70"/>
      <c r="C61" s="70"/>
      <c r="D61" s="88"/>
      <c r="E61" s="88"/>
      <c r="F61" s="89"/>
      <c r="G61" s="90"/>
      <c r="H61" s="91"/>
      <c r="I61" s="88"/>
      <c r="J61" s="88"/>
      <c r="K61" s="88"/>
      <c r="L61" s="88"/>
      <c r="M61" s="88"/>
    </row>
    <row r="62" spans="1:13" ht="20.25" hidden="1" customHeight="1">
      <c r="A62" s="70"/>
      <c r="B62" s="70"/>
      <c r="C62" s="70"/>
      <c r="D62" s="88"/>
      <c r="E62" s="88"/>
      <c r="F62" s="89"/>
      <c r="G62" s="90"/>
      <c r="H62" s="91"/>
      <c r="I62" s="88"/>
      <c r="J62" s="88"/>
      <c r="K62" s="88"/>
      <c r="L62" s="88"/>
      <c r="M62" s="88"/>
    </row>
    <row r="63" spans="1:13" ht="20.25" hidden="1" customHeight="1">
      <c r="A63" s="70"/>
      <c r="B63" s="70"/>
      <c r="C63" s="70"/>
      <c r="D63" s="88"/>
      <c r="E63" s="88"/>
      <c r="F63" s="89"/>
      <c r="G63" s="90"/>
      <c r="H63" s="91"/>
      <c r="I63" s="88"/>
      <c r="J63" s="88"/>
      <c r="K63" s="88"/>
      <c r="L63" s="88"/>
      <c r="M63" s="88"/>
    </row>
    <row r="64" spans="1:13" ht="20.25" hidden="1" customHeight="1">
      <c r="A64" s="70"/>
      <c r="B64" s="70"/>
      <c r="C64" s="70"/>
      <c r="D64" s="88"/>
      <c r="E64" s="88"/>
      <c r="F64" s="89"/>
      <c r="G64" s="90"/>
      <c r="H64" s="91"/>
      <c r="I64" s="88"/>
      <c r="J64" s="88"/>
      <c r="K64" s="88"/>
      <c r="L64" s="88"/>
      <c r="M64" s="88"/>
    </row>
    <row r="65" spans="1:13" ht="20.25" hidden="1" customHeight="1">
      <c r="A65" s="70"/>
      <c r="B65" s="70"/>
      <c r="C65" s="70"/>
      <c r="D65" s="88"/>
      <c r="E65" s="88"/>
      <c r="F65" s="89"/>
      <c r="G65" s="90"/>
      <c r="H65" s="91"/>
      <c r="I65" s="88"/>
      <c r="J65" s="88"/>
      <c r="K65" s="88"/>
      <c r="L65" s="88"/>
      <c r="M65" s="88"/>
    </row>
    <row r="66" spans="1:13" ht="20.25" hidden="1" customHeight="1">
      <c r="A66" s="70"/>
      <c r="B66" s="70"/>
      <c r="C66" s="70"/>
      <c r="D66" s="88"/>
      <c r="E66" s="88"/>
      <c r="F66" s="89"/>
      <c r="G66" s="90"/>
      <c r="H66" s="91"/>
      <c r="I66" s="88"/>
      <c r="J66" s="88"/>
      <c r="K66" s="88"/>
      <c r="L66" s="88"/>
      <c r="M66" s="88"/>
    </row>
    <row r="67" spans="1:13" ht="20.25" hidden="1" customHeight="1">
      <c r="A67" s="70"/>
      <c r="B67" s="70"/>
      <c r="C67" s="70"/>
      <c r="D67" s="88"/>
      <c r="E67" s="88"/>
      <c r="F67" s="89"/>
      <c r="G67" s="90"/>
      <c r="H67" s="91"/>
      <c r="I67" s="88"/>
      <c r="J67" s="88"/>
      <c r="K67" s="88"/>
      <c r="L67" s="88"/>
      <c r="M67" s="88"/>
    </row>
    <row r="68" spans="1:13" ht="20.25" hidden="1" customHeight="1">
      <c r="A68" s="70"/>
      <c r="B68" s="70"/>
      <c r="C68" s="70"/>
      <c r="D68" s="88"/>
      <c r="E68" s="88"/>
      <c r="F68" s="89"/>
      <c r="G68" s="90"/>
      <c r="H68" s="91"/>
      <c r="I68" s="88"/>
      <c r="J68" s="88"/>
      <c r="K68" s="88"/>
      <c r="L68" s="88"/>
      <c r="M68" s="88"/>
    </row>
    <row r="69" spans="1:13" ht="20.25" hidden="1" customHeight="1">
      <c r="A69" s="70"/>
      <c r="B69" s="70"/>
      <c r="C69" s="70"/>
      <c r="D69" s="88"/>
      <c r="E69" s="88"/>
      <c r="F69" s="89"/>
      <c r="G69" s="90"/>
      <c r="H69" s="91"/>
      <c r="I69" s="88"/>
      <c r="J69" s="88"/>
      <c r="K69" s="88"/>
      <c r="L69" s="88"/>
      <c r="M69" s="88"/>
    </row>
    <row r="70" spans="1:13" ht="20.25" hidden="1" customHeight="1">
      <c r="A70" s="70"/>
      <c r="B70" s="70"/>
      <c r="C70" s="70"/>
      <c r="D70" s="88"/>
      <c r="E70" s="88"/>
      <c r="F70" s="89"/>
      <c r="G70" s="90"/>
      <c r="H70" s="91"/>
      <c r="I70" s="88"/>
      <c r="J70" s="88"/>
      <c r="K70" s="88"/>
      <c r="L70" s="88"/>
      <c r="M70" s="88"/>
    </row>
    <row r="71" spans="1:13" ht="20.25" hidden="1" customHeight="1">
      <c r="A71" s="70"/>
      <c r="B71" s="70"/>
      <c r="C71" s="70"/>
      <c r="D71" s="88"/>
      <c r="E71" s="88"/>
      <c r="F71" s="89"/>
      <c r="G71" s="90"/>
      <c r="H71" s="91"/>
      <c r="I71" s="88"/>
      <c r="J71" s="88"/>
      <c r="K71" s="88"/>
      <c r="L71" s="88"/>
      <c r="M71" s="88"/>
    </row>
    <row r="72" spans="1:13" ht="20.25" hidden="1" customHeight="1">
      <c r="A72" s="70"/>
      <c r="B72" s="70"/>
      <c r="C72" s="70"/>
      <c r="D72" s="88"/>
      <c r="E72" s="88"/>
      <c r="F72" s="89"/>
      <c r="G72" s="90"/>
      <c r="H72" s="91"/>
      <c r="I72" s="88"/>
      <c r="J72" s="88"/>
      <c r="K72" s="88"/>
      <c r="L72" s="88"/>
      <c r="M72" s="88"/>
    </row>
    <row r="73" spans="1:13" ht="20.25" hidden="1" customHeight="1">
      <c r="A73" s="70"/>
      <c r="B73" s="70"/>
      <c r="C73" s="70"/>
      <c r="D73" s="88"/>
      <c r="E73" s="88"/>
      <c r="F73" s="89"/>
      <c r="G73" s="90"/>
      <c r="H73" s="91"/>
      <c r="I73" s="88"/>
      <c r="J73" s="88"/>
      <c r="K73" s="88"/>
      <c r="L73" s="88"/>
      <c r="M73" s="88"/>
    </row>
    <row r="74" spans="1:13" ht="20.25" hidden="1" customHeight="1">
      <c r="A74" s="70"/>
      <c r="B74" s="70"/>
      <c r="C74" s="70"/>
      <c r="D74" s="88"/>
      <c r="E74" s="88"/>
      <c r="F74" s="89"/>
      <c r="G74" s="90"/>
      <c r="H74" s="91"/>
      <c r="I74" s="88"/>
      <c r="J74" s="88"/>
      <c r="K74" s="88"/>
      <c r="L74" s="88"/>
      <c r="M74" s="88"/>
    </row>
    <row r="75" spans="1:13" ht="20.25" hidden="1" customHeight="1">
      <c r="A75" s="70"/>
      <c r="B75" s="70"/>
      <c r="C75" s="70"/>
      <c r="D75" s="88"/>
      <c r="E75" s="88"/>
      <c r="F75" s="89"/>
      <c r="G75" s="90"/>
      <c r="H75" s="91"/>
      <c r="I75" s="88"/>
      <c r="J75" s="88"/>
      <c r="K75" s="88"/>
      <c r="L75" s="88"/>
      <c r="M75" s="88"/>
    </row>
    <row r="76" spans="1:13" ht="20.25" hidden="1" customHeight="1">
      <c r="A76" s="70"/>
      <c r="B76" s="70"/>
      <c r="C76" s="70"/>
      <c r="D76" s="88"/>
      <c r="E76" s="88"/>
      <c r="F76" s="89"/>
      <c r="G76" s="90"/>
      <c r="H76" s="91"/>
      <c r="I76" s="88"/>
      <c r="J76" s="88"/>
      <c r="K76" s="88"/>
      <c r="L76" s="88"/>
      <c r="M76" s="88"/>
    </row>
    <row r="77" spans="1:13" ht="20.25" hidden="1" customHeight="1">
      <c r="A77" s="70"/>
      <c r="B77" s="70"/>
      <c r="C77" s="70"/>
      <c r="D77" s="88"/>
      <c r="E77" s="88"/>
      <c r="F77" s="89"/>
      <c r="G77" s="90"/>
      <c r="H77" s="91"/>
      <c r="I77" s="88"/>
      <c r="J77" s="88"/>
      <c r="K77" s="88"/>
      <c r="L77" s="88"/>
      <c r="M77" s="88"/>
    </row>
    <row r="78" spans="1:13" ht="20.25" hidden="1" customHeight="1">
      <c r="A78" s="70"/>
      <c r="B78" s="70"/>
      <c r="C78" s="70"/>
      <c r="D78" s="88"/>
      <c r="E78" s="88"/>
      <c r="F78" s="89"/>
      <c r="G78" s="90"/>
      <c r="H78" s="91"/>
      <c r="I78" s="88"/>
      <c r="J78" s="88"/>
      <c r="K78" s="88"/>
      <c r="L78" s="88"/>
      <c r="M78" s="88"/>
    </row>
    <row r="79" spans="1:13" ht="20.25" hidden="1" customHeight="1">
      <c r="A79" s="70"/>
      <c r="B79" s="70"/>
      <c r="C79" s="70"/>
      <c r="D79" s="88"/>
      <c r="E79" s="88"/>
      <c r="F79" s="89"/>
      <c r="G79" s="90"/>
      <c r="H79" s="91"/>
      <c r="I79" s="88"/>
      <c r="J79" s="88"/>
      <c r="K79" s="88"/>
      <c r="L79" s="88"/>
      <c r="M79" s="88"/>
    </row>
    <row r="80" spans="1:13" ht="20.25" hidden="1" customHeight="1">
      <c r="A80" s="70"/>
      <c r="B80" s="70"/>
      <c r="C80" s="70"/>
      <c r="D80" s="88"/>
      <c r="E80" s="88"/>
      <c r="F80" s="89"/>
      <c r="G80" s="90"/>
      <c r="H80" s="91"/>
      <c r="I80" s="88"/>
      <c r="J80" s="88"/>
      <c r="K80" s="88"/>
      <c r="L80" s="88"/>
      <c r="M80" s="88"/>
    </row>
    <row r="81" spans="1:13" ht="20.25" hidden="1" customHeight="1">
      <c r="A81" s="70"/>
      <c r="B81" s="70"/>
      <c r="C81" s="70"/>
      <c r="D81" s="88"/>
      <c r="E81" s="88"/>
      <c r="F81" s="89"/>
      <c r="G81" s="90"/>
      <c r="H81" s="91"/>
      <c r="I81" s="88"/>
      <c r="J81" s="88"/>
      <c r="K81" s="88"/>
      <c r="L81" s="88"/>
      <c r="M81" s="88"/>
    </row>
    <row r="82" spans="1:13" ht="20.25" hidden="1" customHeight="1">
      <c r="A82" s="70"/>
      <c r="B82" s="70"/>
      <c r="C82" s="70"/>
      <c r="D82" s="88"/>
      <c r="E82" s="88"/>
      <c r="F82" s="89"/>
      <c r="G82" s="90"/>
      <c r="H82" s="91"/>
      <c r="I82" s="88"/>
      <c r="J82" s="88"/>
      <c r="K82" s="88"/>
      <c r="L82" s="88"/>
      <c r="M82" s="88"/>
    </row>
    <row r="83" spans="1:13" ht="20.25" hidden="1" customHeight="1">
      <c r="A83" s="70"/>
      <c r="B83" s="70"/>
      <c r="C83" s="70"/>
      <c r="D83" s="88"/>
      <c r="E83" s="88"/>
      <c r="F83" s="89"/>
      <c r="G83" s="90"/>
      <c r="H83" s="91"/>
      <c r="I83" s="88"/>
      <c r="J83" s="88"/>
      <c r="K83" s="88"/>
      <c r="L83" s="88"/>
      <c r="M83" s="88"/>
    </row>
    <row r="84" spans="1:13" ht="20.25" hidden="1" customHeight="1">
      <c r="A84" s="70"/>
      <c r="B84" s="70"/>
      <c r="C84" s="70"/>
      <c r="D84" s="88"/>
      <c r="E84" s="88"/>
      <c r="F84" s="89"/>
      <c r="G84" s="90"/>
      <c r="H84" s="91"/>
      <c r="I84" s="88"/>
      <c r="J84" s="88"/>
      <c r="K84" s="88"/>
      <c r="L84" s="88"/>
      <c r="M84" s="88"/>
    </row>
    <row r="85" spans="1:13" ht="20.25" hidden="1" customHeight="1">
      <c r="A85" s="70"/>
      <c r="B85" s="70"/>
      <c r="C85" s="70"/>
      <c r="D85" s="88"/>
      <c r="E85" s="88"/>
      <c r="F85" s="89"/>
      <c r="G85" s="90"/>
      <c r="H85" s="91"/>
      <c r="I85" s="88"/>
      <c r="J85" s="88"/>
      <c r="K85" s="88"/>
      <c r="L85" s="88"/>
      <c r="M85" s="88"/>
    </row>
    <row r="86" spans="1:13" ht="20.25" hidden="1" customHeight="1">
      <c r="A86" s="70"/>
      <c r="B86" s="70"/>
      <c r="C86" s="70"/>
      <c r="D86" s="88"/>
      <c r="E86" s="88"/>
      <c r="F86" s="89"/>
      <c r="G86" s="90"/>
      <c r="H86" s="91"/>
      <c r="I86" s="88"/>
      <c r="J86" s="88"/>
      <c r="K86" s="88"/>
      <c r="L86" s="88"/>
      <c r="M86" s="88"/>
    </row>
    <row r="87" spans="1:13" ht="20.25" hidden="1" customHeight="1">
      <c r="A87" s="70"/>
      <c r="B87" s="70"/>
      <c r="C87" s="70"/>
      <c r="D87" s="88"/>
      <c r="E87" s="88"/>
      <c r="F87" s="89"/>
      <c r="G87" s="90"/>
      <c r="H87" s="91"/>
      <c r="I87" s="88"/>
      <c r="J87" s="88"/>
      <c r="K87" s="88"/>
      <c r="L87" s="88"/>
      <c r="M87" s="88"/>
    </row>
    <row r="88" spans="1:13" ht="20.25" hidden="1" customHeight="1">
      <c r="A88" s="70"/>
      <c r="B88" s="70"/>
      <c r="C88" s="70"/>
      <c r="D88" s="88"/>
      <c r="E88" s="88"/>
      <c r="F88" s="89"/>
      <c r="G88" s="90"/>
      <c r="H88" s="91"/>
      <c r="I88" s="88"/>
      <c r="J88" s="88"/>
      <c r="K88" s="88"/>
      <c r="L88" s="88"/>
      <c r="M88" s="88"/>
    </row>
    <row r="89" spans="1:13" ht="20.25" hidden="1" customHeight="1">
      <c r="A89" s="70"/>
      <c r="B89" s="70"/>
      <c r="C89" s="70"/>
      <c r="D89" s="88"/>
      <c r="E89" s="88"/>
      <c r="F89" s="89"/>
      <c r="G89" s="90"/>
      <c r="H89" s="91"/>
      <c r="I89" s="88"/>
      <c r="J89" s="88"/>
      <c r="K89" s="88"/>
      <c r="L89" s="88"/>
      <c r="M89" s="88"/>
    </row>
    <row r="90" spans="1:13" ht="20.25" hidden="1" customHeight="1">
      <c r="A90" s="70"/>
      <c r="B90" s="70"/>
      <c r="C90" s="70"/>
      <c r="D90" s="88"/>
      <c r="E90" s="88"/>
      <c r="F90" s="89"/>
      <c r="G90" s="90"/>
      <c r="H90" s="91"/>
      <c r="I90" s="88"/>
      <c r="J90" s="88"/>
      <c r="K90" s="88"/>
      <c r="L90" s="88"/>
      <c r="M90" s="88"/>
    </row>
    <row r="91" spans="1:13" ht="20.25" hidden="1" customHeight="1">
      <c r="A91" s="70"/>
      <c r="B91" s="70"/>
      <c r="C91" s="70"/>
      <c r="D91" s="88"/>
      <c r="E91" s="88"/>
      <c r="F91" s="89"/>
      <c r="G91" s="90"/>
      <c r="H91" s="91"/>
      <c r="I91" s="88"/>
      <c r="J91" s="88"/>
      <c r="K91" s="88"/>
      <c r="L91" s="88"/>
      <c r="M91" s="88"/>
    </row>
    <row r="92" spans="1:13" ht="20.25" hidden="1" customHeight="1">
      <c r="A92" s="70"/>
      <c r="B92" s="70"/>
      <c r="C92" s="70"/>
      <c r="D92" s="88"/>
      <c r="E92" s="88"/>
      <c r="F92" s="89"/>
      <c r="G92" s="90"/>
      <c r="H92" s="91"/>
      <c r="I92" s="88"/>
      <c r="J92" s="88"/>
      <c r="K92" s="88"/>
      <c r="L92" s="88"/>
      <c r="M92" s="88"/>
    </row>
    <row r="93" spans="1:13" ht="20.25" hidden="1" customHeight="1">
      <c r="A93" s="70"/>
      <c r="B93" s="70"/>
      <c r="C93" s="70"/>
      <c r="D93" s="88"/>
      <c r="E93" s="88"/>
      <c r="F93" s="89"/>
      <c r="G93" s="90"/>
      <c r="H93" s="91"/>
      <c r="I93" s="88"/>
      <c r="J93" s="88"/>
      <c r="K93" s="88"/>
      <c r="L93" s="88"/>
      <c r="M93" s="88"/>
    </row>
    <row r="94" spans="1:13" ht="20.25" hidden="1" customHeight="1">
      <c r="A94" s="70"/>
      <c r="B94" s="70"/>
      <c r="C94" s="70"/>
      <c r="D94" s="88"/>
      <c r="E94" s="88"/>
      <c r="F94" s="89"/>
      <c r="G94" s="90"/>
      <c r="H94" s="91"/>
      <c r="I94" s="88"/>
      <c r="J94" s="88"/>
      <c r="K94" s="88"/>
      <c r="L94" s="88"/>
      <c r="M94" s="88"/>
    </row>
    <row r="95" spans="1:13" ht="20.25" hidden="1" customHeight="1">
      <c r="A95" s="70"/>
      <c r="B95" s="70"/>
      <c r="C95" s="70"/>
      <c r="D95" s="88"/>
      <c r="E95" s="88"/>
      <c r="F95" s="89"/>
      <c r="G95" s="90"/>
      <c r="H95" s="91"/>
      <c r="I95" s="88"/>
      <c r="J95" s="88"/>
      <c r="K95" s="88"/>
      <c r="L95" s="88"/>
      <c r="M95" s="88"/>
    </row>
    <row r="96" spans="1:13" ht="20.25" hidden="1" customHeight="1">
      <c r="A96" s="70"/>
      <c r="B96" s="70"/>
      <c r="C96" s="70"/>
      <c r="D96" s="88"/>
      <c r="E96" s="88"/>
      <c r="F96" s="89"/>
      <c r="G96" s="90"/>
      <c r="H96" s="91"/>
      <c r="I96" s="88"/>
      <c r="J96" s="88"/>
      <c r="K96" s="88"/>
      <c r="L96" s="88"/>
      <c r="M96" s="88"/>
    </row>
    <row r="97" spans="1:13" ht="20.25" hidden="1" customHeight="1">
      <c r="A97" s="70"/>
      <c r="B97" s="70"/>
      <c r="C97" s="70"/>
      <c r="D97" s="88"/>
      <c r="E97" s="88"/>
      <c r="F97" s="89"/>
      <c r="G97" s="90"/>
      <c r="H97" s="91"/>
      <c r="I97" s="88"/>
      <c r="J97" s="88"/>
      <c r="K97" s="88"/>
      <c r="L97" s="88"/>
      <c r="M97" s="88"/>
    </row>
    <row r="98" spans="1:13" ht="20.25" hidden="1" customHeight="1">
      <c r="A98" s="70"/>
      <c r="B98" s="70"/>
      <c r="C98" s="70"/>
      <c r="D98" s="88"/>
      <c r="E98" s="88"/>
      <c r="F98" s="89"/>
      <c r="G98" s="90"/>
      <c r="H98" s="91"/>
      <c r="I98" s="88"/>
      <c r="J98" s="88"/>
      <c r="K98" s="88"/>
      <c r="L98" s="88"/>
      <c r="M98" s="88"/>
    </row>
    <row r="99" spans="1:13" ht="20.25" hidden="1" customHeight="1">
      <c r="A99" s="70"/>
      <c r="B99" s="70"/>
      <c r="C99" s="70"/>
      <c r="D99" s="88"/>
      <c r="E99" s="88"/>
      <c r="F99" s="89"/>
      <c r="G99" s="90"/>
      <c r="H99" s="91"/>
      <c r="I99" s="88"/>
      <c r="J99" s="88"/>
      <c r="K99" s="88"/>
      <c r="L99" s="88"/>
      <c r="M99" s="88"/>
    </row>
    <row r="100" spans="1:13" ht="20.25" hidden="1" customHeight="1">
      <c r="A100" s="70"/>
      <c r="B100" s="70"/>
      <c r="C100" s="70"/>
      <c r="D100" s="88"/>
      <c r="E100" s="88"/>
      <c r="F100" s="89"/>
      <c r="G100" s="90"/>
      <c r="H100" s="91"/>
      <c r="I100" s="88"/>
      <c r="J100" s="88"/>
      <c r="K100" s="88"/>
      <c r="L100" s="88"/>
      <c r="M100" s="88"/>
    </row>
    <row r="101" spans="1:13" ht="20.25" hidden="1" customHeight="1">
      <c r="A101" s="70"/>
      <c r="B101" s="70"/>
      <c r="C101" s="70"/>
      <c r="D101" s="88"/>
      <c r="E101" s="88"/>
      <c r="F101" s="89"/>
      <c r="G101" s="90"/>
      <c r="H101" s="91"/>
      <c r="I101" s="88"/>
      <c r="J101" s="88"/>
      <c r="K101" s="88"/>
      <c r="L101" s="88"/>
      <c r="M101" s="88"/>
    </row>
    <row r="102" spans="1:13" ht="20.25" hidden="1" customHeight="1">
      <c r="A102" s="70"/>
      <c r="B102" s="70"/>
      <c r="C102" s="70"/>
      <c r="D102" s="88"/>
      <c r="E102" s="88"/>
      <c r="F102" s="89"/>
      <c r="G102" s="90"/>
      <c r="H102" s="91"/>
      <c r="I102" s="88"/>
      <c r="J102" s="88"/>
      <c r="K102" s="88"/>
      <c r="L102" s="88"/>
      <c r="M102" s="88"/>
    </row>
    <row r="103" spans="1:13" ht="20.25" hidden="1" customHeight="1">
      <c r="A103" s="70"/>
      <c r="B103" s="70"/>
      <c r="C103" s="70"/>
      <c r="D103" s="88"/>
      <c r="E103" s="88"/>
      <c r="F103" s="89"/>
      <c r="G103" s="90"/>
      <c r="H103" s="91"/>
      <c r="I103" s="88"/>
      <c r="J103" s="88"/>
      <c r="K103" s="88"/>
      <c r="L103" s="88"/>
      <c r="M103" s="88"/>
    </row>
    <row r="104" spans="1:13" ht="20.25" hidden="1" customHeight="1">
      <c r="A104" s="70"/>
      <c r="B104" s="70"/>
      <c r="C104" s="70"/>
      <c r="D104" s="88"/>
      <c r="E104" s="88"/>
      <c r="F104" s="89"/>
      <c r="G104" s="90"/>
      <c r="H104" s="91"/>
      <c r="I104" s="88"/>
      <c r="J104" s="88"/>
      <c r="K104" s="88"/>
      <c r="L104" s="88"/>
      <c r="M104" s="88"/>
    </row>
    <row r="105" spans="1:13" ht="20.25" hidden="1" customHeight="1">
      <c r="A105" s="70"/>
      <c r="B105" s="70"/>
      <c r="C105" s="70"/>
      <c r="D105" s="88"/>
      <c r="E105" s="88"/>
      <c r="F105" s="89"/>
      <c r="G105" s="90"/>
      <c r="H105" s="91"/>
      <c r="I105" s="88"/>
      <c r="J105" s="88"/>
      <c r="K105" s="88"/>
      <c r="L105" s="88"/>
      <c r="M105" s="88"/>
    </row>
    <row r="106" spans="1:13" ht="20.25" hidden="1" customHeight="1">
      <c r="A106" s="70"/>
      <c r="B106" s="70"/>
      <c r="C106" s="70"/>
      <c r="D106" s="88"/>
      <c r="E106" s="88"/>
      <c r="F106" s="89"/>
      <c r="G106" s="90"/>
      <c r="H106" s="91"/>
      <c r="I106" s="88"/>
      <c r="J106" s="88"/>
      <c r="K106" s="88"/>
      <c r="L106" s="88"/>
      <c r="M106" s="88"/>
    </row>
    <row r="107" spans="1:13" ht="20.25" hidden="1" customHeight="1">
      <c r="A107" s="70"/>
      <c r="B107" s="70"/>
      <c r="C107" s="70"/>
      <c r="D107" s="88"/>
      <c r="E107" s="88"/>
      <c r="F107" s="89"/>
      <c r="G107" s="90"/>
      <c r="H107" s="91"/>
      <c r="I107" s="88"/>
      <c r="J107" s="88"/>
      <c r="K107" s="88"/>
      <c r="L107" s="88"/>
      <c r="M107" s="88"/>
    </row>
    <row r="108" spans="1:13" ht="20.25" hidden="1" customHeight="1">
      <c r="A108" s="70"/>
      <c r="B108" s="70"/>
      <c r="C108" s="70"/>
      <c r="D108" s="88"/>
      <c r="E108" s="88"/>
      <c r="F108" s="89"/>
      <c r="G108" s="90"/>
      <c r="H108" s="91"/>
      <c r="I108" s="88"/>
      <c r="J108" s="88"/>
      <c r="K108" s="88"/>
      <c r="L108" s="88"/>
      <c r="M108" s="88"/>
    </row>
    <row r="109" spans="1:13" ht="20.25" hidden="1" customHeight="1">
      <c r="A109" s="70"/>
      <c r="B109" s="70"/>
      <c r="C109" s="70"/>
      <c r="D109" s="88"/>
      <c r="E109" s="88"/>
      <c r="F109" s="89"/>
      <c r="G109" s="90"/>
      <c r="H109" s="91"/>
      <c r="I109" s="88"/>
      <c r="J109" s="88"/>
      <c r="K109" s="88"/>
      <c r="L109" s="88"/>
      <c r="M109" s="88"/>
    </row>
    <row r="110" spans="1:13" ht="20.25" hidden="1" customHeight="1">
      <c r="A110" s="70"/>
      <c r="B110" s="70"/>
      <c r="C110" s="70"/>
      <c r="D110" s="88"/>
      <c r="E110" s="88"/>
      <c r="F110" s="89"/>
      <c r="G110" s="90"/>
      <c r="H110" s="91"/>
      <c r="I110" s="88"/>
      <c r="J110" s="88"/>
      <c r="K110" s="88"/>
      <c r="L110" s="88"/>
      <c r="M110" s="88"/>
    </row>
    <row r="111" spans="1:13" ht="20.25" hidden="1" customHeight="1">
      <c r="A111" s="70"/>
      <c r="B111" s="70"/>
      <c r="C111" s="70"/>
      <c r="D111" s="88"/>
      <c r="E111" s="88"/>
      <c r="F111" s="89"/>
      <c r="G111" s="90"/>
      <c r="H111" s="91"/>
      <c r="I111" s="88"/>
      <c r="J111" s="88"/>
      <c r="K111" s="88"/>
      <c r="L111" s="88"/>
      <c r="M111" s="88"/>
    </row>
    <row r="112" spans="1:13" ht="20.25" hidden="1" customHeight="1">
      <c r="A112" s="70"/>
      <c r="B112" s="70"/>
      <c r="C112" s="70"/>
      <c r="D112" s="88"/>
      <c r="E112" s="88"/>
      <c r="F112" s="89"/>
      <c r="G112" s="90"/>
      <c r="H112" s="91"/>
      <c r="I112" s="88"/>
      <c r="J112" s="88"/>
      <c r="K112" s="88"/>
      <c r="L112" s="88"/>
      <c r="M112" s="88"/>
    </row>
    <row r="113" spans="1:13" ht="20.25" hidden="1" customHeight="1">
      <c r="A113" s="70"/>
      <c r="B113" s="70"/>
      <c r="C113" s="70"/>
      <c r="D113" s="88"/>
      <c r="E113" s="88"/>
      <c r="F113" s="89"/>
      <c r="G113" s="90"/>
      <c r="H113" s="91"/>
      <c r="I113" s="88"/>
      <c r="J113" s="88"/>
      <c r="K113" s="88"/>
      <c r="L113" s="88"/>
      <c r="M113" s="88"/>
    </row>
    <row r="114" spans="1:13" ht="20.25" hidden="1" customHeight="1">
      <c r="A114" s="70"/>
      <c r="B114" s="70"/>
      <c r="C114" s="70"/>
      <c r="D114" s="88"/>
      <c r="E114" s="88"/>
      <c r="F114" s="89"/>
      <c r="G114" s="90"/>
      <c r="H114" s="91"/>
      <c r="I114" s="88"/>
      <c r="J114" s="88"/>
      <c r="K114" s="88"/>
      <c r="L114" s="88"/>
      <c r="M114" s="88"/>
    </row>
    <row r="115" spans="1:13" ht="20.25" hidden="1" customHeight="1">
      <c r="A115" s="70"/>
      <c r="B115" s="70"/>
      <c r="C115" s="70"/>
      <c r="D115" s="88"/>
      <c r="E115" s="88"/>
      <c r="F115" s="89"/>
      <c r="G115" s="90"/>
      <c r="H115" s="91"/>
      <c r="I115" s="88"/>
      <c r="J115" s="88"/>
      <c r="K115" s="88"/>
      <c r="L115" s="88"/>
      <c r="M115" s="88"/>
    </row>
    <row r="116" spans="1:13" ht="20.25" hidden="1" customHeight="1">
      <c r="A116" s="70"/>
      <c r="B116" s="70"/>
      <c r="C116" s="70"/>
      <c r="D116" s="88"/>
      <c r="E116" s="88"/>
      <c r="F116" s="89"/>
      <c r="G116" s="90"/>
      <c r="H116" s="91"/>
      <c r="I116" s="88"/>
      <c r="J116" s="88"/>
      <c r="K116" s="88"/>
      <c r="L116" s="88"/>
      <c r="M116" s="88"/>
    </row>
    <row r="117" spans="1:13" ht="20.25" hidden="1" customHeight="1">
      <c r="A117" s="70"/>
      <c r="B117" s="70"/>
      <c r="C117" s="70"/>
      <c r="D117" s="88"/>
      <c r="E117" s="88"/>
      <c r="F117" s="89"/>
      <c r="G117" s="90"/>
      <c r="H117" s="91"/>
      <c r="I117" s="88"/>
      <c r="J117" s="88"/>
      <c r="K117" s="88"/>
      <c r="L117" s="88"/>
      <c r="M117" s="88"/>
    </row>
    <row r="118" spans="1:13" ht="20.25" hidden="1" customHeight="1">
      <c r="A118" s="70"/>
      <c r="B118" s="70"/>
      <c r="C118" s="70"/>
      <c r="D118" s="88"/>
      <c r="E118" s="88"/>
      <c r="F118" s="89"/>
      <c r="G118" s="90"/>
      <c r="H118" s="91"/>
      <c r="I118" s="88"/>
      <c r="J118" s="88"/>
      <c r="K118" s="88"/>
      <c r="L118" s="88"/>
      <c r="M118" s="88"/>
    </row>
    <row r="119" spans="1:13" ht="20.25" hidden="1" customHeight="1">
      <c r="A119" s="70"/>
      <c r="B119" s="70"/>
      <c r="C119" s="70"/>
      <c r="D119" s="88"/>
      <c r="E119" s="88"/>
      <c r="F119" s="89"/>
      <c r="G119" s="90"/>
      <c r="H119" s="91"/>
      <c r="I119" s="88"/>
      <c r="J119" s="88"/>
      <c r="K119" s="88"/>
      <c r="L119" s="88"/>
      <c r="M119" s="88"/>
    </row>
    <row r="120" spans="1:13" ht="20.25" hidden="1" customHeight="1">
      <c r="A120" s="70"/>
      <c r="B120" s="70"/>
      <c r="C120" s="70"/>
      <c r="D120" s="88"/>
      <c r="E120" s="88"/>
      <c r="F120" s="89"/>
      <c r="G120" s="90"/>
      <c r="H120" s="91"/>
      <c r="I120" s="88"/>
      <c r="J120" s="88"/>
      <c r="K120" s="88"/>
      <c r="L120" s="88"/>
      <c r="M120" s="88"/>
    </row>
    <row r="121" spans="1:13" ht="20.25" hidden="1" customHeight="1">
      <c r="A121" s="70"/>
      <c r="B121" s="70"/>
      <c r="C121" s="70"/>
      <c r="D121" s="88"/>
      <c r="E121" s="88"/>
      <c r="F121" s="89"/>
      <c r="G121" s="90"/>
      <c r="H121" s="91"/>
      <c r="I121" s="88"/>
      <c r="J121" s="88"/>
      <c r="K121" s="88"/>
      <c r="L121" s="88"/>
      <c r="M121" s="88"/>
    </row>
    <row r="122" spans="1:13" ht="20.25" hidden="1" customHeight="1">
      <c r="A122" s="70"/>
      <c r="B122" s="70"/>
      <c r="C122" s="70"/>
      <c r="D122" s="88"/>
      <c r="E122" s="88"/>
      <c r="F122" s="89"/>
      <c r="G122" s="90"/>
      <c r="H122" s="91"/>
      <c r="I122" s="88"/>
      <c r="J122" s="88"/>
      <c r="K122" s="88"/>
      <c r="L122" s="88"/>
      <c r="M122" s="88"/>
    </row>
    <row r="123" spans="1:13" ht="20.25" hidden="1" customHeight="1">
      <c r="A123" s="70"/>
      <c r="B123" s="70"/>
      <c r="C123" s="70"/>
      <c r="D123" s="88"/>
      <c r="E123" s="88"/>
      <c r="F123" s="89"/>
      <c r="G123" s="90"/>
      <c r="H123" s="91"/>
      <c r="I123" s="88"/>
      <c r="J123" s="88"/>
      <c r="K123" s="88"/>
      <c r="L123" s="88"/>
      <c r="M123" s="88"/>
    </row>
    <row r="124" spans="1:13" ht="20.25" hidden="1" customHeight="1">
      <c r="A124" s="70"/>
      <c r="B124" s="70"/>
      <c r="C124" s="70"/>
      <c r="D124" s="88"/>
      <c r="E124" s="88"/>
      <c r="F124" s="89"/>
      <c r="G124" s="90"/>
      <c r="H124" s="91"/>
      <c r="I124" s="88"/>
      <c r="J124" s="88"/>
      <c r="K124" s="88"/>
      <c r="L124" s="88"/>
      <c r="M124" s="88"/>
    </row>
    <row r="125" spans="1:13" ht="20.25" hidden="1" customHeight="1">
      <c r="A125" s="70"/>
      <c r="B125" s="70"/>
      <c r="C125" s="70"/>
      <c r="D125" s="88"/>
      <c r="E125" s="88"/>
      <c r="F125" s="89"/>
      <c r="G125" s="90"/>
      <c r="H125" s="91"/>
      <c r="I125" s="88"/>
      <c r="J125" s="88"/>
      <c r="K125" s="88"/>
      <c r="L125" s="88"/>
      <c r="M125" s="88"/>
    </row>
    <row r="126" spans="1:13" ht="20.25" hidden="1" customHeight="1">
      <c r="A126" s="70"/>
      <c r="B126" s="70"/>
      <c r="C126" s="70"/>
      <c r="D126" s="88"/>
      <c r="E126" s="88"/>
      <c r="F126" s="89"/>
      <c r="G126" s="90"/>
      <c r="H126" s="91"/>
      <c r="I126" s="88"/>
      <c r="J126" s="88"/>
      <c r="K126" s="88"/>
      <c r="L126" s="88"/>
      <c r="M126" s="88"/>
    </row>
    <row r="127" spans="1:13" ht="20.25" hidden="1" customHeight="1">
      <c r="A127" s="70"/>
      <c r="B127" s="70"/>
      <c r="C127" s="70"/>
      <c r="D127" s="88"/>
      <c r="E127" s="88"/>
      <c r="F127" s="89"/>
      <c r="G127" s="90"/>
      <c r="H127" s="91"/>
      <c r="I127" s="88"/>
      <c r="J127" s="88"/>
      <c r="K127" s="88"/>
      <c r="L127" s="88"/>
      <c r="M127" s="88"/>
    </row>
    <row r="128" spans="1:13" ht="20.25" hidden="1" customHeight="1">
      <c r="A128" s="70"/>
      <c r="B128" s="70"/>
      <c r="C128" s="70"/>
      <c r="D128" s="88"/>
      <c r="E128" s="88"/>
      <c r="F128" s="89"/>
      <c r="G128" s="90"/>
      <c r="H128" s="91"/>
      <c r="I128" s="88"/>
      <c r="J128" s="88"/>
      <c r="K128" s="88"/>
      <c r="L128" s="88"/>
      <c r="M128" s="88"/>
    </row>
    <row r="129" spans="1:13" ht="20.25" hidden="1" customHeight="1">
      <c r="A129" s="70"/>
      <c r="B129" s="70"/>
      <c r="C129" s="70"/>
      <c r="D129" s="88"/>
      <c r="E129" s="88"/>
      <c r="F129" s="89"/>
      <c r="G129" s="90"/>
      <c r="H129" s="91"/>
      <c r="I129" s="88"/>
      <c r="J129" s="88"/>
      <c r="K129" s="88"/>
      <c r="L129" s="88"/>
      <c r="M129" s="88"/>
    </row>
    <row r="130" spans="1:13" ht="20.25" hidden="1" customHeight="1">
      <c r="A130" s="70"/>
      <c r="B130" s="70"/>
      <c r="C130" s="70"/>
      <c r="D130" s="88"/>
      <c r="E130" s="88"/>
      <c r="F130" s="89"/>
      <c r="G130" s="90"/>
      <c r="H130" s="91"/>
      <c r="I130" s="88"/>
      <c r="J130" s="88"/>
      <c r="K130" s="88"/>
      <c r="L130" s="88"/>
      <c r="M130" s="88"/>
    </row>
    <row r="131" spans="1:13" ht="20.25" hidden="1" customHeight="1">
      <c r="A131" s="70"/>
      <c r="B131" s="70"/>
      <c r="C131" s="70"/>
      <c r="D131" s="88"/>
      <c r="E131" s="88"/>
      <c r="F131" s="89"/>
      <c r="G131" s="90"/>
      <c r="H131" s="91"/>
      <c r="I131" s="88"/>
      <c r="J131" s="88"/>
      <c r="K131" s="88"/>
      <c r="L131" s="88"/>
      <c r="M131" s="88"/>
    </row>
    <row r="132" spans="1:13" ht="20.25" hidden="1" customHeight="1">
      <c r="A132" s="70"/>
      <c r="B132" s="70"/>
      <c r="C132" s="70"/>
      <c r="D132" s="88"/>
      <c r="E132" s="88"/>
      <c r="F132" s="89"/>
      <c r="G132" s="90"/>
      <c r="H132" s="91"/>
      <c r="I132" s="88"/>
      <c r="J132" s="88"/>
      <c r="K132" s="88"/>
      <c r="L132" s="88"/>
      <c r="M132" s="88"/>
    </row>
    <row r="133" spans="1:13" ht="20.25" hidden="1" customHeight="1">
      <c r="A133" s="70"/>
      <c r="B133" s="70"/>
      <c r="C133" s="70"/>
      <c r="D133" s="88"/>
      <c r="E133" s="88"/>
      <c r="F133" s="89"/>
      <c r="G133" s="90"/>
      <c r="H133" s="91"/>
      <c r="I133" s="88"/>
      <c r="J133" s="88"/>
      <c r="K133" s="88"/>
      <c r="L133" s="88"/>
      <c r="M133" s="88"/>
    </row>
    <row r="134" spans="1:13" ht="20.25" hidden="1" customHeight="1">
      <c r="A134" s="70"/>
      <c r="B134" s="70"/>
      <c r="C134" s="70"/>
      <c r="D134" s="88"/>
      <c r="E134" s="88"/>
      <c r="F134" s="89"/>
      <c r="G134" s="90"/>
      <c r="H134" s="91"/>
      <c r="I134" s="88"/>
      <c r="J134" s="88"/>
      <c r="K134" s="88"/>
      <c r="L134" s="88"/>
      <c r="M134" s="88"/>
    </row>
    <row r="135" spans="1:13" ht="20.25" hidden="1" customHeight="1">
      <c r="A135" s="70"/>
      <c r="B135" s="70"/>
      <c r="C135" s="70"/>
      <c r="D135" s="88"/>
      <c r="E135" s="88"/>
      <c r="F135" s="89"/>
      <c r="G135" s="90"/>
      <c r="H135" s="91"/>
      <c r="I135" s="88"/>
      <c r="J135" s="88"/>
      <c r="K135" s="88"/>
      <c r="L135" s="88"/>
      <c r="M135" s="88"/>
    </row>
    <row r="136" spans="1:13" ht="20.25" hidden="1" customHeight="1">
      <c r="A136" s="70"/>
      <c r="B136" s="70"/>
      <c r="C136" s="70"/>
      <c r="D136" s="88"/>
      <c r="E136" s="88"/>
      <c r="F136" s="89"/>
      <c r="G136" s="90"/>
      <c r="H136" s="91"/>
      <c r="I136" s="88"/>
      <c r="J136" s="88"/>
      <c r="K136" s="88"/>
      <c r="L136" s="88"/>
      <c r="M136" s="88"/>
    </row>
    <row r="137" spans="1:13" ht="20.25" hidden="1" customHeight="1">
      <c r="A137" s="70"/>
      <c r="B137" s="70"/>
      <c r="C137" s="70"/>
      <c r="D137" s="88"/>
      <c r="E137" s="88"/>
      <c r="F137" s="89"/>
      <c r="G137" s="90"/>
      <c r="H137" s="91"/>
      <c r="I137" s="88"/>
      <c r="J137" s="88"/>
      <c r="K137" s="88"/>
      <c r="L137" s="88"/>
      <c r="M137" s="88"/>
    </row>
    <row r="138" spans="1:13" ht="20.25" hidden="1" customHeight="1">
      <c r="A138" s="70"/>
      <c r="B138" s="70"/>
      <c r="C138" s="70"/>
      <c r="D138" s="88"/>
      <c r="E138" s="88"/>
      <c r="F138" s="89"/>
      <c r="G138" s="90"/>
      <c r="H138" s="91"/>
      <c r="I138" s="88"/>
      <c r="J138" s="88"/>
      <c r="K138" s="88"/>
      <c r="L138" s="88"/>
      <c r="M138" s="88"/>
    </row>
    <row r="139" spans="1:13" ht="20.25" hidden="1" customHeight="1">
      <c r="A139" s="70"/>
      <c r="B139" s="70"/>
      <c r="C139" s="70"/>
      <c r="D139" s="88"/>
      <c r="E139" s="88"/>
      <c r="F139" s="89"/>
      <c r="G139" s="90"/>
      <c r="H139" s="91"/>
      <c r="I139" s="88"/>
      <c r="J139" s="88"/>
      <c r="K139" s="88"/>
      <c r="L139" s="88"/>
      <c r="M139" s="88"/>
    </row>
    <row r="140" spans="1:13" ht="20.25" hidden="1" customHeight="1">
      <c r="A140" s="70"/>
      <c r="B140" s="70"/>
      <c r="C140" s="70"/>
      <c r="D140" s="88"/>
      <c r="E140" s="88"/>
      <c r="F140" s="89"/>
      <c r="G140" s="90"/>
      <c r="H140" s="91"/>
      <c r="I140" s="88"/>
      <c r="J140" s="88"/>
      <c r="K140" s="88"/>
      <c r="L140" s="88"/>
      <c r="M140" s="88"/>
    </row>
    <row r="141" spans="1:13" ht="20.25" hidden="1" customHeight="1">
      <c r="A141" s="70"/>
      <c r="B141" s="70"/>
      <c r="C141" s="70"/>
      <c r="D141" s="88"/>
      <c r="E141" s="88"/>
      <c r="F141" s="89"/>
      <c r="G141" s="90"/>
      <c r="H141" s="91"/>
      <c r="I141" s="88"/>
      <c r="J141" s="88"/>
      <c r="K141" s="88"/>
      <c r="L141" s="88"/>
      <c r="M141" s="88"/>
    </row>
    <row r="142" spans="1:13" ht="20.25" hidden="1" customHeight="1">
      <c r="A142" s="70"/>
      <c r="B142" s="70"/>
      <c r="C142" s="70"/>
      <c r="D142" s="88"/>
      <c r="E142" s="88"/>
      <c r="F142" s="89"/>
      <c r="G142" s="90"/>
      <c r="H142" s="91"/>
      <c r="I142" s="88"/>
      <c r="J142" s="88"/>
      <c r="K142" s="88"/>
      <c r="L142" s="88"/>
      <c r="M142" s="88"/>
    </row>
    <row r="143" spans="1:13" ht="20.25" hidden="1" customHeight="1">
      <c r="A143" s="70"/>
      <c r="B143" s="70"/>
      <c r="C143" s="70"/>
      <c r="D143" s="88"/>
      <c r="E143" s="88"/>
      <c r="F143" s="89"/>
      <c r="G143" s="90"/>
      <c r="H143" s="91"/>
      <c r="I143" s="88"/>
      <c r="J143" s="88"/>
      <c r="K143" s="88"/>
      <c r="L143" s="88"/>
      <c r="M143" s="88"/>
    </row>
    <row r="144" spans="1:13" ht="20.25" hidden="1" customHeight="1">
      <c r="A144" s="70"/>
      <c r="B144" s="70"/>
      <c r="C144" s="70"/>
      <c r="D144" s="88"/>
      <c r="E144" s="88"/>
      <c r="F144" s="89"/>
      <c r="G144" s="90"/>
      <c r="H144" s="91"/>
      <c r="I144" s="88"/>
      <c r="J144" s="88"/>
      <c r="K144" s="88"/>
      <c r="L144" s="88"/>
      <c r="M144" s="88"/>
    </row>
    <row r="145" spans="1:13" ht="20.25" hidden="1" customHeight="1">
      <c r="A145" s="70"/>
      <c r="B145" s="70"/>
      <c r="C145" s="70"/>
      <c r="D145" s="88"/>
      <c r="E145" s="88"/>
      <c r="F145" s="89"/>
      <c r="G145" s="90"/>
      <c r="H145" s="91"/>
      <c r="I145" s="88"/>
      <c r="J145" s="88"/>
      <c r="K145" s="88"/>
      <c r="L145" s="88"/>
      <c r="M145" s="88"/>
    </row>
    <row r="146" spans="1:13" ht="20.25" hidden="1" customHeight="1">
      <c r="A146" s="70"/>
      <c r="B146" s="70"/>
      <c r="C146" s="70"/>
      <c r="D146" s="88"/>
      <c r="E146" s="88"/>
      <c r="F146" s="89"/>
      <c r="G146" s="90"/>
      <c r="H146" s="91"/>
      <c r="I146" s="88"/>
      <c r="J146" s="88"/>
      <c r="K146" s="88"/>
      <c r="L146" s="88"/>
      <c r="M146" s="88"/>
    </row>
    <row r="147" spans="1:13" ht="20.25" hidden="1" customHeight="1">
      <c r="A147" s="70"/>
      <c r="B147" s="70"/>
      <c r="C147" s="70"/>
      <c r="D147" s="88"/>
      <c r="E147" s="88"/>
      <c r="F147" s="89"/>
      <c r="G147" s="90"/>
      <c r="H147" s="91"/>
      <c r="I147" s="88"/>
      <c r="J147" s="88"/>
      <c r="K147" s="88"/>
      <c r="L147" s="88"/>
      <c r="M147" s="88"/>
    </row>
    <row r="148" spans="1:13" ht="20.25" hidden="1" customHeight="1">
      <c r="A148" s="70"/>
      <c r="B148" s="70"/>
      <c r="C148" s="70"/>
      <c r="D148" s="88"/>
      <c r="E148" s="88"/>
      <c r="F148" s="89"/>
      <c r="G148" s="90"/>
      <c r="H148" s="91"/>
      <c r="I148" s="88"/>
      <c r="J148" s="88"/>
      <c r="K148" s="88"/>
      <c r="L148" s="88"/>
      <c r="M148" s="88"/>
    </row>
    <row r="149" spans="1:13" ht="20.25" hidden="1" customHeight="1">
      <c r="A149" s="70"/>
      <c r="B149" s="70"/>
      <c r="C149" s="70"/>
      <c r="D149" s="88"/>
      <c r="E149" s="88"/>
      <c r="F149" s="89"/>
      <c r="G149" s="90"/>
      <c r="H149" s="91"/>
      <c r="I149" s="88"/>
      <c r="J149" s="88"/>
      <c r="K149" s="88"/>
      <c r="L149" s="88"/>
      <c r="M149" s="88"/>
    </row>
    <row r="150" spans="1:13" ht="20.25" hidden="1" customHeight="1">
      <c r="A150" s="70"/>
      <c r="B150" s="70"/>
      <c r="C150" s="70"/>
      <c r="D150" s="88"/>
      <c r="E150" s="88"/>
      <c r="F150" s="89"/>
      <c r="G150" s="90"/>
      <c r="H150" s="91"/>
      <c r="I150" s="88"/>
      <c r="J150" s="88"/>
      <c r="K150" s="88"/>
      <c r="L150" s="88"/>
      <c r="M150" s="88"/>
    </row>
    <row r="151" spans="1:13" ht="20.25" hidden="1" customHeight="1">
      <c r="A151" s="70"/>
      <c r="B151" s="70"/>
      <c r="C151" s="70"/>
      <c r="D151" s="88"/>
      <c r="E151" s="88"/>
      <c r="F151" s="89"/>
      <c r="G151" s="90"/>
      <c r="H151" s="91"/>
      <c r="I151" s="88"/>
      <c r="J151" s="88"/>
      <c r="K151" s="88"/>
      <c r="L151" s="88"/>
      <c r="M151" s="88"/>
    </row>
    <row r="152" spans="1:13" ht="20.25" hidden="1" customHeight="1">
      <c r="A152" s="70"/>
      <c r="B152" s="70"/>
      <c r="C152" s="70"/>
      <c r="D152" s="88"/>
      <c r="E152" s="88"/>
      <c r="F152" s="89"/>
      <c r="G152" s="90"/>
      <c r="H152" s="91"/>
      <c r="I152" s="88"/>
      <c r="J152" s="88"/>
      <c r="K152" s="88"/>
      <c r="L152" s="88"/>
      <c r="M152" s="88"/>
    </row>
    <row r="153" spans="1:13" ht="20.25" hidden="1" customHeight="1">
      <c r="A153" s="70"/>
      <c r="B153" s="70"/>
      <c r="C153" s="70"/>
      <c r="D153" s="88"/>
      <c r="E153" s="88"/>
      <c r="F153" s="89"/>
      <c r="G153" s="90"/>
      <c r="H153" s="91"/>
      <c r="I153" s="88"/>
      <c r="J153" s="88"/>
      <c r="K153" s="88"/>
      <c r="L153" s="88"/>
      <c r="M153" s="88"/>
    </row>
    <row r="154" spans="1:13" ht="20.25" hidden="1" customHeight="1">
      <c r="A154" s="70"/>
      <c r="B154" s="70"/>
      <c r="C154" s="70"/>
      <c r="D154" s="88"/>
      <c r="E154" s="88"/>
      <c r="F154" s="89"/>
      <c r="G154" s="90"/>
      <c r="H154" s="91"/>
      <c r="I154" s="88"/>
      <c r="J154" s="88"/>
      <c r="K154" s="88"/>
      <c r="L154" s="88"/>
      <c r="M154" s="88"/>
    </row>
    <row r="155" spans="1:13" ht="20.25" hidden="1" customHeight="1">
      <c r="A155" s="70"/>
      <c r="B155" s="70"/>
      <c r="C155" s="70"/>
      <c r="D155" s="88"/>
      <c r="E155" s="88"/>
      <c r="F155" s="89"/>
      <c r="G155" s="90"/>
      <c r="H155" s="91"/>
      <c r="I155" s="88"/>
      <c r="J155" s="88"/>
      <c r="K155" s="88"/>
      <c r="L155" s="88"/>
      <c r="M155" s="88"/>
    </row>
    <row r="156" spans="1:13" ht="20.25" hidden="1" customHeight="1">
      <c r="A156" s="70"/>
      <c r="B156" s="70"/>
      <c r="C156" s="70"/>
      <c r="D156" s="88"/>
      <c r="E156" s="88"/>
      <c r="F156" s="89"/>
      <c r="G156" s="90"/>
      <c r="H156" s="91"/>
      <c r="I156" s="88"/>
      <c r="J156" s="88"/>
      <c r="K156" s="88"/>
      <c r="L156" s="88"/>
      <c r="M156" s="88"/>
    </row>
    <row r="157" spans="1:13" ht="20.25" hidden="1" customHeight="1">
      <c r="A157" s="70"/>
      <c r="B157" s="70"/>
      <c r="C157" s="70"/>
      <c r="D157" s="88"/>
      <c r="E157" s="88"/>
      <c r="F157" s="89"/>
      <c r="G157" s="90"/>
      <c r="H157" s="91"/>
      <c r="I157" s="88"/>
      <c r="J157" s="88"/>
      <c r="K157" s="88"/>
      <c r="L157" s="88"/>
      <c r="M157" s="88"/>
    </row>
    <row r="158" spans="1:13" ht="20.25" hidden="1" customHeight="1">
      <c r="A158" s="70"/>
      <c r="B158" s="70"/>
      <c r="C158" s="70"/>
      <c r="D158" s="88"/>
      <c r="E158" s="88"/>
      <c r="F158" s="89"/>
      <c r="G158" s="90"/>
      <c r="H158" s="91"/>
      <c r="I158" s="88"/>
      <c r="J158" s="88"/>
      <c r="K158" s="88"/>
      <c r="L158" s="88"/>
      <c r="M158" s="88"/>
    </row>
    <row r="159" spans="1:13" ht="20.25" hidden="1" customHeight="1">
      <c r="A159" s="70"/>
      <c r="B159" s="70"/>
      <c r="C159" s="70"/>
      <c r="D159" s="88"/>
      <c r="E159" s="88"/>
      <c r="F159" s="89"/>
      <c r="G159" s="90"/>
      <c r="H159" s="91"/>
      <c r="I159" s="88"/>
      <c r="J159" s="88"/>
      <c r="K159" s="88"/>
      <c r="L159" s="88"/>
      <c r="M159" s="88"/>
    </row>
    <row r="160" spans="1:13" ht="20.25" hidden="1" customHeight="1">
      <c r="A160" s="70"/>
      <c r="B160" s="70"/>
      <c r="C160" s="70"/>
      <c r="D160" s="88"/>
      <c r="E160" s="88"/>
      <c r="F160" s="89"/>
      <c r="G160" s="90"/>
      <c r="H160" s="91"/>
      <c r="I160" s="88"/>
      <c r="J160" s="88"/>
      <c r="K160" s="88"/>
      <c r="L160" s="88"/>
      <c r="M160" s="88"/>
    </row>
    <row r="161" spans="1:13" ht="20.25" hidden="1" customHeight="1">
      <c r="A161" s="70"/>
      <c r="B161" s="70"/>
      <c r="C161" s="70"/>
      <c r="D161" s="88"/>
      <c r="E161" s="88"/>
      <c r="F161" s="89"/>
      <c r="G161" s="90"/>
      <c r="H161" s="91"/>
      <c r="I161" s="88"/>
      <c r="J161" s="88"/>
      <c r="K161" s="88"/>
      <c r="L161" s="88"/>
      <c r="M161" s="88"/>
    </row>
    <row r="162" spans="1:13" ht="20.25" hidden="1" customHeight="1">
      <c r="A162" s="70"/>
      <c r="B162" s="70"/>
      <c r="C162" s="70"/>
      <c r="D162" s="88"/>
      <c r="E162" s="88"/>
      <c r="F162" s="89"/>
      <c r="G162" s="90"/>
      <c r="H162" s="91"/>
      <c r="I162" s="88"/>
      <c r="J162" s="88"/>
      <c r="K162" s="88"/>
      <c r="L162" s="88"/>
      <c r="M162" s="88"/>
    </row>
    <row r="163" spans="1:13" ht="20.25" hidden="1" customHeight="1">
      <c r="A163" s="70"/>
      <c r="B163" s="70"/>
      <c r="C163" s="70"/>
      <c r="D163" s="88"/>
      <c r="E163" s="88"/>
      <c r="F163" s="89"/>
      <c r="G163" s="90"/>
      <c r="H163" s="91"/>
      <c r="I163" s="88"/>
      <c r="J163" s="88"/>
      <c r="K163" s="88"/>
      <c r="L163" s="88"/>
      <c r="M163" s="88"/>
    </row>
    <row r="164" spans="1:13" ht="20.25" hidden="1" customHeight="1">
      <c r="A164" s="70"/>
      <c r="B164" s="70"/>
      <c r="C164" s="70"/>
      <c r="D164" s="88"/>
      <c r="E164" s="88"/>
      <c r="F164" s="89"/>
      <c r="G164" s="90"/>
      <c r="H164" s="91"/>
      <c r="I164" s="88"/>
      <c r="J164" s="88"/>
      <c r="K164" s="88"/>
      <c r="L164" s="88"/>
      <c r="M164" s="88"/>
    </row>
    <row r="165" spans="1:13" ht="20.25" hidden="1" customHeight="1">
      <c r="A165" s="70"/>
      <c r="B165" s="70"/>
      <c r="C165" s="70"/>
      <c r="D165" s="88"/>
      <c r="E165" s="88"/>
      <c r="F165" s="89"/>
      <c r="G165" s="90"/>
      <c r="H165" s="91"/>
      <c r="I165" s="88"/>
      <c r="J165" s="88"/>
      <c r="K165" s="88"/>
      <c r="L165" s="88"/>
      <c r="M165" s="88"/>
    </row>
    <row r="166" spans="1:13" ht="20.25" hidden="1" customHeight="1">
      <c r="A166" s="70"/>
      <c r="B166" s="70"/>
      <c r="C166" s="70"/>
      <c r="D166" s="88"/>
      <c r="E166" s="88"/>
      <c r="F166" s="89"/>
      <c r="G166" s="90"/>
      <c r="H166" s="91"/>
      <c r="I166" s="88"/>
      <c r="J166" s="88"/>
      <c r="K166" s="88"/>
      <c r="L166" s="88"/>
      <c r="M166" s="88"/>
    </row>
    <row r="167" spans="1:13" ht="20.25" hidden="1" customHeight="1">
      <c r="A167" s="70"/>
      <c r="B167" s="70"/>
      <c r="C167" s="70"/>
      <c r="D167" s="88"/>
      <c r="E167" s="88"/>
      <c r="F167" s="89"/>
      <c r="G167" s="90"/>
      <c r="H167" s="91"/>
      <c r="I167" s="88"/>
      <c r="J167" s="88"/>
      <c r="K167" s="88"/>
      <c r="L167" s="88"/>
      <c r="M167" s="88"/>
    </row>
    <row r="168" spans="1:13" ht="20.25" hidden="1" customHeight="1">
      <c r="A168" s="70"/>
      <c r="B168" s="70"/>
      <c r="C168" s="70"/>
      <c r="D168" s="88"/>
      <c r="E168" s="88"/>
      <c r="F168" s="89"/>
      <c r="G168" s="90"/>
      <c r="H168" s="91"/>
      <c r="I168" s="88"/>
      <c r="J168" s="88"/>
      <c r="K168" s="88"/>
      <c r="L168" s="88"/>
      <c r="M168" s="88"/>
    </row>
    <row r="169" spans="1:13" ht="20.25" hidden="1" customHeight="1">
      <c r="A169" s="70"/>
      <c r="B169" s="70"/>
      <c r="C169" s="70"/>
      <c r="D169" s="88"/>
      <c r="E169" s="88"/>
      <c r="F169" s="89"/>
      <c r="G169" s="90"/>
      <c r="H169" s="91"/>
      <c r="I169" s="88"/>
      <c r="J169" s="88"/>
      <c r="K169" s="88"/>
      <c r="L169" s="88"/>
      <c r="M169" s="88"/>
    </row>
    <row r="170" spans="1:13" ht="20.25" hidden="1" customHeight="1">
      <c r="A170" s="70"/>
      <c r="B170" s="70"/>
      <c r="C170" s="70"/>
      <c r="D170" s="88"/>
      <c r="E170" s="88"/>
      <c r="F170" s="89"/>
      <c r="G170" s="90"/>
      <c r="H170" s="91"/>
      <c r="I170" s="88"/>
      <c r="J170" s="88"/>
      <c r="K170" s="88"/>
      <c r="L170" s="88"/>
      <c r="M170" s="88"/>
    </row>
    <row r="171" spans="1:13" ht="20.25" hidden="1" customHeight="1">
      <c r="A171" s="70"/>
      <c r="B171" s="70"/>
      <c r="C171" s="70"/>
      <c r="D171" s="88"/>
      <c r="E171" s="88"/>
      <c r="F171" s="89"/>
      <c r="G171" s="90"/>
      <c r="H171" s="91"/>
      <c r="I171" s="88"/>
      <c r="J171" s="88"/>
      <c r="K171" s="88"/>
      <c r="L171" s="88"/>
      <c r="M171" s="88"/>
    </row>
    <row r="172" spans="1:13" ht="20.25" hidden="1" customHeight="1">
      <c r="A172" s="70"/>
      <c r="B172" s="70"/>
      <c r="C172" s="70"/>
      <c r="D172" s="88"/>
      <c r="E172" s="88"/>
      <c r="F172" s="89"/>
      <c r="G172" s="90"/>
      <c r="H172" s="91"/>
      <c r="I172" s="88"/>
      <c r="J172" s="88"/>
      <c r="K172" s="88"/>
      <c r="L172" s="88"/>
      <c r="M172" s="88"/>
    </row>
    <row r="173" spans="1:13" ht="20.25" hidden="1" customHeight="1">
      <c r="A173" s="70"/>
      <c r="B173" s="70"/>
      <c r="C173" s="70"/>
      <c r="D173" s="88"/>
      <c r="E173" s="88"/>
      <c r="F173" s="89"/>
      <c r="G173" s="90"/>
      <c r="H173" s="91"/>
      <c r="I173" s="88"/>
      <c r="J173" s="88"/>
      <c r="K173" s="88"/>
      <c r="L173" s="88"/>
      <c r="M173" s="88"/>
    </row>
    <row r="174" spans="1:13" ht="20.25" hidden="1" customHeight="1">
      <c r="A174" s="70"/>
      <c r="B174" s="70"/>
      <c r="C174" s="70"/>
      <c r="D174" s="88"/>
      <c r="E174" s="88"/>
      <c r="F174" s="89"/>
      <c r="G174" s="90"/>
      <c r="H174" s="91"/>
      <c r="I174" s="88"/>
      <c r="J174" s="88"/>
      <c r="K174" s="88"/>
      <c r="L174" s="88"/>
      <c r="M174" s="88"/>
    </row>
    <row r="175" spans="1:13" ht="20.25" hidden="1" customHeight="1">
      <c r="A175" s="70"/>
      <c r="B175" s="70"/>
      <c r="C175" s="70"/>
      <c r="D175" s="88"/>
      <c r="E175" s="88"/>
      <c r="F175" s="89"/>
      <c r="G175" s="90"/>
      <c r="H175" s="91"/>
      <c r="I175" s="88"/>
      <c r="J175" s="88"/>
      <c r="K175" s="88"/>
      <c r="L175" s="88"/>
      <c r="M175" s="88"/>
    </row>
    <row r="176" spans="1:13" ht="20.25" hidden="1" customHeight="1">
      <c r="A176" s="70"/>
      <c r="B176" s="70"/>
      <c r="C176" s="70"/>
      <c r="D176" s="88"/>
      <c r="E176" s="88"/>
      <c r="F176" s="89"/>
      <c r="G176" s="90"/>
      <c r="H176" s="91"/>
      <c r="I176" s="88"/>
      <c r="J176" s="88"/>
      <c r="K176" s="88"/>
      <c r="L176" s="88"/>
      <c r="M176" s="88"/>
    </row>
    <row r="177" spans="1:13" ht="20.25" hidden="1" customHeight="1">
      <c r="A177" s="70"/>
      <c r="B177" s="70"/>
      <c r="C177" s="70"/>
      <c r="D177" s="88"/>
      <c r="E177" s="88"/>
      <c r="F177" s="89"/>
      <c r="G177" s="90"/>
      <c r="H177" s="91"/>
      <c r="I177" s="88"/>
      <c r="J177" s="88"/>
      <c r="K177" s="88"/>
      <c r="L177" s="88"/>
      <c r="M177" s="88"/>
    </row>
    <row r="178" spans="1:13" ht="20.25" hidden="1" customHeight="1">
      <c r="A178" s="70"/>
      <c r="B178" s="70"/>
      <c r="C178" s="70"/>
      <c r="D178" s="88"/>
      <c r="E178" s="88"/>
      <c r="F178" s="89"/>
      <c r="G178" s="90"/>
      <c r="H178" s="91"/>
      <c r="I178" s="88"/>
      <c r="J178" s="88"/>
      <c r="K178" s="88"/>
      <c r="L178" s="88"/>
      <c r="M178" s="88"/>
    </row>
    <row r="179" spans="1:13" ht="20.25" hidden="1" customHeight="1">
      <c r="A179" s="70"/>
      <c r="B179" s="70"/>
      <c r="C179" s="70"/>
      <c r="D179" s="88"/>
      <c r="E179" s="88"/>
      <c r="F179" s="89"/>
      <c r="G179" s="90"/>
      <c r="H179" s="91"/>
      <c r="I179" s="88"/>
      <c r="J179" s="88"/>
      <c r="K179" s="88"/>
      <c r="L179" s="88"/>
      <c r="M179" s="88"/>
    </row>
    <row r="180" spans="1:13" ht="20.25" hidden="1" customHeight="1">
      <c r="A180" s="70"/>
      <c r="B180" s="70"/>
      <c r="C180" s="70"/>
      <c r="D180" s="88"/>
      <c r="E180" s="88"/>
      <c r="F180" s="89"/>
      <c r="G180" s="90"/>
      <c r="H180" s="91"/>
      <c r="I180" s="88"/>
      <c r="J180" s="88"/>
      <c r="K180" s="88"/>
      <c r="L180" s="88"/>
      <c r="M180" s="88"/>
    </row>
    <row r="181" spans="1:13" ht="22.5" hidden="1" customHeight="1"/>
    <row r="182" spans="1:13" ht="22.5" hidden="1" customHeight="1"/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97" workbookViewId="0">
      <selection sqref="A1:F1048576"/>
    </sheetView>
  </sheetViews>
  <sheetFormatPr defaultColWidth="8.875" defaultRowHeight="16.5"/>
  <cols>
    <col min="1" max="2" width="9" style="87" bestFit="1" customWidth="1"/>
    <col min="3" max="3" width="13.5" style="87" customWidth="1"/>
    <col min="4" max="4" width="12.875" style="87" customWidth="1"/>
    <col min="5" max="5" width="27.5" style="87" customWidth="1"/>
    <col min="6" max="6" width="9" style="87" bestFit="1" customWidth="1"/>
    <col min="7" max="7" width="8.875" style="87" customWidth="1"/>
    <col min="8" max="16384" width="8.875" style="87"/>
  </cols>
  <sheetData>
    <row r="1" spans="1:6">
      <c r="A1" s="103" t="s">
        <v>134</v>
      </c>
      <c r="B1" s="103" t="s">
        <v>135</v>
      </c>
      <c r="C1" s="103" t="s">
        <v>138</v>
      </c>
      <c r="D1" s="103" t="s">
        <v>699</v>
      </c>
      <c r="E1" s="103" t="s">
        <v>700</v>
      </c>
      <c r="F1" s="103" t="s">
        <v>701</v>
      </c>
    </row>
    <row r="2" spans="1:6">
      <c r="A2" s="103">
        <v>2018</v>
      </c>
      <c r="B2" s="103">
        <v>6</v>
      </c>
      <c r="C2" s="102">
        <v>43266</v>
      </c>
      <c r="D2" s="103" t="s">
        <v>44</v>
      </c>
      <c r="E2" s="103" t="s">
        <v>702</v>
      </c>
      <c r="F2" s="103">
        <v>481</v>
      </c>
    </row>
    <row r="3" spans="1:6">
      <c r="A3" s="103">
        <v>2018</v>
      </c>
      <c r="B3" s="103">
        <v>6</v>
      </c>
      <c r="C3" s="102">
        <v>43256</v>
      </c>
      <c r="D3" s="103" t="s">
        <v>97</v>
      </c>
      <c r="E3" s="70" t="s">
        <v>703</v>
      </c>
      <c r="F3" s="103">
        <v>15800</v>
      </c>
    </row>
    <row r="4" spans="1:6">
      <c r="A4" s="103">
        <v>2018</v>
      </c>
      <c r="B4" s="103">
        <v>6</v>
      </c>
      <c r="C4" s="102">
        <v>43274</v>
      </c>
      <c r="D4" s="103" t="s">
        <v>704</v>
      </c>
      <c r="E4" s="70" t="s">
        <v>704</v>
      </c>
      <c r="F4" s="134">
        <v>98</v>
      </c>
    </row>
    <row r="5" spans="1:6">
      <c r="A5" s="103">
        <v>2018</v>
      </c>
      <c r="B5" s="103">
        <v>7</v>
      </c>
      <c r="C5" s="102">
        <v>43285</v>
      </c>
      <c r="D5" s="103" t="s">
        <v>43</v>
      </c>
      <c r="E5" s="70" t="s">
        <v>705</v>
      </c>
      <c r="F5" s="70">
        <v>798</v>
      </c>
    </row>
    <row r="6" spans="1:6">
      <c r="A6" s="103">
        <v>2018</v>
      </c>
      <c r="B6" s="103">
        <v>7</v>
      </c>
      <c r="C6" s="102">
        <v>43285</v>
      </c>
      <c r="D6" s="103" t="s">
        <v>64</v>
      </c>
      <c r="E6" s="70" t="s">
        <v>706</v>
      </c>
      <c r="F6" s="70">
        <v>298</v>
      </c>
    </row>
    <row r="7" spans="1:6">
      <c r="A7" s="103">
        <v>2018</v>
      </c>
      <c r="B7" s="103">
        <v>7</v>
      </c>
      <c r="C7" s="102">
        <v>43293</v>
      </c>
      <c r="D7" s="103" t="s">
        <v>43</v>
      </c>
      <c r="E7" s="70" t="s">
        <v>707</v>
      </c>
      <c r="F7" s="70">
        <v>1600</v>
      </c>
    </row>
    <row r="8" spans="1:6">
      <c r="A8" s="103">
        <v>2018</v>
      </c>
      <c r="B8" s="103">
        <v>7</v>
      </c>
      <c r="C8" s="58">
        <v>43298</v>
      </c>
      <c r="D8" s="103" t="s">
        <v>97</v>
      </c>
      <c r="E8" s="70" t="s">
        <v>708</v>
      </c>
      <c r="F8" s="103">
        <v>8416</v>
      </c>
    </row>
    <row r="9" spans="1:6">
      <c r="A9" s="103">
        <v>2018</v>
      </c>
      <c r="B9" s="103">
        <v>8</v>
      </c>
      <c r="C9" s="58">
        <v>43313</v>
      </c>
      <c r="D9" s="103" t="s">
        <v>42</v>
      </c>
      <c r="E9" s="70" t="s">
        <v>709</v>
      </c>
      <c r="F9" s="103">
        <v>2716</v>
      </c>
    </row>
    <row r="10" spans="1:6">
      <c r="A10" s="103">
        <v>2018</v>
      </c>
      <c r="B10" s="103">
        <v>8</v>
      </c>
      <c r="C10" s="58">
        <v>43313</v>
      </c>
      <c r="D10" s="103" t="s">
        <v>66</v>
      </c>
      <c r="E10" s="70" t="s">
        <v>710</v>
      </c>
      <c r="F10" s="103">
        <v>500</v>
      </c>
    </row>
    <row r="11" spans="1:6">
      <c r="A11" s="103">
        <v>2018</v>
      </c>
      <c r="B11" s="103">
        <v>8</v>
      </c>
      <c r="C11" s="58">
        <v>43314</v>
      </c>
      <c r="D11" s="103" t="s">
        <v>66</v>
      </c>
      <c r="E11" s="70" t="s">
        <v>711</v>
      </c>
      <c r="F11" s="103">
        <v>500</v>
      </c>
    </row>
    <row r="12" spans="1:6">
      <c r="A12" s="103">
        <v>2018</v>
      </c>
      <c r="B12" s="103">
        <v>8</v>
      </c>
      <c r="C12" s="58">
        <v>43322</v>
      </c>
      <c r="D12" s="103" t="s">
        <v>53</v>
      </c>
      <c r="E12" s="70" t="s">
        <v>712</v>
      </c>
      <c r="F12" s="103">
        <v>298</v>
      </c>
    </row>
    <row r="13" spans="1:6">
      <c r="A13" s="103">
        <v>2018</v>
      </c>
      <c r="B13" s="103">
        <v>8</v>
      </c>
      <c r="C13" s="58">
        <v>43322</v>
      </c>
      <c r="D13" s="103" t="s">
        <v>97</v>
      </c>
      <c r="E13" s="70" t="s">
        <v>713</v>
      </c>
      <c r="F13" s="103">
        <v>4298</v>
      </c>
    </row>
    <row r="14" spans="1:6">
      <c r="A14" s="103">
        <v>2018</v>
      </c>
      <c r="B14" s="103">
        <v>8</v>
      </c>
      <c r="C14" s="58">
        <v>43323</v>
      </c>
      <c r="D14" s="103" t="s">
        <v>97</v>
      </c>
      <c r="E14" s="70" t="s">
        <v>712</v>
      </c>
      <c r="F14" s="103">
        <v>298</v>
      </c>
    </row>
    <row r="15" spans="1:6">
      <c r="A15" s="103">
        <v>2018</v>
      </c>
      <c r="B15" s="103">
        <v>8</v>
      </c>
      <c r="C15" s="58">
        <v>43324</v>
      </c>
      <c r="D15" s="103" t="s">
        <v>97</v>
      </c>
      <c r="E15" s="70" t="s">
        <v>712</v>
      </c>
      <c r="F15" s="103">
        <v>298</v>
      </c>
    </row>
    <row r="16" spans="1:6">
      <c r="A16" s="103">
        <v>2018</v>
      </c>
      <c r="B16" s="103">
        <v>8</v>
      </c>
      <c r="C16" s="58">
        <v>43331</v>
      </c>
      <c r="D16" s="103" t="s">
        <v>97</v>
      </c>
      <c r="E16" s="70" t="s">
        <v>712</v>
      </c>
      <c r="F16" s="103">
        <v>298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/>
  <cols>
    <col min="1" max="1" width="17.125" style="118" customWidth="1"/>
    <col min="3" max="3" width="11.625" style="118" customWidth="1"/>
    <col min="4" max="4" width="17.375" style="118" customWidth="1"/>
    <col min="5" max="5" width="13.625" style="118" customWidth="1"/>
    <col min="6" max="6" width="12.875" style="118" customWidth="1"/>
    <col min="7" max="7" width="11.375" style="118" customWidth="1"/>
    <col min="8" max="8" width="26.875" style="118" customWidth="1"/>
  </cols>
  <sheetData>
    <row r="1" spans="1:8" ht="16.5" customHeight="1">
      <c r="A1" s="3" t="s">
        <v>138</v>
      </c>
      <c r="B1" s="3" t="s">
        <v>398</v>
      </c>
      <c r="C1" s="3" t="s">
        <v>399</v>
      </c>
      <c r="D1" s="3" t="s">
        <v>400</v>
      </c>
      <c r="E1" s="3" t="s">
        <v>401</v>
      </c>
      <c r="F1" s="3" t="s">
        <v>714</v>
      </c>
      <c r="G1" s="3" t="s">
        <v>403</v>
      </c>
      <c r="H1" s="3" t="s">
        <v>715</v>
      </c>
    </row>
    <row r="2" spans="1:8" ht="16.5" customHeight="1">
      <c r="A2" s="31">
        <v>43064</v>
      </c>
      <c r="B2" s="32">
        <v>0.60972222222222228</v>
      </c>
      <c r="C2" s="33" t="s">
        <v>140</v>
      </c>
      <c r="D2" s="33" t="s">
        <v>716</v>
      </c>
      <c r="E2" s="33">
        <v>13883278696</v>
      </c>
      <c r="F2" s="33"/>
      <c r="G2" s="33" t="s">
        <v>526</v>
      </c>
      <c r="H2" s="33" t="s">
        <v>717</v>
      </c>
    </row>
    <row r="3" spans="1:8" ht="16.5" customHeight="1">
      <c r="A3" s="31">
        <v>43064</v>
      </c>
      <c r="B3" s="32">
        <v>0.6069444444444444</v>
      </c>
      <c r="C3" s="33" t="s">
        <v>143</v>
      </c>
      <c r="D3" s="33" t="s">
        <v>718</v>
      </c>
      <c r="E3" s="33">
        <v>13883278696</v>
      </c>
      <c r="F3" s="33"/>
      <c r="G3" s="33" t="s">
        <v>411</v>
      </c>
      <c r="H3" s="33" t="s">
        <v>378</v>
      </c>
    </row>
    <row r="4" spans="1:8" ht="16.5" customHeight="1">
      <c r="A4" s="31">
        <v>43066</v>
      </c>
      <c r="B4" s="32">
        <v>0.73541666666666672</v>
      </c>
      <c r="C4" s="33" t="s">
        <v>142</v>
      </c>
      <c r="D4" s="33" t="s">
        <v>406</v>
      </c>
      <c r="E4" s="33">
        <v>13911871785</v>
      </c>
      <c r="F4" s="33"/>
      <c r="G4" s="33" t="s">
        <v>526</v>
      </c>
      <c r="H4" s="33" t="s">
        <v>719</v>
      </c>
    </row>
    <row r="5" spans="1:8" ht="16.5" customHeight="1">
      <c r="A5" s="31">
        <v>43066</v>
      </c>
      <c r="B5" s="32">
        <v>0.46805555555555561</v>
      </c>
      <c r="C5" s="33" t="s">
        <v>140</v>
      </c>
      <c r="D5" s="33" t="s">
        <v>720</v>
      </c>
      <c r="E5" s="33">
        <v>18510739473</v>
      </c>
      <c r="F5" s="33"/>
      <c r="G5" s="33" t="s">
        <v>411</v>
      </c>
      <c r="H5" s="33" t="s">
        <v>378</v>
      </c>
    </row>
    <row r="6" spans="1:8" ht="16.5" customHeight="1">
      <c r="A6" s="31">
        <v>43090</v>
      </c>
      <c r="B6" s="32">
        <v>0.49513888888888891</v>
      </c>
      <c r="C6" s="33" t="s">
        <v>144</v>
      </c>
      <c r="D6" s="33"/>
      <c r="E6" s="33">
        <v>13552067001</v>
      </c>
      <c r="F6" s="33" t="s">
        <v>721</v>
      </c>
      <c r="G6" s="33" t="s">
        <v>411</v>
      </c>
      <c r="H6" s="33" t="s">
        <v>722</v>
      </c>
    </row>
    <row r="7" spans="1:8" ht="16.5" customHeight="1">
      <c r="A7" s="31">
        <v>43090</v>
      </c>
      <c r="B7" s="32">
        <v>0.49583333333333329</v>
      </c>
      <c r="C7" s="33" t="s">
        <v>143</v>
      </c>
      <c r="D7" s="33"/>
      <c r="E7" s="33">
        <v>13552067001</v>
      </c>
      <c r="F7" s="33"/>
      <c r="G7" s="33" t="s">
        <v>411</v>
      </c>
      <c r="H7" s="33" t="s">
        <v>723</v>
      </c>
    </row>
    <row r="8" spans="1:8" ht="16.5" customHeight="1">
      <c r="A8" s="31">
        <v>43094</v>
      </c>
      <c r="B8" s="32">
        <v>0.67847222222222225</v>
      </c>
      <c r="C8" s="33" t="s">
        <v>144</v>
      </c>
      <c r="D8" s="33" t="s">
        <v>718</v>
      </c>
      <c r="E8" s="33">
        <v>13883278696</v>
      </c>
      <c r="F8" s="33" t="s">
        <v>721</v>
      </c>
      <c r="G8" s="33" t="s">
        <v>411</v>
      </c>
      <c r="H8" s="33" t="s">
        <v>378</v>
      </c>
    </row>
    <row r="9" spans="1:8" ht="16.5" customHeight="1">
      <c r="A9" s="31">
        <v>43095</v>
      </c>
      <c r="B9" s="32">
        <v>0.59791666666666665</v>
      </c>
      <c r="C9" s="33" t="s">
        <v>144</v>
      </c>
      <c r="D9" s="33" t="s">
        <v>378</v>
      </c>
      <c r="E9" s="33">
        <v>15711068157</v>
      </c>
      <c r="F9" s="33" t="s">
        <v>724</v>
      </c>
      <c r="G9" s="33" t="s">
        <v>411</v>
      </c>
      <c r="H9" s="33" t="s">
        <v>378</v>
      </c>
    </row>
    <row r="10" spans="1:8" ht="16.5" customHeight="1">
      <c r="A10" s="31">
        <v>43096</v>
      </c>
      <c r="B10" s="32">
        <v>0.65277777777777779</v>
      </c>
      <c r="C10" s="33" t="s">
        <v>143</v>
      </c>
      <c r="D10" s="33"/>
      <c r="E10" s="33">
        <v>13071295087</v>
      </c>
      <c r="F10" s="33"/>
      <c r="G10" s="33" t="s">
        <v>411</v>
      </c>
      <c r="H10" s="33" t="s">
        <v>378</v>
      </c>
    </row>
    <row r="11" spans="1:8" ht="16.5" customHeight="1">
      <c r="A11" s="31">
        <v>43161</v>
      </c>
      <c r="B11" s="32">
        <v>0.43402777777777779</v>
      </c>
      <c r="C11" s="33" t="s">
        <v>142</v>
      </c>
      <c r="D11" s="33" t="s">
        <v>406</v>
      </c>
      <c r="E11" s="33">
        <v>18510739473</v>
      </c>
      <c r="F11" s="33"/>
      <c r="G11" s="33" t="s">
        <v>444</v>
      </c>
      <c r="H11" s="33" t="s">
        <v>378</v>
      </c>
    </row>
    <row r="12" spans="1:8" ht="16.5" customHeight="1">
      <c r="A12" s="31">
        <v>43170</v>
      </c>
      <c r="B12" s="32">
        <v>0.87083333333333335</v>
      </c>
      <c r="C12" s="33" t="s">
        <v>144</v>
      </c>
      <c r="D12" s="33"/>
      <c r="E12" s="33">
        <v>13883278696</v>
      </c>
      <c r="F12" s="33" t="s">
        <v>725</v>
      </c>
      <c r="G12" s="33" t="s">
        <v>411</v>
      </c>
      <c r="H12" s="33" t="s">
        <v>378</v>
      </c>
    </row>
    <row r="13" spans="1:8" ht="16.5" customHeight="1">
      <c r="A13" s="31">
        <v>43068</v>
      </c>
      <c r="B13" s="32">
        <v>0.44027777777777782</v>
      </c>
      <c r="C13" s="33" t="s">
        <v>142</v>
      </c>
      <c r="D13" s="33" t="s">
        <v>406</v>
      </c>
      <c r="E13" s="33">
        <v>2139913205</v>
      </c>
      <c r="F13" s="33"/>
      <c r="G13" s="33" t="s">
        <v>444</v>
      </c>
      <c r="H13" s="33" t="s">
        <v>277</v>
      </c>
    </row>
    <row r="14" spans="1:8" ht="16.5" customHeight="1">
      <c r="A14" s="31">
        <v>43116</v>
      </c>
      <c r="B14" s="32">
        <v>0.49027777777777781</v>
      </c>
      <c r="C14" s="33" t="s">
        <v>9</v>
      </c>
      <c r="D14" s="33" t="s">
        <v>424</v>
      </c>
      <c r="E14" s="33">
        <v>18811565857</v>
      </c>
      <c r="F14" s="33"/>
      <c r="G14" s="33" t="s">
        <v>411</v>
      </c>
      <c r="H14" s="33" t="s">
        <v>277</v>
      </c>
    </row>
    <row r="15" spans="1:8" ht="16.5" customHeight="1">
      <c r="A15" s="31">
        <v>43117</v>
      </c>
      <c r="B15" s="32">
        <v>0.62708333333333333</v>
      </c>
      <c r="C15" s="33" t="s">
        <v>142</v>
      </c>
      <c r="D15" s="33" t="s">
        <v>406</v>
      </c>
      <c r="E15" s="33">
        <v>1056131181</v>
      </c>
      <c r="F15" s="33"/>
      <c r="G15" s="33" t="s">
        <v>526</v>
      </c>
      <c r="H15" s="33" t="s">
        <v>277</v>
      </c>
    </row>
    <row r="16" spans="1:8" ht="16.5" customHeight="1">
      <c r="A16" s="31">
        <v>43118</v>
      </c>
      <c r="B16" s="32">
        <v>0.47708333333333341</v>
      </c>
      <c r="C16" s="33" t="s">
        <v>142</v>
      </c>
      <c r="D16" s="33" t="s">
        <v>406</v>
      </c>
      <c r="E16" s="33">
        <v>2139913173</v>
      </c>
      <c r="F16" s="33"/>
      <c r="G16" s="33" t="s">
        <v>444</v>
      </c>
      <c r="H16" s="33" t="s">
        <v>277</v>
      </c>
    </row>
    <row r="17" spans="1:8" ht="16.5" customHeight="1">
      <c r="A17" s="31">
        <v>43123</v>
      </c>
      <c r="B17" s="32">
        <v>0.47222222222222221</v>
      </c>
      <c r="C17" s="33" t="s">
        <v>142</v>
      </c>
      <c r="D17" s="33" t="s">
        <v>406</v>
      </c>
      <c r="E17" s="33">
        <v>1052814307</v>
      </c>
      <c r="F17" s="33"/>
      <c r="G17" s="33" t="s">
        <v>444</v>
      </c>
      <c r="H17" s="33" t="s">
        <v>277</v>
      </c>
    </row>
    <row r="18" spans="1:8" ht="16.5" customHeight="1">
      <c r="A18" s="31">
        <v>43155</v>
      </c>
      <c r="B18" s="32">
        <v>0.74097222222222225</v>
      </c>
      <c r="C18" s="33" t="s">
        <v>142</v>
      </c>
      <c r="D18" s="33" t="s">
        <v>406</v>
      </c>
      <c r="E18" s="33">
        <v>1085795936</v>
      </c>
      <c r="F18" s="33"/>
      <c r="G18" s="33" t="s">
        <v>444</v>
      </c>
      <c r="H18" s="33" t="s">
        <v>277</v>
      </c>
    </row>
    <row r="19" spans="1:8" ht="16.5" customHeight="1">
      <c r="A19" s="31">
        <v>43157</v>
      </c>
      <c r="B19" s="32">
        <v>0.73750000000000004</v>
      </c>
      <c r="C19" s="33" t="s">
        <v>142</v>
      </c>
      <c r="D19" s="33" t="s">
        <v>406</v>
      </c>
      <c r="E19" s="33">
        <v>15321805790</v>
      </c>
      <c r="F19" s="33"/>
      <c r="G19" s="33" t="s">
        <v>408</v>
      </c>
      <c r="H19" s="33" t="s">
        <v>726</v>
      </c>
    </row>
    <row r="20" spans="1:8" ht="16.5" customHeight="1">
      <c r="A20" s="31">
        <v>43158</v>
      </c>
      <c r="B20" s="32">
        <v>0.56180555555555556</v>
      </c>
      <c r="C20" s="33" t="s">
        <v>142</v>
      </c>
      <c r="D20" s="33" t="s">
        <v>406</v>
      </c>
      <c r="E20" s="33">
        <v>1085550103</v>
      </c>
      <c r="F20" s="33"/>
      <c r="G20" s="33" t="s">
        <v>444</v>
      </c>
      <c r="H20" s="33" t="s">
        <v>277</v>
      </c>
    </row>
    <row r="21" spans="1:8" ht="16.5" customHeight="1">
      <c r="A21" s="31">
        <v>43183</v>
      </c>
      <c r="B21" s="32">
        <v>0.61597222222222225</v>
      </c>
      <c r="C21" s="33" t="s">
        <v>140</v>
      </c>
      <c r="D21" s="33" t="s">
        <v>406</v>
      </c>
      <c r="E21" s="33">
        <v>1053220736</v>
      </c>
      <c r="F21" s="33"/>
      <c r="G21" s="33" t="s">
        <v>526</v>
      </c>
      <c r="H21" s="33" t="s">
        <v>277</v>
      </c>
    </row>
    <row r="22" spans="1:8" ht="16.5" customHeight="1">
      <c r="A22" s="31">
        <v>43186</v>
      </c>
      <c r="B22" s="32">
        <v>0.72430555555555554</v>
      </c>
      <c r="C22" s="33" t="s">
        <v>142</v>
      </c>
      <c r="D22" s="33" t="s">
        <v>277</v>
      </c>
      <c r="E22" s="33">
        <v>1053220757</v>
      </c>
      <c r="F22" s="33"/>
      <c r="G22" s="33" t="s">
        <v>408</v>
      </c>
      <c r="H22" s="33" t="s">
        <v>277</v>
      </c>
    </row>
    <row r="23" spans="1:8" ht="16.5" customHeight="1">
      <c r="A23" s="31">
        <v>43189</v>
      </c>
      <c r="B23" s="32">
        <v>0.63749999999999996</v>
      </c>
      <c r="C23" s="33" t="s">
        <v>140</v>
      </c>
      <c r="D23" s="33" t="s">
        <v>277</v>
      </c>
      <c r="E23" s="33">
        <v>13512426836</v>
      </c>
      <c r="F23" s="33"/>
      <c r="G23" s="33" t="s">
        <v>526</v>
      </c>
      <c r="H23" s="33"/>
    </row>
    <row r="24" spans="1:8" ht="16.5" customHeight="1">
      <c r="A24" s="31">
        <v>43190</v>
      </c>
      <c r="B24" s="32">
        <v>0.55000000000000004</v>
      </c>
      <c r="C24" s="33" t="s">
        <v>142</v>
      </c>
      <c r="D24" s="33" t="s">
        <v>727</v>
      </c>
      <c r="E24" s="33">
        <v>16601116132</v>
      </c>
      <c r="F24" s="33"/>
      <c r="G24" s="33" t="s">
        <v>526</v>
      </c>
      <c r="H24" s="33"/>
    </row>
    <row r="25" spans="1:8">
      <c r="A25" s="29"/>
      <c r="B25" s="30"/>
    </row>
    <row r="26" spans="1:8">
      <c r="A26" s="29"/>
      <c r="B26" s="30"/>
    </row>
    <row r="27" spans="1:8">
      <c r="A27" s="29"/>
      <c r="B27" s="30"/>
    </row>
    <row r="28" spans="1:8">
      <c r="A28" s="29"/>
      <c r="B28" s="30"/>
    </row>
    <row r="29" spans="1:8">
      <c r="A29" s="29"/>
      <c r="B29" s="30"/>
    </row>
    <row r="30" spans="1:8">
      <c r="A30" s="29"/>
      <c r="B30" s="30"/>
    </row>
    <row r="31" spans="1:8">
      <c r="A31" s="29"/>
      <c r="B31" s="30"/>
    </row>
    <row r="32" spans="1:8">
      <c r="A32" s="29"/>
      <c r="B32" s="30"/>
    </row>
    <row r="33" spans="1:2">
      <c r="A33" s="29"/>
      <c r="B33" s="30"/>
    </row>
    <row r="34" spans="1:2">
      <c r="A34" s="29"/>
      <c r="B34" s="30"/>
    </row>
    <row r="35" spans="1:2">
      <c r="A35" s="29"/>
      <c r="B35" s="30"/>
    </row>
    <row r="36" spans="1:2">
      <c r="A36" s="29"/>
      <c r="B36" s="30"/>
    </row>
    <row r="37" spans="1:2">
      <c r="A37" s="29"/>
      <c r="B37" s="30"/>
    </row>
    <row r="38" spans="1:2">
      <c r="A38" s="29"/>
      <c r="B38" s="30"/>
    </row>
    <row r="39" spans="1:2">
      <c r="A39" s="29"/>
      <c r="B39" s="30"/>
    </row>
    <row r="40" spans="1:2">
      <c r="A40" s="29"/>
      <c r="B40" s="30"/>
    </row>
    <row r="41" spans="1:2">
      <c r="A41" s="29"/>
      <c r="B41" s="30"/>
    </row>
    <row r="42" spans="1:2">
      <c r="A42" s="29"/>
      <c r="B42" s="30"/>
    </row>
    <row r="43" spans="1:2">
      <c r="A43" s="29"/>
      <c r="B43" s="30"/>
    </row>
    <row r="44" spans="1:2">
      <c r="A44" s="29"/>
      <c r="B44" s="30"/>
    </row>
    <row r="45" spans="1:2">
      <c r="A45" s="29"/>
      <c r="B45" s="30"/>
    </row>
    <row r="46" spans="1:2">
      <c r="A46" s="29"/>
      <c r="B46" s="30"/>
    </row>
    <row r="47" spans="1:2">
      <c r="A47" s="29"/>
      <c r="B47" s="30"/>
    </row>
    <row r="48" spans="1:2">
      <c r="A48" s="29"/>
      <c r="B48" s="30"/>
    </row>
    <row r="49" spans="1:2">
      <c r="A49" s="29"/>
      <c r="B49" s="30"/>
    </row>
    <row r="50" spans="1:2">
      <c r="A50" s="29"/>
      <c r="B50" s="30"/>
    </row>
    <row r="51" spans="1:2">
      <c r="A51" s="29"/>
      <c r="B51" s="30"/>
    </row>
    <row r="52" spans="1:2">
      <c r="A52" s="29"/>
      <c r="B52" s="30"/>
    </row>
    <row r="53" spans="1:2">
      <c r="A53" s="29"/>
      <c r="B53" s="30"/>
    </row>
    <row r="54" spans="1:2">
      <c r="A54" s="29"/>
      <c r="B54" s="30"/>
    </row>
    <row r="55" spans="1:2">
      <c r="A55" s="29"/>
      <c r="B55" s="30"/>
    </row>
    <row r="56" spans="1:2">
      <c r="A56" s="29"/>
      <c r="B56" s="30"/>
    </row>
    <row r="57" spans="1:2">
      <c r="A57" s="29"/>
      <c r="B57" s="30"/>
    </row>
    <row r="58" spans="1:2">
      <c r="A58" s="29"/>
      <c r="B58" s="30"/>
    </row>
    <row r="59" spans="1:2">
      <c r="A59" s="29"/>
      <c r="B59" s="30"/>
    </row>
    <row r="60" spans="1:2">
      <c r="A60" s="29"/>
      <c r="B60" s="30"/>
    </row>
    <row r="61" spans="1:2">
      <c r="A61" s="29"/>
      <c r="B61" s="30"/>
    </row>
    <row r="62" spans="1:2">
      <c r="A62" s="29"/>
      <c r="B62" s="30"/>
    </row>
    <row r="63" spans="1:2">
      <c r="A63" s="29"/>
      <c r="B63" s="30"/>
    </row>
    <row r="64" spans="1:2">
      <c r="A64" s="29"/>
      <c r="B64" s="30"/>
    </row>
    <row r="65" spans="1:2">
      <c r="A65" s="29"/>
      <c r="B65" s="30"/>
    </row>
    <row r="66" spans="1:2">
      <c r="A66" s="29"/>
      <c r="B66" s="30"/>
    </row>
    <row r="67" spans="1:2">
      <c r="A67" s="29"/>
      <c r="B67" s="30"/>
    </row>
    <row r="68" spans="1:2">
      <c r="A68" s="29"/>
      <c r="B68" s="30"/>
    </row>
    <row r="69" spans="1:2">
      <c r="A69" s="29"/>
      <c r="B69" s="30"/>
    </row>
    <row r="70" spans="1:2">
      <c r="A70" s="29"/>
      <c r="B70" s="30"/>
    </row>
    <row r="71" spans="1:2">
      <c r="A71" s="29"/>
      <c r="B71" s="30"/>
    </row>
    <row r="72" spans="1:2">
      <c r="A72" s="29"/>
      <c r="B72" s="30"/>
    </row>
    <row r="73" spans="1:2">
      <c r="A73" s="29"/>
      <c r="B73" s="30"/>
    </row>
    <row r="74" spans="1:2">
      <c r="A74" s="29"/>
      <c r="B74" s="30"/>
    </row>
    <row r="75" spans="1:2">
      <c r="A75" s="29"/>
      <c r="B75" s="30"/>
    </row>
    <row r="76" spans="1:2">
      <c r="A76" s="29"/>
      <c r="B76" s="30"/>
    </row>
    <row r="77" spans="1:2">
      <c r="A77" s="29"/>
      <c r="B77" s="30"/>
    </row>
    <row r="78" spans="1:2">
      <c r="A78" s="29"/>
      <c r="B78" s="30"/>
    </row>
    <row r="79" spans="1:2">
      <c r="A79" s="29"/>
      <c r="B79" s="30"/>
    </row>
    <row r="80" spans="1:2">
      <c r="A80" s="29"/>
      <c r="B80" s="30"/>
    </row>
    <row r="81" spans="1:2">
      <c r="A81" s="29"/>
      <c r="B81" s="30"/>
    </row>
    <row r="82" spans="1:2">
      <c r="A82" s="29"/>
      <c r="B82" s="30"/>
    </row>
    <row r="83" spans="1:2">
      <c r="A83" s="29"/>
      <c r="B83" s="30"/>
    </row>
    <row r="84" spans="1:2">
      <c r="A84" s="29"/>
      <c r="B84" s="30"/>
    </row>
    <row r="85" spans="1:2">
      <c r="A85" s="29"/>
      <c r="B85" s="30"/>
    </row>
    <row r="86" spans="1:2">
      <c r="A86" s="29"/>
      <c r="B86" s="30"/>
    </row>
    <row r="87" spans="1:2">
      <c r="A87" s="29"/>
      <c r="B87" s="30"/>
    </row>
    <row r="88" spans="1:2">
      <c r="A88" s="29"/>
      <c r="B88" s="30"/>
    </row>
    <row r="89" spans="1:2">
      <c r="A89" s="29"/>
      <c r="B89" s="30"/>
    </row>
    <row r="90" spans="1:2">
      <c r="A90" s="29"/>
      <c r="B90" s="30"/>
    </row>
    <row r="91" spans="1:2">
      <c r="A91" s="29"/>
      <c r="B91" s="30"/>
    </row>
    <row r="92" spans="1:2">
      <c r="A92" s="29"/>
      <c r="B92" s="30"/>
    </row>
    <row r="93" spans="1:2">
      <c r="A93" s="29"/>
      <c r="B93" s="30"/>
    </row>
    <row r="94" spans="1:2">
      <c r="A94" s="29"/>
      <c r="B94" s="30"/>
    </row>
    <row r="95" spans="1:2">
      <c r="A95" s="29"/>
      <c r="B95" s="30"/>
    </row>
    <row r="96" spans="1:2">
      <c r="A96" s="29"/>
      <c r="B96" s="30"/>
    </row>
    <row r="97" spans="1:2">
      <c r="A97" s="29"/>
      <c r="B97" s="30"/>
    </row>
    <row r="98" spans="1:2">
      <c r="A98" s="29"/>
      <c r="B98" s="30"/>
    </row>
    <row r="99" spans="1:2">
      <c r="A99" s="29"/>
      <c r="B99" s="30"/>
    </row>
    <row r="100" spans="1:2">
      <c r="A100" s="29"/>
      <c r="B100" s="30"/>
    </row>
    <row r="101" spans="1:2">
      <c r="A101" s="29"/>
      <c r="B101" s="30"/>
    </row>
    <row r="102" spans="1:2">
      <c r="A102" s="29"/>
      <c r="B102" s="30"/>
    </row>
    <row r="103" spans="1:2">
      <c r="A103" s="29"/>
      <c r="B103" s="30"/>
    </row>
    <row r="104" spans="1:2">
      <c r="A104" s="29"/>
      <c r="B104" s="30"/>
    </row>
    <row r="105" spans="1:2">
      <c r="A105" s="29"/>
      <c r="B105" s="30"/>
    </row>
    <row r="106" spans="1:2">
      <c r="A106" s="29"/>
      <c r="B106" s="30"/>
    </row>
    <row r="107" spans="1:2">
      <c r="A107" s="29"/>
      <c r="B107" s="30"/>
    </row>
    <row r="108" spans="1:2">
      <c r="A108" s="29"/>
      <c r="B108" s="30"/>
    </row>
    <row r="109" spans="1:2">
      <c r="A109" s="29"/>
      <c r="B109" s="30"/>
    </row>
    <row r="110" spans="1:2">
      <c r="A110" s="29"/>
      <c r="B110" s="30"/>
    </row>
    <row r="111" spans="1:2">
      <c r="A111" s="29"/>
      <c r="B111" s="30"/>
    </row>
    <row r="112" spans="1:2">
      <c r="A112" s="29"/>
      <c r="B112" s="30"/>
    </row>
    <row r="113" spans="1:2">
      <c r="A113" s="29"/>
      <c r="B113" s="30"/>
    </row>
    <row r="114" spans="1:2">
      <c r="A114" s="29"/>
      <c r="B114" s="30"/>
    </row>
    <row r="115" spans="1:2">
      <c r="A115" s="29"/>
      <c r="B115" s="30"/>
    </row>
    <row r="116" spans="1:2">
      <c r="A116" s="29"/>
      <c r="B116" s="30"/>
    </row>
    <row r="117" spans="1:2">
      <c r="A117" s="29"/>
      <c r="B117" s="30"/>
    </row>
    <row r="118" spans="1:2">
      <c r="A118" s="29"/>
      <c r="B118" s="30"/>
    </row>
    <row r="119" spans="1:2">
      <c r="A119" s="29"/>
      <c r="B119" s="30"/>
    </row>
    <row r="120" spans="1:2">
      <c r="A120" s="29"/>
      <c r="B120" s="30"/>
    </row>
    <row r="121" spans="1:2">
      <c r="A121" s="29"/>
      <c r="B121" s="30"/>
    </row>
    <row r="122" spans="1:2">
      <c r="A122" s="29"/>
      <c r="B122" s="30"/>
    </row>
    <row r="123" spans="1:2">
      <c r="A123" s="29"/>
      <c r="B123" s="30"/>
    </row>
    <row r="124" spans="1:2">
      <c r="A124" s="29"/>
      <c r="B124" s="30"/>
    </row>
    <row r="125" spans="1:2">
      <c r="A125" s="29"/>
      <c r="B125" s="30"/>
    </row>
    <row r="126" spans="1:2">
      <c r="A126" s="29"/>
      <c r="B126" s="30"/>
    </row>
    <row r="127" spans="1:2">
      <c r="A127" s="29"/>
      <c r="B127" s="30"/>
    </row>
    <row r="128" spans="1:2">
      <c r="A128" s="29"/>
      <c r="B128" s="30"/>
    </row>
    <row r="129" spans="1:2">
      <c r="A129" s="29"/>
      <c r="B129" s="30"/>
    </row>
    <row r="130" spans="1:2">
      <c r="A130" s="29"/>
      <c r="B130" s="30"/>
    </row>
    <row r="131" spans="1:2">
      <c r="A131" s="29"/>
      <c r="B131" s="30"/>
    </row>
    <row r="132" spans="1:2">
      <c r="A132" s="29"/>
      <c r="B132" s="30"/>
    </row>
    <row r="133" spans="1:2">
      <c r="A133" s="29"/>
      <c r="B133" s="30"/>
    </row>
    <row r="134" spans="1:2">
      <c r="A134" s="29"/>
      <c r="B134" s="30"/>
    </row>
    <row r="135" spans="1:2">
      <c r="A135" s="29"/>
      <c r="B135" s="30"/>
    </row>
    <row r="136" spans="1:2">
      <c r="A136" s="29"/>
      <c r="B136" s="30"/>
    </row>
    <row r="137" spans="1:2">
      <c r="A137" s="29"/>
      <c r="B137" s="30"/>
    </row>
    <row r="138" spans="1:2">
      <c r="A138" s="29"/>
      <c r="B138" s="30"/>
    </row>
    <row r="139" spans="1:2">
      <c r="A139" s="29"/>
      <c r="B139" s="30"/>
    </row>
    <row r="140" spans="1:2">
      <c r="A140" s="29"/>
      <c r="B140" s="30"/>
    </row>
    <row r="141" spans="1:2">
      <c r="A141" s="29"/>
      <c r="B141" s="30"/>
    </row>
    <row r="142" spans="1:2">
      <c r="A142" s="29"/>
      <c r="B142" s="30"/>
    </row>
    <row r="143" spans="1:2">
      <c r="A143" s="29"/>
      <c r="B143" s="30"/>
    </row>
    <row r="144" spans="1:2">
      <c r="A144" s="29"/>
      <c r="B144" s="30"/>
    </row>
    <row r="145" spans="1:2">
      <c r="A145" s="29"/>
      <c r="B145" s="30"/>
    </row>
    <row r="146" spans="1:2">
      <c r="A146" s="29"/>
      <c r="B146" s="30"/>
    </row>
    <row r="147" spans="1:2">
      <c r="A147" s="29"/>
      <c r="B147" s="30"/>
    </row>
    <row r="148" spans="1:2">
      <c r="A148" s="29"/>
      <c r="B148" s="30"/>
    </row>
    <row r="149" spans="1:2">
      <c r="A149" s="29"/>
      <c r="B149" s="30"/>
    </row>
    <row r="150" spans="1:2">
      <c r="A150" s="29"/>
      <c r="B150" s="30"/>
    </row>
    <row r="151" spans="1:2">
      <c r="A151" s="29"/>
      <c r="B151" s="30"/>
    </row>
    <row r="152" spans="1:2">
      <c r="A152" s="29"/>
      <c r="B152" s="30"/>
    </row>
    <row r="153" spans="1:2">
      <c r="A153" s="29"/>
      <c r="B153" s="30"/>
    </row>
    <row r="154" spans="1:2">
      <c r="A154" s="29"/>
      <c r="B154" s="30"/>
    </row>
    <row r="155" spans="1:2">
      <c r="A155" s="29"/>
      <c r="B155" s="30"/>
    </row>
    <row r="156" spans="1:2">
      <c r="A156" s="29"/>
      <c r="B156" s="30"/>
    </row>
    <row r="157" spans="1:2">
      <c r="A157" s="29"/>
      <c r="B157" s="30"/>
    </row>
    <row r="158" spans="1:2">
      <c r="A158" s="29"/>
      <c r="B158" s="30"/>
    </row>
    <row r="159" spans="1:2">
      <c r="A159" s="29"/>
      <c r="B159" s="30"/>
    </row>
    <row r="160" spans="1:2">
      <c r="A160" s="29"/>
      <c r="B160" s="30"/>
    </row>
    <row r="161" spans="1:2">
      <c r="A161" s="29"/>
      <c r="B161" s="30"/>
    </row>
    <row r="162" spans="1:2">
      <c r="A162" s="29"/>
      <c r="B162" s="30"/>
    </row>
    <row r="163" spans="1:2">
      <c r="A163" s="29"/>
      <c r="B163" s="30"/>
    </row>
    <row r="164" spans="1:2">
      <c r="A164" s="29"/>
      <c r="B164" s="30"/>
    </row>
    <row r="165" spans="1:2">
      <c r="A165" s="29"/>
      <c r="B165" s="30"/>
    </row>
    <row r="166" spans="1:2">
      <c r="A166" s="29"/>
      <c r="B166" s="30"/>
    </row>
    <row r="167" spans="1:2">
      <c r="A167" s="29"/>
      <c r="B167" s="30"/>
    </row>
    <row r="168" spans="1:2">
      <c r="A168" s="29"/>
      <c r="B168" s="30"/>
    </row>
    <row r="169" spans="1:2">
      <c r="A169" s="29"/>
      <c r="B169" s="30"/>
    </row>
    <row r="170" spans="1:2">
      <c r="A170" s="29"/>
      <c r="B170" s="30"/>
    </row>
    <row r="171" spans="1:2">
      <c r="A171" s="29"/>
      <c r="B171" s="30"/>
    </row>
    <row r="172" spans="1:2">
      <c r="A172" s="29"/>
      <c r="B172" s="30"/>
    </row>
    <row r="173" spans="1:2">
      <c r="A173" s="29"/>
      <c r="B173" s="30"/>
    </row>
    <row r="174" spans="1:2">
      <c r="A174" s="29"/>
      <c r="B174" s="30"/>
    </row>
    <row r="175" spans="1:2">
      <c r="A175" s="29"/>
      <c r="B175" s="30"/>
    </row>
    <row r="176" spans="1:2">
      <c r="A176" s="29"/>
      <c r="B176" s="30"/>
    </row>
    <row r="177" spans="1:2">
      <c r="A177" s="29"/>
      <c r="B177" s="30"/>
    </row>
    <row r="178" spans="1:2">
      <c r="A178" s="29"/>
      <c r="B178" s="30"/>
    </row>
    <row r="179" spans="1:2">
      <c r="A179" s="29"/>
      <c r="B179" s="30"/>
    </row>
    <row r="180" spans="1:2">
      <c r="A180" s="29"/>
      <c r="B180" s="30"/>
    </row>
    <row r="181" spans="1:2">
      <c r="A181" s="29"/>
      <c r="B181" s="30"/>
    </row>
    <row r="182" spans="1:2">
      <c r="A182" s="29"/>
      <c r="B182" s="30"/>
    </row>
    <row r="183" spans="1:2">
      <c r="A183" s="29"/>
      <c r="B183" s="30"/>
    </row>
    <row r="184" spans="1:2">
      <c r="A184" s="29"/>
      <c r="B184" s="30"/>
    </row>
    <row r="185" spans="1:2">
      <c r="A185" s="29"/>
      <c r="B185" s="30"/>
    </row>
    <row r="186" spans="1:2">
      <c r="A186" s="29"/>
      <c r="B186" s="30"/>
    </row>
    <row r="187" spans="1:2">
      <c r="A187" s="29"/>
      <c r="B187" s="30"/>
    </row>
    <row r="188" spans="1:2">
      <c r="A188" s="29"/>
      <c r="B188" s="30"/>
    </row>
    <row r="189" spans="1:2">
      <c r="A189" s="29"/>
      <c r="B189" s="30"/>
    </row>
    <row r="190" spans="1:2">
      <c r="A190" s="29"/>
      <c r="B190" s="30"/>
    </row>
    <row r="191" spans="1:2">
      <c r="A191" s="29"/>
      <c r="B191" s="30"/>
    </row>
    <row r="192" spans="1:2">
      <c r="A192" s="29"/>
      <c r="B192" s="30"/>
    </row>
    <row r="193" spans="1:2">
      <c r="A193" s="29"/>
      <c r="B193" s="30"/>
    </row>
    <row r="194" spans="1:2">
      <c r="A194" s="29"/>
      <c r="B194" s="30"/>
    </row>
    <row r="195" spans="1:2">
      <c r="A195" s="29"/>
      <c r="B195" s="30"/>
    </row>
    <row r="196" spans="1:2">
      <c r="A196" s="29"/>
      <c r="B196" s="30"/>
    </row>
    <row r="197" spans="1:2">
      <c r="A197" s="29"/>
      <c r="B197" s="30"/>
    </row>
    <row r="198" spans="1:2">
      <c r="A198" s="29"/>
      <c r="B198" s="30"/>
    </row>
    <row r="199" spans="1:2">
      <c r="A199" s="29"/>
      <c r="B199" s="30"/>
    </row>
    <row r="200" spans="1:2">
      <c r="A200" s="29"/>
      <c r="B200" s="30"/>
    </row>
    <row r="201" spans="1:2">
      <c r="A201" s="29"/>
      <c r="B201" s="30"/>
    </row>
    <row r="202" spans="1:2">
      <c r="A202" s="29"/>
      <c r="B202" s="30"/>
    </row>
    <row r="203" spans="1:2">
      <c r="A203" s="29"/>
      <c r="B203" s="30"/>
    </row>
    <row r="204" spans="1:2">
      <c r="A204" s="29"/>
      <c r="B204" s="30"/>
    </row>
    <row r="205" spans="1:2">
      <c r="A205" s="29"/>
      <c r="B205" s="30"/>
    </row>
    <row r="206" spans="1:2">
      <c r="A206" s="29"/>
      <c r="B206" s="30"/>
    </row>
    <row r="207" spans="1:2">
      <c r="A207" s="29"/>
      <c r="B207" s="30"/>
    </row>
    <row r="208" spans="1:2">
      <c r="A208" s="29"/>
      <c r="B208" s="30"/>
    </row>
    <row r="209" spans="1:2">
      <c r="A209" s="29"/>
      <c r="B209" s="30"/>
    </row>
    <row r="210" spans="1:2">
      <c r="A210" s="29"/>
      <c r="B210" s="30"/>
    </row>
    <row r="211" spans="1:2">
      <c r="A211" s="29"/>
      <c r="B211" s="30"/>
    </row>
    <row r="212" spans="1:2">
      <c r="A212" s="29"/>
      <c r="B212" s="30"/>
    </row>
    <row r="213" spans="1:2">
      <c r="A213" s="29"/>
      <c r="B213" s="30"/>
    </row>
    <row r="214" spans="1:2">
      <c r="A214" s="29"/>
      <c r="B214" s="30"/>
    </row>
    <row r="215" spans="1:2">
      <c r="A215" s="29"/>
      <c r="B215" s="30"/>
    </row>
    <row r="216" spans="1:2">
      <c r="A216" s="29"/>
      <c r="B216" s="30"/>
    </row>
    <row r="217" spans="1:2">
      <c r="A217" s="29"/>
      <c r="B217" s="30"/>
    </row>
    <row r="218" spans="1:2">
      <c r="A218" s="29"/>
      <c r="B218" s="30"/>
    </row>
    <row r="219" spans="1:2">
      <c r="A219" s="29"/>
      <c r="B219" s="30"/>
    </row>
    <row r="220" spans="1:2">
      <c r="A220" s="29"/>
      <c r="B220" s="30"/>
    </row>
    <row r="221" spans="1:2">
      <c r="A221" s="29"/>
      <c r="B221" s="30"/>
    </row>
    <row r="222" spans="1:2">
      <c r="A222" s="29"/>
      <c r="B222" s="30"/>
    </row>
    <row r="223" spans="1:2">
      <c r="A223" s="29"/>
      <c r="B223" s="30"/>
    </row>
    <row r="224" spans="1:2">
      <c r="A224" s="29"/>
      <c r="B224" s="30"/>
    </row>
    <row r="225" spans="1:2">
      <c r="A225" s="29"/>
      <c r="B225" s="30"/>
    </row>
    <row r="226" spans="1:2">
      <c r="A226" s="29"/>
      <c r="B226" s="30"/>
    </row>
    <row r="227" spans="1:2">
      <c r="A227" s="29"/>
      <c r="B227" s="30"/>
    </row>
    <row r="228" spans="1:2">
      <c r="A228" s="29"/>
      <c r="B228" s="30"/>
    </row>
    <row r="229" spans="1:2">
      <c r="A229" s="29"/>
      <c r="B229" s="30"/>
    </row>
    <row r="230" spans="1:2">
      <c r="A230" s="29"/>
      <c r="B230" s="30"/>
    </row>
    <row r="231" spans="1:2">
      <c r="A231" s="29"/>
      <c r="B231" s="30"/>
    </row>
    <row r="232" spans="1:2">
      <c r="A232" s="29"/>
      <c r="B232" s="30"/>
    </row>
    <row r="233" spans="1:2">
      <c r="A233" s="29"/>
      <c r="B233" s="30"/>
    </row>
    <row r="234" spans="1:2">
      <c r="A234" s="29"/>
      <c r="B234" s="30"/>
    </row>
    <row r="235" spans="1:2">
      <c r="A235" s="29"/>
      <c r="B235" s="30"/>
    </row>
    <row r="236" spans="1:2">
      <c r="A236" s="29"/>
      <c r="B236" s="30"/>
    </row>
    <row r="237" spans="1:2">
      <c r="A237" s="29"/>
      <c r="B237" s="30"/>
    </row>
    <row r="238" spans="1:2">
      <c r="A238" s="29"/>
      <c r="B238" s="30"/>
    </row>
    <row r="239" spans="1:2">
      <c r="A239" s="29"/>
      <c r="B239" s="30"/>
    </row>
    <row r="240" spans="1:2">
      <c r="A240" s="29"/>
      <c r="B240" s="30"/>
    </row>
    <row r="241" spans="1:2">
      <c r="A241" s="29"/>
      <c r="B241" s="30"/>
    </row>
    <row r="242" spans="1:2">
      <c r="A242" s="29"/>
      <c r="B242" s="30"/>
    </row>
    <row r="243" spans="1:2">
      <c r="A243" s="29"/>
      <c r="B243" s="30"/>
    </row>
    <row r="244" spans="1:2">
      <c r="A244" s="29"/>
      <c r="B244" s="30"/>
    </row>
    <row r="245" spans="1:2">
      <c r="A245" s="29"/>
      <c r="B245" s="30"/>
    </row>
    <row r="246" spans="1:2">
      <c r="A246" s="29"/>
      <c r="B246" s="30"/>
    </row>
    <row r="247" spans="1:2">
      <c r="A247" s="29"/>
      <c r="B247" s="30"/>
    </row>
    <row r="248" spans="1:2">
      <c r="A248" s="29"/>
      <c r="B248" s="30"/>
    </row>
    <row r="249" spans="1:2">
      <c r="A249" s="29"/>
      <c r="B249" s="30"/>
    </row>
    <row r="250" spans="1:2">
      <c r="A250" s="29"/>
      <c r="B250" s="30"/>
    </row>
    <row r="251" spans="1:2">
      <c r="A251" s="29"/>
      <c r="B251" s="30"/>
    </row>
    <row r="252" spans="1:2">
      <c r="A252" s="29"/>
      <c r="B252" s="30"/>
    </row>
    <row r="253" spans="1:2">
      <c r="A253" s="29"/>
      <c r="B253" s="30"/>
    </row>
    <row r="254" spans="1:2">
      <c r="A254" s="29"/>
      <c r="B254" s="30"/>
    </row>
    <row r="255" spans="1:2">
      <c r="A255" s="29"/>
      <c r="B255" s="30"/>
    </row>
    <row r="256" spans="1:2">
      <c r="A256" s="29"/>
      <c r="B256" s="30"/>
    </row>
    <row r="257" spans="1:2">
      <c r="A257" s="29"/>
      <c r="B257" s="30"/>
    </row>
    <row r="258" spans="1:2">
      <c r="A258" s="29"/>
      <c r="B258" s="30"/>
    </row>
    <row r="259" spans="1:2">
      <c r="A259" s="29"/>
      <c r="B259" s="30"/>
    </row>
    <row r="260" spans="1:2">
      <c r="A260" s="29"/>
      <c r="B260" s="30"/>
    </row>
    <row r="261" spans="1:2">
      <c r="A261" s="29"/>
      <c r="B261" s="30"/>
    </row>
    <row r="262" spans="1:2">
      <c r="A262" s="29"/>
      <c r="B262" s="30"/>
    </row>
    <row r="263" spans="1:2">
      <c r="A263" s="29"/>
      <c r="B263" s="30"/>
    </row>
    <row r="264" spans="1:2">
      <c r="A264" s="29"/>
      <c r="B264" s="30"/>
    </row>
    <row r="265" spans="1:2">
      <c r="A265" s="29"/>
      <c r="B265" s="30"/>
    </row>
    <row r="266" spans="1:2">
      <c r="A266" s="29"/>
      <c r="B266" s="30"/>
    </row>
    <row r="267" spans="1:2">
      <c r="A267" s="29"/>
      <c r="B267" s="30"/>
    </row>
    <row r="268" spans="1:2">
      <c r="A268" s="29"/>
      <c r="B268" s="30"/>
    </row>
    <row r="269" spans="1:2">
      <c r="A269" s="29"/>
      <c r="B269" s="30"/>
    </row>
    <row r="270" spans="1:2">
      <c r="A270" s="29"/>
      <c r="B270" s="30"/>
    </row>
    <row r="271" spans="1:2">
      <c r="A271" s="29"/>
      <c r="B271" s="30"/>
    </row>
    <row r="272" spans="1:2">
      <c r="A272" s="29"/>
      <c r="B272" s="30"/>
    </row>
    <row r="273" spans="1:2">
      <c r="A273" s="29"/>
      <c r="B273" s="30"/>
    </row>
    <row r="274" spans="1:2">
      <c r="A274" s="29"/>
      <c r="B274" s="30"/>
    </row>
    <row r="275" spans="1:2">
      <c r="A275" s="29"/>
      <c r="B275" s="30"/>
    </row>
    <row r="276" spans="1:2">
      <c r="A276" s="29"/>
      <c r="B276" s="30"/>
    </row>
    <row r="277" spans="1:2">
      <c r="A277" s="29"/>
      <c r="B277" s="30"/>
    </row>
    <row r="278" spans="1:2">
      <c r="A278" s="29"/>
      <c r="B278" s="30"/>
    </row>
    <row r="279" spans="1:2">
      <c r="A279" s="29"/>
      <c r="B279" s="30"/>
    </row>
    <row r="280" spans="1:2">
      <c r="A280" s="29"/>
      <c r="B280" s="30"/>
    </row>
    <row r="281" spans="1:2">
      <c r="A281" s="29"/>
      <c r="B281" s="30"/>
    </row>
    <row r="282" spans="1:2">
      <c r="A282" s="29"/>
      <c r="B282" s="30"/>
    </row>
    <row r="283" spans="1:2">
      <c r="A283" s="29"/>
      <c r="B283" s="30"/>
    </row>
    <row r="284" spans="1:2">
      <c r="A284" s="29"/>
      <c r="B284" s="30"/>
    </row>
    <row r="285" spans="1:2">
      <c r="A285" s="29"/>
      <c r="B285" s="30"/>
    </row>
    <row r="286" spans="1:2">
      <c r="A286" s="29"/>
      <c r="B286" s="30"/>
    </row>
    <row r="287" spans="1:2">
      <c r="A287" s="29"/>
      <c r="B287" s="30"/>
    </row>
    <row r="288" spans="1:2">
      <c r="A288" s="29"/>
      <c r="B288" s="30"/>
    </row>
    <row r="289" spans="1:2">
      <c r="A289" s="29"/>
      <c r="B289" s="30"/>
    </row>
    <row r="290" spans="1:2">
      <c r="A290" s="29"/>
      <c r="B290" s="30"/>
    </row>
    <row r="291" spans="1:2">
      <c r="A291" s="29"/>
      <c r="B291" s="30"/>
    </row>
    <row r="292" spans="1:2">
      <c r="A292" s="29"/>
      <c r="B292" s="30"/>
    </row>
    <row r="293" spans="1:2">
      <c r="A293" s="29"/>
      <c r="B293" s="30"/>
    </row>
    <row r="294" spans="1:2">
      <c r="A294" s="29"/>
      <c r="B294" s="30"/>
    </row>
    <row r="295" spans="1:2">
      <c r="A295" s="29"/>
      <c r="B295" s="30"/>
    </row>
    <row r="296" spans="1:2">
      <c r="A296" s="29"/>
      <c r="B296" s="30"/>
    </row>
    <row r="297" spans="1:2">
      <c r="A297" s="29"/>
      <c r="B297" s="30"/>
    </row>
    <row r="298" spans="1:2">
      <c r="A298" s="29"/>
      <c r="B298" s="30"/>
    </row>
    <row r="299" spans="1:2">
      <c r="A299" s="29"/>
      <c r="B299" s="30"/>
    </row>
    <row r="300" spans="1:2">
      <c r="A300" s="29"/>
      <c r="B300" s="30"/>
    </row>
    <row r="301" spans="1:2">
      <c r="A301" s="29"/>
      <c r="B301" s="30"/>
    </row>
    <row r="302" spans="1:2">
      <c r="A302" s="29"/>
      <c r="B302" s="30"/>
    </row>
    <row r="303" spans="1:2">
      <c r="A303" s="29"/>
      <c r="B303" s="30"/>
    </row>
    <row r="304" spans="1:2">
      <c r="A304" s="29"/>
      <c r="B304" s="30"/>
    </row>
    <row r="305" spans="1:2">
      <c r="A305" s="29"/>
      <c r="B305" s="30"/>
    </row>
    <row r="306" spans="1:2">
      <c r="A306" s="29"/>
      <c r="B306" s="30"/>
    </row>
    <row r="307" spans="1:2">
      <c r="A307" s="29"/>
      <c r="B307" s="30"/>
    </row>
    <row r="308" spans="1:2">
      <c r="A308" s="29"/>
      <c r="B308" s="30"/>
    </row>
    <row r="309" spans="1:2">
      <c r="A309" s="29"/>
      <c r="B309" s="30"/>
    </row>
    <row r="310" spans="1:2">
      <c r="A310" s="29"/>
      <c r="B310" s="30"/>
    </row>
    <row r="311" spans="1:2">
      <c r="A311" s="29"/>
      <c r="B311" s="30"/>
    </row>
    <row r="312" spans="1:2">
      <c r="A312" s="29"/>
      <c r="B312" s="30"/>
    </row>
    <row r="313" spans="1:2">
      <c r="A313" s="29"/>
      <c r="B313" s="30"/>
    </row>
    <row r="314" spans="1:2">
      <c r="A314" s="29"/>
      <c r="B314" s="30"/>
    </row>
    <row r="315" spans="1:2">
      <c r="A315" s="29"/>
      <c r="B315" s="30"/>
    </row>
    <row r="316" spans="1:2">
      <c r="A316" s="29"/>
      <c r="B316" s="30"/>
    </row>
    <row r="317" spans="1:2">
      <c r="A317" s="29"/>
      <c r="B317" s="30"/>
    </row>
    <row r="318" spans="1:2">
      <c r="A318" s="29"/>
      <c r="B318" s="30"/>
    </row>
    <row r="319" spans="1:2">
      <c r="A319" s="29"/>
      <c r="B319" s="30"/>
    </row>
    <row r="320" spans="1:2">
      <c r="A320" s="29"/>
      <c r="B320" s="30"/>
    </row>
    <row r="321" spans="1:2">
      <c r="A321" s="29"/>
      <c r="B321" s="30"/>
    </row>
    <row r="322" spans="1:2">
      <c r="A322" s="29"/>
      <c r="B322" s="30"/>
    </row>
    <row r="323" spans="1:2">
      <c r="A323" s="29"/>
      <c r="B323" s="30"/>
    </row>
    <row r="324" spans="1:2">
      <c r="A324" s="29"/>
      <c r="B324" s="30"/>
    </row>
    <row r="325" spans="1:2">
      <c r="A325" s="29"/>
      <c r="B325" s="30"/>
    </row>
    <row r="326" spans="1:2">
      <c r="A326" s="29"/>
      <c r="B326" s="30"/>
    </row>
    <row r="327" spans="1:2">
      <c r="A327" s="29"/>
      <c r="B327" s="30"/>
    </row>
    <row r="328" spans="1:2">
      <c r="A328" s="29"/>
      <c r="B328" s="30"/>
    </row>
    <row r="329" spans="1:2">
      <c r="A329" s="29"/>
      <c r="B329" s="30"/>
    </row>
    <row r="330" spans="1:2">
      <c r="A330" s="29"/>
      <c r="B330" s="30"/>
    </row>
    <row r="331" spans="1:2">
      <c r="A331" s="29"/>
      <c r="B331" s="30"/>
    </row>
    <row r="332" spans="1:2">
      <c r="A332" s="29"/>
      <c r="B332" s="30"/>
    </row>
    <row r="333" spans="1:2">
      <c r="A333" s="29"/>
      <c r="B333" s="30"/>
    </row>
    <row r="334" spans="1:2">
      <c r="A334" s="29"/>
      <c r="B334" s="30"/>
    </row>
    <row r="335" spans="1:2">
      <c r="A335" s="29"/>
      <c r="B335" s="30"/>
    </row>
    <row r="336" spans="1:2">
      <c r="A336" s="29"/>
      <c r="B336" s="30"/>
    </row>
    <row r="337" spans="1:2">
      <c r="A337" s="29"/>
      <c r="B337" s="30"/>
    </row>
    <row r="338" spans="1:2">
      <c r="A338" s="29"/>
      <c r="B338" s="30"/>
    </row>
    <row r="339" spans="1:2">
      <c r="A339" s="29"/>
      <c r="B339" s="30"/>
    </row>
    <row r="340" spans="1:2">
      <c r="A340" s="29"/>
      <c r="B340" s="30"/>
    </row>
    <row r="341" spans="1:2">
      <c r="A341" s="29"/>
      <c r="B341" s="30"/>
    </row>
    <row r="342" spans="1:2">
      <c r="A342" s="29"/>
      <c r="B342" s="30"/>
    </row>
    <row r="343" spans="1:2">
      <c r="A343" s="29"/>
      <c r="B343" s="30"/>
    </row>
    <row r="344" spans="1:2">
      <c r="A344" s="29"/>
      <c r="B344" s="30"/>
    </row>
    <row r="345" spans="1:2">
      <c r="A345" s="29"/>
      <c r="B345" s="30"/>
    </row>
    <row r="346" spans="1:2">
      <c r="A346" s="29"/>
      <c r="B346" s="30"/>
    </row>
    <row r="347" spans="1:2">
      <c r="A347" s="29"/>
      <c r="B347" s="30"/>
    </row>
    <row r="348" spans="1:2">
      <c r="A348" s="29"/>
      <c r="B348" s="30"/>
    </row>
    <row r="349" spans="1:2">
      <c r="A349" s="29"/>
      <c r="B349" s="30"/>
    </row>
    <row r="350" spans="1:2">
      <c r="A350" s="29"/>
      <c r="B350" s="30"/>
    </row>
    <row r="351" spans="1:2">
      <c r="A351" s="29"/>
      <c r="B351" s="30"/>
    </row>
    <row r="352" spans="1:2">
      <c r="A352" s="29"/>
      <c r="B352" s="30"/>
    </row>
    <row r="353" spans="1:2">
      <c r="A353" s="29"/>
      <c r="B353" s="30"/>
    </row>
    <row r="354" spans="1:2">
      <c r="A354" s="29"/>
      <c r="B354" s="30"/>
    </row>
    <row r="355" spans="1:2">
      <c r="A355" s="29"/>
      <c r="B355" s="30"/>
    </row>
    <row r="356" spans="1:2">
      <c r="A356" s="29"/>
      <c r="B356" s="30"/>
    </row>
    <row r="357" spans="1:2">
      <c r="A357" s="29"/>
      <c r="B357" s="30"/>
    </row>
    <row r="358" spans="1:2">
      <c r="A358" s="29"/>
      <c r="B358" s="30"/>
    </row>
    <row r="359" spans="1:2">
      <c r="A359" s="29"/>
      <c r="B359" s="30"/>
    </row>
    <row r="360" spans="1:2">
      <c r="A360" s="29"/>
      <c r="B360" s="30"/>
    </row>
    <row r="361" spans="1:2">
      <c r="A361" s="29"/>
      <c r="B361" s="30"/>
    </row>
    <row r="362" spans="1:2">
      <c r="A362" s="29"/>
      <c r="B362" s="30"/>
    </row>
    <row r="363" spans="1:2">
      <c r="A363" s="29"/>
      <c r="B363" s="30"/>
    </row>
    <row r="364" spans="1:2">
      <c r="A364" s="29"/>
      <c r="B364" s="30"/>
    </row>
    <row r="365" spans="1:2">
      <c r="A365" s="29"/>
      <c r="B365" s="30"/>
    </row>
    <row r="366" spans="1:2">
      <c r="A366" s="29"/>
      <c r="B366" s="30"/>
    </row>
    <row r="367" spans="1:2">
      <c r="A367" s="29"/>
      <c r="B367" s="30"/>
    </row>
    <row r="368" spans="1:2">
      <c r="A368" s="29"/>
      <c r="B368" s="30"/>
    </row>
    <row r="369" spans="1:2">
      <c r="A369" s="29"/>
      <c r="B369" s="30"/>
    </row>
    <row r="370" spans="1:2">
      <c r="A370" s="29"/>
      <c r="B370" s="30"/>
    </row>
    <row r="371" spans="1:2">
      <c r="A371" s="29"/>
      <c r="B371" s="30"/>
    </row>
    <row r="372" spans="1:2">
      <c r="A372" s="29"/>
      <c r="B372" s="30"/>
    </row>
    <row r="373" spans="1:2">
      <c r="A373" s="29"/>
      <c r="B373" s="30"/>
    </row>
    <row r="374" spans="1:2">
      <c r="A374" s="29"/>
      <c r="B374" s="30"/>
    </row>
    <row r="375" spans="1:2">
      <c r="A375" s="29"/>
      <c r="B375" s="30"/>
    </row>
    <row r="376" spans="1:2">
      <c r="A376" s="29"/>
      <c r="B376" s="30"/>
    </row>
    <row r="377" spans="1:2">
      <c r="A377" s="29"/>
      <c r="B377" s="30"/>
    </row>
    <row r="378" spans="1:2">
      <c r="A378" s="29"/>
      <c r="B378" s="30"/>
    </row>
    <row r="379" spans="1:2">
      <c r="A379" s="29"/>
      <c r="B379" s="30"/>
    </row>
    <row r="380" spans="1:2">
      <c r="A380" s="29"/>
      <c r="B380" s="30"/>
    </row>
    <row r="381" spans="1:2">
      <c r="A381" s="29"/>
      <c r="B381" s="30"/>
    </row>
    <row r="382" spans="1:2">
      <c r="A382" s="29"/>
      <c r="B382" s="30"/>
    </row>
    <row r="383" spans="1:2">
      <c r="A383" s="29"/>
      <c r="B383" s="30"/>
    </row>
    <row r="384" spans="1:2">
      <c r="A384" s="29"/>
      <c r="B384" s="30"/>
    </row>
    <row r="385" spans="1:2">
      <c r="A385" s="29"/>
      <c r="B385" s="30"/>
    </row>
    <row r="386" spans="1:2">
      <c r="A386" s="29"/>
      <c r="B386" s="30"/>
    </row>
    <row r="387" spans="1:2">
      <c r="A387" s="29"/>
      <c r="B387" s="30"/>
    </row>
    <row r="388" spans="1:2">
      <c r="A388" s="29"/>
      <c r="B388" s="30"/>
    </row>
    <row r="389" spans="1:2">
      <c r="A389" s="29"/>
      <c r="B389" s="30"/>
    </row>
    <row r="390" spans="1:2">
      <c r="A390" s="29"/>
      <c r="B390" s="30"/>
    </row>
    <row r="391" spans="1:2">
      <c r="A391" s="29"/>
      <c r="B391" s="30"/>
    </row>
    <row r="392" spans="1:2">
      <c r="A392" s="29"/>
      <c r="B392" s="30"/>
    </row>
    <row r="393" spans="1:2">
      <c r="A393" s="29"/>
      <c r="B393" s="30"/>
    </row>
    <row r="394" spans="1:2">
      <c r="A394" s="29"/>
      <c r="B394" s="30"/>
    </row>
    <row r="395" spans="1:2">
      <c r="A395" s="29"/>
      <c r="B395" s="30"/>
    </row>
    <row r="396" spans="1:2">
      <c r="A396" s="29"/>
      <c r="B396" s="30"/>
    </row>
    <row r="397" spans="1:2">
      <c r="A397" s="29"/>
      <c r="B397" s="30"/>
    </row>
    <row r="398" spans="1:2">
      <c r="A398" s="29"/>
      <c r="B398" s="30"/>
    </row>
    <row r="399" spans="1:2">
      <c r="A399" s="29"/>
      <c r="B399" s="30"/>
    </row>
    <row r="400" spans="1:2">
      <c r="A400" s="29"/>
      <c r="B400" s="30"/>
    </row>
    <row r="401" spans="1:2">
      <c r="A401" s="29"/>
      <c r="B401" s="30"/>
    </row>
    <row r="402" spans="1:2">
      <c r="A402" s="29"/>
      <c r="B402" s="30"/>
    </row>
    <row r="403" spans="1:2">
      <c r="A403" s="29"/>
      <c r="B403" s="30"/>
    </row>
    <row r="404" spans="1:2">
      <c r="A404" s="29"/>
      <c r="B404" s="30"/>
    </row>
    <row r="405" spans="1:2">
      <c r="A405" s="29"/>
      <c r="B405" s="30"/>
    </row>
    <row r="406" spans="1:2">
      <c r="A406" s="29"/>
      <c r="B406" s="30"/>
    </row>
    <row r="407" spans="1:2">
      <c r="A407" s="29"/>
      <c r="B407" s="30"/>
    </row>
    <row r="408" spans="1:2">
      <c r="A408" s="29"/>
      <c r="B408" s="30"/>
    </row>
    <row r="409" spans="1:2">
      <c r="A409" s="29"/>
      <c r="B409" s="30"/>
    </row>
    <row r="410" spans="1:2">
      <c r="A410" s="29"/>
      <c r="B410" s="30"/>
    </row>
    <row r="411" spans="1:2">
      <c r="A411" s="29"/>
      <c r="B411" s="30"/>
    </row>
    <row r="412" spans="1:2">
      <c r="A412" s="29"/>
      <c r="B412" s="30"/>
    </row>
    <row r="413" spans="1:2">
      <c r="A413" s="29"/>
      <c r="B413" s="30"/>
    </row>
    <row r="414" spans="1:2">
      <c r="A414" s="29"/>
      <c r="B414" s="30"/>
    </row>
    <row r="415" spans="1:2">
      <c r="A415" s="29"/>
      <c r="B415" s="30"/>
    </row>
    <row r="416" spans="1:2">
      <c r="A416" s="29"/>
      <c r="B416" s="30"/>
    </row>
    <row r="417" spans="1:2">
      <c r="A417" s="29"/>
      <c r="B417" s="30"/>
    </row>
    <row r="418" spans="1:2">
      <c r="A418" s="29"/>
      <c r="B418" s="30"/>
    </row>
    <row r="419" spans="1:2">
      <c r="A419" s="29"/>
      <c r="B419" s="30"/>
    </row>
    <row r="420" spans="1:2">
      <c r="A420" s="29"/>
      <c r="B420" s="30"/>
    </row>
    <row r="421" spans="1:2">
      <c r="A421" s="29"/>
      <c r="B421" s="30"/>
    </row>
    <row r="422" spans="1:2">
      <c r="A422" s="29"/>
      <c r="B422" s="30"/>
    </row>
    <row r="423" spans="1:2">
      <c r="A423" s="29"/>
      <c r="B423" s="30"/>
    </row>
    <row r="424" spans="1:2">
      <c r="A424" s="29"/>
      <c r="B424" s="30"/>
    </row>
    <row r="425" spans="1:2">
      <c r="A425" s="29"/>
      <c r="B425" s="30"/>
    </row>
    <row r="426" spans="1:2">
      <c r="A426" s="29"/>
      <c r="B426" s="30"/>
    </row>
    <row r="427" spans="1:2">
      <c r="A427" s="29"/>
      <c r="B427" s="30"/>
    </row>
    <row r="428" spans="1:2">
      <c r="A428" s="29"/>
      <c r="B428" s="30"/>
    </row>
    <row r="429" spans="1:2">
      <c r="A429" s="29"/>
      <c r="B429" s="30"/>
    </row>
    <row r="430" spans="1:2">
      <c r="A430" s="29"/>
      <c r="B430" s="30"/>
    </row>
    <row r="431" spans="1:2">
      <c r="A431" s="29"/>
      <c r="B431" s="30"/>
    </row>
    <row r="432" spans="1:2">
      <c r="A432" s="29"/>
      <c r="B432" s="30"/>
    </row>
    <row r="433" spans="1:2">
      <c r="A433" s="29"/>
      <c r="B433" s="30"/>
    </row>
    <row r="434" spans="1:2">
      <c r="A434" s="29"/>
      <c r="B434" s="30"/>
    </row>
    <row r="435" spans="1:2">
      <c r="A435" s="29"/>
      <c r="B435" s="30"/>
    </row>
    <row r="436" spans="1:2">
      <c r="A436" s="29"/>
      <c r="B436" s="30"/>
    </row>
    <row r="437" spans="1:2">
      <c r="A437" s="29"/>
      <c r="B437" s="30"/>
    </row>
    <row r="438" spans="1:2">
      <c r="A438" s="29"/>
      <c r="B438" s="30"/>
    </row>
    <row r="439" spans="1:2">
      <c r="A439" s="29"/>
      <c r="B439" s="30"/>
    </row>
    <row r="440" spans="1:2">
      <c r="A440" s="29"/>
      <c r="B440" s="30"/>
    </row>
    <row r="441" spans="1:2">
      <c r="A441" s="29"/>
      <c r="B441" s="30"/>
    </row>
    <row r="442" spans="1:2">
      <c r="A442" s="29"/>
      <c r="B442" s="30"/>
    </row>
    <row r="443" spans="1:2">
      <c r="A443" s="29"/>
      <c r="B443" s="30"/>
    </row>
    <row r="444" spans="1:2">
      <c r="A444" s="29"/>
      <c r="B444" s="30"/>
    </row>
    <row r="445" spans="1:2">
      <c r="A445" s="29"/>
      <c r="B445" s="30"/>
    </row>
    <row r="446" spans="1:2">
      <c r="A446" s="29"/>
      <c r="B446" s="30"/>
    </row>
    <row r="447" spans="1:2">
      <c r="A447" s="29"/>
      <c r="B447" s="30"/>
    </row>
    <row r="448" spans="1:2">
      <c r="A448" s="29"/>
      <c r="B448" s="30"/>
    </row>
    <row r="449" spans="1:2">
      <c r="A449" s="29"/>
      <c r="B449" s="30"/>
    </row>
    <row r="450" spans="1:2">
      <c r="A450" s="29"/>
      <c r="B450" s="30"/>
    </row>
    <row r="451" spans="1:2">
      <c r="A451" s="29"/>
      <c r="B451" s="30"/>
    </row>
    <row r="452" spans="1:2">
      <c r="A452" s="29"/>
      <c r="B452" s="30"/>
    </row>
    <row r="453" spans="1:2">
      <c r="A453" s="29"/>
      <c r="B453" s="30"/>
    </row>
    <row r="454" spans="1:2">
      <c r="A454" s="29"/>
      <c r="B454" s="30"/>
    </row>
    <row r="455" spans="1:2">
      <c r="A455" s="29"/>
      <c r="B455" s="30"/>
    </row>
    <row r="456" spans="1:2">
      <c r="A456" s="29"/>
      <c r="B456" s="30"/>
    </row>
    <row r="457" spans="1:2">
      <c r="A457" s="29"/>
      <c r="B457" s="30"/>
    </row>
    <row r="458" spans="1:2">
      <c r="A458" s="29"/>
      <c r="B458" s="30"/>
    </row>
    <row r="459" spans="1:2">
      <c r="A459" s="29"/>
      <c r="B459" s="30"/>
    </row>
    <row r="460" spans="1:2">
      <c r="A460" s="29"/>
      <c r="B460" s="30"/>
    </row>
    <row r="461" spans="1:2">
      <c r="A461" s="29"/>
      <c r="B461" s="30"/>
    </row>
    <row r="462" spans="1:2">
      <c r="A462" s="29"/>
      <c r="B462" s="30"/>
    </row>
    <row r="463" spans="1:2">
      <c r="A463" s="29"/>
      <c r="B463" s="30"/>
    </row>
    <row r="464" spans="1:2">
      <c r="A464" s="29"/>
      <c r="B464" s="30"/>
    </row>
    <row r="465" spans="1:2">
      <c r="A465" s="29"/>
      <c r="B465" s="30"/>
    </row>
    <row r="466" spans="1:2">
      <c r="A466" s="29"/>
      <c r="B466" s="30"/>
    </row>
    <row r="467" spans="1:2">
      <c r="A467" s="29"/>
      <c r="B467" s="30"/>
    </row>
    <row r="468" spans="1:2">
      <c r="A468" s="29"/>
      <c r="B468" s="30"/>
    </row>
    <row r="469" spans="1:2">
      <c r="A469" s="29"/>
      <c r="B469" s="30"/>
    </row>
    <row r="470" spans="1:2">
      <c r="A470" s="29"/>
      <c r="B470" s="30"/>
    </row>
    <row r="471" spans="1:2">
      <c r="A471" s="29"/>
      <c r="B471" s="30"/>
    </row>
    <row r="472" spans="1:2">
      <c r="A472" s="29"/>
      <c r="B472" s="30"/>
    </row>
    <row r="473" spans="1:2">
      <c r="A473" s="29"/>
      <c r="B473" s="30"/>
    </row>
    <row r="474" spans="1:2">
      <c r="A474" s="29"/>
      <c r="B474" s="30"/>
    </row>
    <row r="475" spans="1:2">
      <c r="A475" s="29"/>
      <c r="B475" s="30"/>
    </row>
    <row r="476" spans="1:2">
      <c r="A476" s="29"/>
      <c r="B476" s="30"/>
    </row>
    <row r="477" spans="1:2">
      <c r="A477" s="29"/>
      <c r="B477" s="30"/>
    </row>
    <row r="478" spans="1:2">
      <c r="A478" s="29"/>
      <c r="B478" s="30"/>
    </row>
    <row r="479" spans="1:2">
      <c r="A479" s="29"/>
      <c r="B479" s="30"/>
    </row>
    <row r="480" spans="1:2">
      <c r="A480" s="29"/>
      <c r="B480" s="30"/>
    </row>
    <row r="481" spans="1:2">
      <c r="A481" s="29"/>
      <c r="B481" s="30"/>
    </row>
    <row r="482" spans="1:2">
      <c r="A482" s="29"/>
      <c r="B482" s="30"/>
    </row>
    <row r="483" spans="1:2">
      <c r="A483" s="29"/>
      <c r="B483" s="30"/>
    </row>
    <row r="484" spans="1:2">
      <c r="A484" s="29"/>
      <c r="B484" s="30"/>
    </row>
    <row r="485" spans="1:2">
      <c r="A485" s="29"/>
      <c r="B485" s="30"/>
    </row>
    <row r="486" spans="1:2">
      <c r="A486" s="29"/>
      <c r="B486" s="30"/>
    </row>
    <row r="487" spans="1:2">
      <c r="A487" s="29"/>
      <c r="B487" s="30"/>
    </row>
    <row r="488" spans="1:2">
      <c r="A488" s="29"/>
      <c r="B488" s="30"/>
    </row>
    <row r="489" spans="1:2">
      <c r="A489" s="29"/>
      <c r="B489" s="30"/>
    </row>
    <row r="490" spans="1:2">
      <c r="A490" s="29"/>
      <c r="B490" s="30"/>
    </row>
    <row r="491" spans="1:2">
      <c r="A491" s="29"/>
      <c r="B491" s="30"/>
    </row>
    <row r="492" spans="1:2">
      <c r="A492" s="29"/>
      <c r="B492" s="30"/>
    </row>
    <row r="493" spans="1:2">
      <c r="A493" s="29"/>
      <c r="B493" s="30"/>
    </row>
    <row r="494" spans="1:2">
      <c r="A494" s="29"/>
      <c r="B494" s="30"/>
    </row>
    <row r="495" spans="1:2">
      <c r="A495" s="29"/>
      <c r="B495" s="30"/>
    </row>
    <row r="496" spans="1:2">
      <c r="A496" s="29"/>
      <c r="B496" s="30"/>
    </row>
    <row r="497" spans="1:2">
      <c r="A497" s="29"/>
      <c r="B497" s="30"/>
    </row>
    <row r="498" spans="1:2">
      <c r="A498" s="29"/>
      <c r="B498" s="30"/>
    </row>
    <row r="499" spans="1:2">
      <c r="A499" s="29"/>
      <c r="B499" s="30"/>
    </row>
    <row r="500" spans="1:2">
      <c r="A500" s="29"/>
      <c r="B500" s="30"/>
    </row>
    <row r="501" spans="1:2">
      <c r="A501" s="29"/>
      <c r="B501" s="30"/>
    </row>
    <row r="502" spans="1:2">
      <c r="A502" s="29"/>
      <c r="B502" s="30"/>
    </row>
    <row r="503" spans="1:2">
      <c r="A503" s="29"/>
      <c r="B503" s="30"/>
    </row>
    <row r="504" spans="1:2">
      <c r="A504" s="29"/>
      <c r="B504" s="30"/>
    </row>
    <row r="505" spans="1:2">
      <c r="A505" s="29"/>
      <c r="B505" s="30"/>
    </row>
    <row r="506" spans="1:2">
      <c r="A506" s="29"/>
      <c r="B506" s="30"/>
    </row>
    <row r="507" spans="1:2">
      <c r="A507" s="29"/>
      <c r="B507" s="30"/>
    </row>
    <row r="508" spans="1:2">
      <c r="A508" s="29"/>
      <c r="B508" s="30"/>
    </row>
    <row r="509" spans="1:2">
      <c r="A509" s="29"/>
      <c r="B509" s="30"/>
    </row>
    <row r="510" spans="1:2">
      <c r="A510" s="29"/>
      <c r="B510" s="30"/>
    </row>
    <row r="511" spans="1:2">
      <c r="A511" s="29"/>
      <c r="B511" s="30"/>
    </row>
    <row r="512" spans="1:2">
      <c r="A512" s="29"/>
      <c r="B512" s="30"/>
    </row>
    <row r="513" spans="1:2">
      <c r="A513" s="29"/>
      <c r="B513" s="30"/>
    </row>
    <row r="514" spans="1:2">
      <c r="A514" s="29"/>
      <c r="B514" s="30"/>
    </row>
    <row r="515" spans="1:2">
      <c r="A515" s="29"/>
      <c r="B515" s="30"/>
    </row>
    <row r="516" spans="1:2">
      <c r="A516" s="29"/>
      <c r="B516" s="30"/>
    </row>
    <row r="517" spans="1:2">
      <c r="A517" s="29"/>
      <c r="B517" s="30"/>
    </row>
    <row r="518" spans="1:2">
      <c r="A518" s="29"/>
      <c r="B518" s="30"/>
    </row>
    <row r="519" spans="1:2">
      <c r="A519" s="29"/>
      <c r="B519" s="30"/>
    </row>
    <row r="520" spans="1:2">
      <c r="A520" s="29"/>
      <c r="B520" s="30"/>
    </row>
    <row r="521" spans="1:2">
      <c r="A521" s="29"/>
      <c r="B521" s="30"/>
    </row>
    <row r="522" spans="1:2">
      <c r="A522" s="29"/>
      <c r="B522" s="30"/>
    </row>
    <row r="523" spans="1:2">
      <c r="A523" s="29"/>
      <c r="B523" s="30"/>
    </row>
    <row r="524" spans="1:2">
      <c r="A524" s="29"/>
      <c r="B524" s="30"/>
    </row>
    <row r="525" spans="1:2">
      <c r="A525" s="29"/>
      <c r="B525" s="30"/>
    </row>
    <row r="526" spans="1:2">
      <c r="A526" s="29"/>
      <c r="B526" s="30"/>
    </row>
    <row r="527" spans="1:2">
      <c r="A527" s="29"/>
      <c r="B527" s="30"/>
    </row>
    <row r="528" spans="1:2">
      <c r="A528" s="29"/>
      <c r="B528" s="30"/>
    </row>
    <row r="529" spans="1:2">
      <c r="A529" s="29"/>
      <c r="B529" s="30"/>
    </row>
    <row r="530" spans="1:2">
      <c r="A530" s="29"/>
      <c r="B530" s="30"/>
    </row>
    <row r="531" spans="1:2">
      <c r="A531" s="29"/>
      <c r="B531" s="30"/>
    </row>
    <row r="532" spans="1:2">
      <c r="A532" s="29"/>
      <c r="B532" s="30"/>
    </row>
    <row r="533" spans="1:2">
      <c r="A533" s="29"/>
      <c r="B533" s="30"/>
    </row>
    <row r="534" spans="1:2">
      <c r="A534" s="29"/>
      <c r="B534" s="30"/>
    </row>
    <row r="535" spans="1:2">
      <c r="A535" s="29"/>
      <c r="B535" s="30"/>
    </row>
    <row r="536" spans="1:2">
      <c r="A536" s="29"/>
      <c r="B536" s="30"/>
    </row>
    <row r="537" spans="1:2">
      <c r="A537" s="29"/>
      <c r="B537" s="30"/>
    </row>
    <row r="538" spans="1:2">
      <c r="A538" s="29"/>
      <c r="B538" s="30"/>
    </row>
    <row r="539" spans="1:2">
      <c r="A539" s="29"/>
      <c r="B539" s="30"/>
    </row>
    <row r="540" spans="1:2">
      <c r="A540" s="29"/>
      <c r="B540" s="30"/>
    </row>
    <row r="541" spans="1:2">
      <c r="A541" s="29"/>
      <c r="B541" s="30"/>
    </row>
    <row r="542" spans="1:2">
      <c r="A542" s="29"/>
      <c r="B542" s="30"/>
    </row>
    <row r="543" spans="1:2">
      <c r="A543" s="29"/>
      <c r="B543" s="30"/>
    </row>
    <row r="544" spans="1:2">
      <c r="A544" s="29"/>
      <c r="B544" s="30"/>
    </row>
    <row r="545" spans="1:2">
      <c r="A545" s="29"/>
      <c r="B545" s="30"/>
    </row>
    <row r="546" spans="1:2">
      <c r="A546" s="29"/>
      <c r="B546" s="30"/>
    </row>
    <row r="547" spans="1:2">
      <c r="A547" s="29"/>
      <c r="B547" s="30"/>
    </row>
    <row r="548" spans="1:2">
      <c r="A548" s="29"/>
      <c r="B548" s="30"/>
    </row>
    <row r="549" spans="1:2">
      <c r="A549" s="29"/>
      <c r="B549" s="30"/>
    </row>
    <row r="550" spans="1:2">
      <c r="A550" s="29"/>
      <c r="B550" s="30"/>
    </row>
    <row r="551" spans="1:2">
      <c r="A551" s="29"/>
      <c r="B551" s="30"/>
    </row>
    <row r="552" spans="1:2">
      <c r="A552" s="29"/>
      <c r="B552" s="30"/>
    </row>
    <row r="553" spans="1:2">
      <c r="A553" s="29"/>
      <c r="B553" s="30"/>
    </row>
    <row r="554" spans="1:2">
      <c r="A554" s="29"/>
      <c r="B554" s="30"/>
    </row>
    <row r="555" spans="1:2">
      <c r="A555" s="29"/>
      <c r="B555" s="30"/>
    </row>
    <row r="556" spans="1:2">
      <c r="A556" s="29"/>
      <c r="B556" s="30"/>
    </row>
    <row r="557" spans="1:2">
      <c r="A557" s="29"/>
      <c r="B557" s="30"/>
    </row>
    <row r="558" spans="1:2">
      <c r="A558" s="29"/>
      <c r="B558" s="30"/>
    </row>
    <row r="559" spans="1:2">
      <c r="A559" s="29"/>
      <c r="B559" s="30"/>
    </row>
    <row r="560" spans="1:2">
      <c r="A560" s="29"/>
      <c r="B560" s="30"/>
    </row>
    <row r="561" spans="1:2">
      <c r="A561" s="29"/>
      <c r="B561" s="30"/>
    </row>
    <row r="562" spans="1:2">
      <c r="A562" s="29"/>
      <c r="B562" s="30"/>
    </row>
    <row r="563" spans="1:2">
      <c r="A563" s="29"/>
      <c r="B563" s="30"/>
    </row>
    <row r="564" spans="1:2">
      <c r="A564" s="29"/>
      <c r="B564" s="30"/>
    </row>
    <row r="565" spans="1:2">
      <c r="A565" s="29"/>
      <c r="B565" s="30"/>
    </row>
    <row r="566" spans="1:2">
      <c r="A566" s="29"/>
      <c r="B566" s="30"/>
    </row>
    <row r="567" spans="1:2">
      <c r="A567" s="29"/>
      <c r="B567" s="30"/>
    </row>
    <row r="568" spans="1:2">
      <c r="A568" s="29"/>
      <c r="B568" s="30"/>
    </row>
    <row r="569" spans="1:2">
      <c r="A569" s="29"/>
      <c r="B569" s="30"/>
    </row>
    <row r="570" spans="1:2">
      <c r="A570" s="29"/>
      <c r="B570" s="30"/>
    </row>
    <row r="571" spans="1:2">
      <c r="A571" s="29"/>
      <c r="B571" s="30"/>
    </row>
    <row r="572" spans="1:2">
      <c r="A572" s="29"/>
      <c r="B572" s="30"/>
    </row>
    <row r="573" spans="1:2">
      <c r="A573" s="29"/>
      <c r="B573" s="30"/>
    </row>
    <row r="574" spans="1:2">
      <c r="A574" s="29"/>
      <c r="B574" s="30"/>
    </row>
    <row r="575" spans="1:2">
      <c r="A575" s="29"/>
      <c r="B575" s="30"/>
    </row>
    <row r="576" spans="1:2">
      <c r="A576" s="29"/>
      <c r="B576" s="30"/>
    </row>
    <row r="577" spans="1:2">
      <c r="A577" s="29"/>
      <c r="B577" s="30"/>
    </row>
    <row r="578" spans="1:2">
      <c r="A578" s="29"/>
      <c r="B578" s="30"/>
    </row>
    <row r="579" spans="1:2">
      <c r="A579" s="29"/>
      <c r="B579" s="30"/>
    </row>
    <row r="580" spans="1:2">
      <c r="A580" s="29"/>
      <c r="B580" s="30"/>
    </row>
    <row r="581" spans="1:2">
      <c r="A581" s="29"/>
      <c r="B581" s="30"/>
    </row>
    <row r="582" spans="1:2">
      <c r="A582" s="29"/>
      <c r="B582" s="30"/>
    </row>
    <row r="583" spans="1:2">
      <c r="A583" s="29"/>
      <c r="B583" s="30"/>
    </row>
    <row r="584" spans="1:2">
      <c r="A584" s="29"/>
      <c r="B584" s="30"/>
    </row>
    <row r="585" spans="1:2">
      <c r="A585" s="29"/>
      <c r="B585" s="30"/>
    </row>
    <row r="586" spans="1:2">
      <c r="A586" s="29"/>
      <c r="B586" s="30"/>
    </row>
    <row r="587" spans="1:2">
      <c r="A587" s="29"/>
      <c r="B587" s="30"/>
    </row>
    <row r="588" spans="1:2">
      <c r="A588" s="29"/>
      <c r="B588" s="30"/>
    </row>
    <row r="589" spans="1:2">
      <c r="A589" s="29"/>
      <c r="B589" s="30"/>
    </row>
    <row r="590" spans="1:2">
      <c r="A590" s="29"/>
      <c r="B590" s="30"/>
    </row>
    <row r="591" spans="1:2">
      <c r="A591" s="29"/>
      <c r="B591" s="30"/>
    </row>
    <row r="592" spans="1:2">
      <c r="A592" s="29"/>
      <c r="B592" s="30"/>
    </row>
    <row r="593" spans="1:2">
      <c r="A593" s="29"/>
      <c r="B593" s="30"/>
    </row>
    <row r="594" spans="1:2">
      <c r="A594" s="29"/>
      <c r="B594" s="30"/>
    </row>
    <row r="595" spans="1:2">
      <c r="A595" s="29"/>
      <c r="B595" s="30"/>
    </row>
    <row r="596" spans="1:2">
      <c r="A596" s="29"/>
      <c r="B596" s="30"/>
    </row>
    <row r="597" spans="1:2">
      <c r="A597" s="29"/>
      <c r="B597" s="30"/>
    </row>
    <row r="598" spans="1:2">
      <c r="A598" s="29"/>
      <c r="B598" s="30"/>
    </row>
    <row r="599" spans="1:2">
      <c r="A599" s="29"/>
      <c r="B599" s="30"/>
    </row>
    <row r="600" spans="1:2">
      <c r="A600" s="29"/>
      <c r="B600" s="30"/>
    </row>
    <row r="601" spans="1:2">
      <c r="A601" s="29"/>
      <c r="B601" s="30"/>
    </row>
    <row r="602" spans="1:2">
      <c r="A602" s="29"/>
      <c r="B602" s="30"/>
    </row>
    <row r="603" spans="1:2">
      <c r="A603" s="29"/>
      <c r="B603" s="30"/>
    </row>
    <row r="604" spans="1:2">
      <c r="A604" s="29"/>
      <c r="B604" s="30"/>
    </row>
    <row r="605" spans="1:2">
      <c r="A605" s="29"/>
      <c r="B605" s="30"/>
    </row>
    <row r="606" spans="1:2">
      <c r="A606" s="29"/>
      <c r="B606" s="30"/>
    </row>
    <row r="607" spans="1:2">
      <c r="A607" s="29"/>
      <c r="B607" s="30"/>
    </row>
    <row r="608" spans="1:2">
      <c r="A608" s="29"/>
      <c r="B608" s="30"/>
    </row>
    <row r="609" spans="1:2">
      <c r="A609" s="29"/>
      <c r="B609" s="30"/>
    </row>
    <row r="610" spans="1:2">
      <c r="A610" s="29"/>
      <c r="B610" s="30"/>
    </row>
    <row r="611" spans="1:2">
      <c r="A611" s="29"/>
      <c r="B611" s="30"/>
    </row>
    <row r="612" spans="1:2">
      <c r="A612" s="29"/>
      <c r="B612" s="30"/>
    </row>
    <row r="613" spans="1:2">
      <c r="A613" s="29"/>
      <c r="B613" s="30"/>
    </row>
    <row r="614" spans="1:2">
      <c r="A614" s="29"/>
      <c r="B614" s="30"/>
    </row>
    <row r="615" spans="1:2">
      <c r="A615" s="29"/>
      <c r="B615" s="30"/>
    </row>
    <row r="616" spans="1:2">
      <c r="A616" s="29"/>
      <c r="B616" s="30"/>
    </row>
    <row r="617" spans="1:2">
      <c r="A617" s="29"/>
      <c r="B617" s="30"/>
    </row>
    <row r="618" spans="1:2">
      <c r="A618" s="29"/>
      <c r="B618" s="30"/>
    </row>
    <row r="619" spans="1:2">
      <c r="A619" s="29"/>
      <c r="B619" s="30"/>
    </row>
    <row r="620" spans="1:2">
      <c r="A620" s="29"/>
      <c r="B620" s="30"/>
    </row>
    <row r="621" spans="1:2">
      <c r="A621" s="29"/>
      <c r="B621" s="30"/>
    </row>
    <row r="622" spans="1:2">
      <c r="A622" s="29"/>
      <c r="B622" s="30"/>
    </row>
    <row r="623" spans="1:2">
      <c r="A623" s="29"/>
      <c r="B623" s="30"/>
    </row>
    <row r="624" spans="1:2">
      <c r="A624" s="29"/>
      <c r="B624" s="30"/>
    </row>
    <row r="625" spans="1:2">
      <c r="A625" s="29"/>
      <c r="B625" s="30"/>
    </row>
    <row r="626" spans="1:2">
      <c r="A626" s="29"/>
      <c r="B626" s="30"/>
    </row>
    <row r="627" spans="1:2">
      <c r="A627" s="29"/>
      <c r="B627" s="30"/>
    </row>
    <row r="628" spans="1:2">
      <c r="A628" s="29"/>
      <c r="B628" s="30"/>
    </row>
    <row r="629" spans="1:2">
      <c r="A629" s="29"/>
      <c r="B629" s="30"/>
    </row>
    <row r="630" spans="1:2">
      <c r="A630" s="29"/>
      <c r="B630" s="30"/>
    </row>
    <row r="631" spans="1:2">
      <c r="A631" s="29"/>
      <c r="B631" s="30"/>
    </row>
    <row r="632" spans="1:2">
      <c r="A632" s="29"/>
      <c r="B632" s="30"/>
    </row>
    <row r="633" spans="1:2">
      <c r="A633" s="29"/>
      <c r="B633" s="30"/>
    </row>
    <row r="634" spans="1:2">
      <c r="A634" s="29"/>
      <c r="B634" s="30"/>
    </row>
    <row r="635" spans="1:2">
      <c r="A635" s="29"/>
      <c r="B635" s="30"/>
    </row>
    <row r="636" spans="1:2">
      <c r="A636" s="29"/>
      <c r="B636" s="30"/>
    </row>
    <row r="637" spans="1:2">
      <c r="A637" s="29"/>
      <c r="B637" s="30"/>
    </row>
    <row r="638" spans="1:2">
      <c r="A638" s="29"/>
      <c r="B638" s="30"/>
    </row>
    <row r="639" spans="1:2">
      <c r="A639" s="29"/>
      <c r="B639" s="30"/>
    </row>
    <row r="640" spans="1:2">
      <c r="A640" s="29"/>
      <c r="B640" s="30"/>
    </row>
    <row r="641" spans="1:2">
      <c r="A641" s="29"/>
      <c r="B641" s="30"/>
    </row>
    <row r="642" spans="1:2">
      <c r="A642" s="29"/>
      <c r="B642" s="30"/>
    </row>
    <row r="643" spans="1:2">
      <c r="A643" s="29"/>
      <c r="B643" s="30"/>
    </row>
    <row r="644" spans="1:2">
      <c r="A644" s="29"/>
      <c r="B644" s="30"/>
    </row>
    <row r="645" spans="1:2">
      <c r="A645" s="29"/>
      <c r="B645" s="30"/>
    </row>
    <row r="646" spans="1:2">
      <c r="A646" s="29"/>
      <c r="B646" s="30"/>
    </row>
    <row r="647" spans="1:2">
      <c r="A647" s="29"/>
      <c r="B647" s="30"/>
    </row>
    <row r="648" spans="1:2">
      <c r="A648" s="29"/>
      <c r="B648" s="30"/>
    </row>
    <row r="649" spans="1:2">
      <c r="A649" s="29"/>
      <c r="B649" s="30"/>
    </row>
    <row r="650" spans="1:2">
      <c r="A650" s="29"/>
      <c r="B650" s="30"/>
    </row>
    <row r="651" spans="1:2">
      <c r="A651" s="29"/>
      <c r="B651" s="30"/>
    </row>
    <row r="652" spans="1:2">
      <c r="A652" s="29"/>
      <c r="B652" s="30"/>
    </row>
    <row r="653" spans="1:2">
      <c r="A653" s="29"/>
      <c r="B653" s="30"/>
    </row>
    <row r="654" spans="1:2">
      <c r="A654" s="29"/>
      <c r="B654" s="30"/>
    </row>
    <row r="655" spans="1:2">
      <c r="A655" s="29"/>
      <c r="B655" s="30"/>
    </row>
    <row r="656" spans="1:2">
      <c r="A656" s="29"/>
      <c r="B656" s="30"/>
    </row>
    <row r="657" spans="1:2">
      <c r="A657" s="29"/>
      <c r="B657" s="30"/>
    </row>
    <row r="658" spans="1:2">
      <c r="A658" s="29"/>
      <c r="B658" s="30"/>
    </row>
    <row r="659" spans="1:2">
      <c r="A659" s="29"/>
      <c r="B659" s="30"/>
    </row>
    <row r="660" spans="1:2">
      <c r="A660" s="29"/>
      <c r="B660" s="30"/>
    </row>
    <row r="661" spans="1:2">
      <c r="A661" s="29"/>
      <c r="B661" s="30"/>
    </row>
    <row r="662" spans="1:2">
      <c r="A662" s="29"/>
      <c r="B662" s="30"/>
    </row>
    <row r="663" spans="1:2">
      <c r="A663" s="29"/>
      <c r="B663" s="30"/>
    </row>
    <row r="664" spans="1:2">
      <c r="A664" s="29"/>
      <c r="B664" s="30"/>
    </row>
    <row r="665" spans="1:2">
      <c r="A665" s="29"/>
      <c r="B665" s="30"/>
    </row>
    <row r="666" spans="1:2">
      <c r="A666" s="29"/>
      <c r="B666" s="30"/>
    </row>
    <row r="667" spans="1:2">
      <c r="A667" s="29"/>
      <c r="B667" s="30"/>
    </row>
    <row r="668" spans="1:2">
      <c r="A668" s="29"/>
      <c r="B668" s="30"/>
    </row>
    <row r="669" spans="1:2">
      <c r="A669" s="29"/>
      <c r="B669" s="30"/>
    </row>
    <row r="670" spans="1:2">
      <c r="A670" s="29"/>
      <c r="B670" s="30"/>
    </row>
    <row r="671" spans="1:2">
      <c r="A671" s="29"/>
      <c r="B671" s="30"/>
    </row>
    <row r="672" spans="1:2">
      <c r="A672" s="29"/>
      <c r="B672" s="30"/>
    </row>
    <row r="673" spans="1:2">
      <c r="A673" s="29"/>
      <c r="B673" s="30"/>
    </row>
    <row r="674" spans="1:2">
      <c r="A674" s="29"/>
      <c r="B674" s="30"/>
    </row>
    <row r="675" spans="1:2">
      <c r="A675" s="29"/>
      <c r="B675" s="30"/>
    </row>
    <row r="676" spans="1:2">
      <c r="A676" s="29"/>
      <c r="B676" s="30"/>
    </row>
    <row r="677" spans="1:2">
      <c r="A677" s="29"/>
      <c r="B677" s="30"/>
    </row>
    <row r="678" spans="1:2">
      <c r="A678" s="29"/>
      <c r="B678" s="30"/>
    </row>
    <row r="679" spans="1:2">
      <c r="A679" s="29"/>
      <c r="B679" s="30"/>
    </row>
    <row r="680" spans="1:2">
      <c r="A680" s="29"/>
      <c r="B680" s="30"/>
    </row>
    <row r="681" spans="1:2">
      <c r="A681" s="29"/>
      <c r="B681" s="30"/>
    </row>
    <row r="682" spans="1:2">
      <c r="A682" s="29"/>
      <c r="B682" s="30"/>
    </row>
    <row r="683" spans="1:2">
      <c r="A683" s="29"/>
      <c r="B683" s="30"/>
    </row>
    <row r="684" spans="1:2">
      <c r="A684" s="29"/>
      <c r="B684" s="30"/>
    </row>
    <row r="685" spans="1:2">
      <c r="A685" s="29"/>
      <c r="B685" s="30"/>
    </row>
    <row r="686" spans="1:2">
      <c r="A686" s="29"/>
      <c r="B686" s="30"/>
    </row>
    <row r="687" spans="1:2">
      <c r="A687" s="29"/>
      <c r="B687" s="30"/>
    </row>
    <row r="688" spans="1:2">
      <c r="A688" s="29"/>
      <c r="B688" s="30"/>
    </row>
    <row r="689" spans="1:2">
      <c r="A689" s="29"/>
      <c r="B689" s="30"/>
    </row>
    <row r="690" spans="1:2">
      <c r="A690" s="29"/>
      <c r="B690" s="30"/>
    </row>
    <row r="691" spans="1:2">
      <c r="A691" s="29"/>
      <c r="B691" s="30"/>
    </row>
    <row r="692" spans="1:2">
      <c r="A692" s="29"/>
      <c r="B692" s="30"/>
    </row>
    <row r="693" spans="1:2">
      <c r="A693" s="29"/>
      <c r="B693" s="30"/>
    </row>
    <row r="694" spans="1:2">
      <c r="A694" s="29"/>
      <c r="B694" s="30"/>
    </row>
    <row r="695" spans="1:2">
      <c r="A695" s="29"/>
      <c r="B695" s="30"/>
    </row>
    <row r="696" spans="1:2">
      <c r="A696" s="29"/>
      <c r="B696" s="30"/>
    </row>
    <row r="697" spans="1:2">
      <c r="A697" s="29"/>
      <c r="B697" s="30"/>
    </row>
    <row r="698" spans="1:2">
      <c r="A698" s="29"/>
      <c r="B698" s="30"/>
    </row>
    <row r="699" spans="1:2">
      <c r="A699" s="29"/>
      <c r="B699" s="30"/>
    </row>
    <row r="700" spans="1:2">
      <c r="A700" s="29"/>
      <c r="B700" s="30"/>
    </row>
    <row r="701" spans="1:2">
      <c r="A701" s="29"/>
      <c r="B701" s="30"/>
    </row>
    <row r="702" spans="1:2">
      <c r="A702" s="29"/>
      <c r="B702" s="30"/>
    </row>
    <row r="703" spans="1:2">
      <c r="A703" s="29"/>
      <c r="B703" s="30"/>
    </row>
    <row r="704" spans="1:2">
      <c r="A704" s="29"/>
      <c r="B704" s="30"/>
    </row>
    <row r="705" spans="1:2">
      <c r="A705" s="29"/>
      <c r="B705" s="30"/>
    </row>
    <row r="706" spans="1:2">
      <c r="A706" s="29"/>
      <c r="B706" s="30"/>
    </row>
  </sheetData>
  <autoFilter ref="A1:I706"/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21" zoomScaleNormal="120" workbookViewId="0">
      <selection activeCell="O1" sqref="A1:O1"/>
    </sheetView>
  </sheetViews>
  <sheetFormatPr defaultColWidth="8.875" defaultRowHeight="13.5"/>
  <cols>
    <col min="3" max="3" width="13.375" style="118" customWidth="1"/>
    <col min="4" max="4" width="10.125" style="118" customWidth="1"/>
    <col min="6" max="6" width="14.625" style="118" customWidth="1"/>
    <col min="7" max="7" width="18.625" style="118" customWidth="1"/>
    <col min="9" max="9" width="22.375" style="118" customWidth="1"/>
    <col min="13" max="13" width="27.5" style="1" customWidth="1"/>
    <col min="14" max="14" width="11.375" style="118" customWidth="1"/>
    <col min="15" max="15" width="21.125" style="118" customWidth="1"/>
  </cols>
  <sheetData>
    <row r="1" spans="1:15" ht="16.5" customHeight="1">
      <c r="A1" s="70" t="s">
        <v>134</v>
      </c>
      <c r="B1" s="70" t="s">
        <v>135</v>
      </c>
      <c r="C1" s="58" t="s">
        <v>138</v>
      </c>
      <c r="D1" s="60" t="s">
        <v>728</v>
      </c>
      <c r="E1" s="70" t="s">
        <v>729</v>
      </c>
      <c r="F1" s="86" t="s">
        <v>730</v>
      </c>
      <c r="G1" s="86" t="s">
        <v>731</v>
      </c>
      <c r="H1" s="70" t="s">
        <v>149</v>
      </c>
      <c r="I1" s="70" t="s">
        <v>732</v>
      </c>
      <c r="J1" s="70" t="s">
        <v>107</v>
      </c>
      <c r="K1" s="70" t="s">
        <v>108</v>
      </c>
      <c r="L1" s="70" t="s">
        <v>109</v>
      </c>
      <c r="M1" s="85" t="s">
        <v>733</v>
      </c>
      <c r="N1" s="70" t="s">
        <v>734</v>
      </c>
      <c r="O1" s="70" t="s">
        <v>136</v>
      </c>
    </row>
    <row r="2" spans="1:15" ht="16.5" customHeight="1">
      <c r="A2" s="70">
        <v>2018</v>
      </c>
      <c r="B2" s="70">
        <v>9</v>
      </c>
      <c r="C2" s="58" t="s">
        <v>458</v>
      </c>
      <c r="D2" s="60" t="s">
        <v>735</v>
      </c>
      <c r="E2" s="70" t="s">
        <v>736</v>
      </c>
      <c r="F2" s="86" t="s">
        <v>165</v>
      </c>
      <c r="G2" s="86" t="s">
        <v>737</v>
      </c>
      <c r="H2" s="70">
        <v>5</v>
      </c>
      <c r="I2" s="70" t="s">
        <v>738</v>
      </c>
      <c r="J2" s="70">
        <v>5</v>
      </c>
      <c r="K2" s="70">
        <v>5</v>
      </c>
      <c r="L2" s="70">
        <v>5</v>
      </c>
      <c r="M2" s="85" t="s">
        <v>739</v>
      </c>
      <c r="N2" s="70" t="s">
        <v>740</v>
      </c>
      <c r="O2" s="70" t="s">
        <v>741</v>
      </c>
    </row>
    <row r="3" spans="1:15" ht="16.5" customHeight="1">
      <c r="A3" s="70">
        <v>2018</v>
      </c>
      <c r="B3" s="70">
        <v>9</v>
      </c>
      <c r="C3" s="58" t="s">
        <v>440</v>
      </c>
      <c r="D3" s="60" t="s">
        <v>742</v>
      </c>
      <c r="E3" s="70" t="s">
        <v>736</v>
      </c>
      <c r="F3" s="86" t="s">
        <v>165</v>
      </c>
      <c r="G3" s="86" t="s">
        <v>743</v>
      </c>
      <c r="H3" s="70">
        <v>5</v>
      </c>
      <c r="I3" s="70" t="s">
        <v>738</v>
      </c>
      <c r="J3" s="70">
        <v>5</v>
      </c>
      <c r="K3" s="70">
        <v>5</v>
      </c>
      <c r="L3" s="70">
        <v>5</v>
      </c>
      <c r="M3" s="85" t="s">
        <v>744</v>
      </c>
      <c r="N3" s="70" t="s">
        <v>740</v>
      </c>
      <c r="O3" s="70" t="s">
        <v>745</v>
      </c>
    </row>
    <row r="4" spans="1:15" ht="16.5" customHeight="1">
      <c r="A4" s="70">
        <v>2018</v>
      </c>
      <c r="B4" s="70">
        <v>9</v>
      </c>
      <c r="C4" s="58" t="s">
        <v>474</v>
      </c>
      <c r="D4" s="60" t="s">
        <v>746</v>
      </c>
      <c r="E4" s="70" t="s">
        <v>736</v>
      </c>
      <c r="F4" s="86" t="s">
        <v>165</v>
      </c>
      <c r="G4" s="86" t="s">
        <v>171</v>
      </c>
      <c r="H4" s="70">
        <v>5</v>
      </c>
      <c r="I4" s="70" t="s">
        <v>738</v>
      </c>
      <c r="J4" s="70">
        <v>5</v>
      </c>
      <c r="K4" s="70">
        <v>5</v>
      </c>
      <c r="L4" s="70">
        <v>5</v>
      </c>
      <c r="M4" s="85" t="s">
        <v>747</v>
      </c>
      <c r="N4" s="70" t="s">
        <v>748</v>
      </c>
      <c r="O4" s="70" t="s">
        <v>164</v>
      </c>
    </row>
    <row r="5" spans="1:15" ht="16.5" customHeight="1">
      <c r="A5" s="70">
        <v>2018</v>
      </c>
      <c r="B5" s="70">
        <v>9</v>
      </c>
      <c r="C5" s="58" t="s">
        <v>477</v>
      </c>
      <c r="D5" s="60" t="s">
        <v>749</v>
      </c>
      <c r="E5" s="70" t="s">
        <v>736</v>
      </c>
      <c r="F5" s="86" t="s">
        <v>165</v>
      </c>
      <c r="G5" s="86" t="s">
        <v>750</v>
      </c>
      <c r="H5" s="70">
        <v>5</v>
      </c>
      <c r="I5" s="70" t="s">
        <v>738</v>
      </c>
      <c r="J5" s="70">
        <v>5</v>
      </c>
      <c r="K5" s="70">
        <v>5</v>
      </c>
      <c r="L5" s="70">
        <v>5</v>
      </c>
      <c r="M5" s="85" t="s">
        <v>751</v>
      </c>
      <c r="N5" s="70" t="s">
        <v>740</v>
      </c>
      <c r="O5" s="70" t="s">
        <v>752</v>
      </c>
    </row>
    <row r="6" spans="1:15" ht="16.5" customHeight="1">
      <c r="A6" s="70">
        <v>2018</v>
      </c>
      <c r="B6" s="70">
        <v>8</v>
      </c>
      <c r="C6" s="58" t="s">
        <v>505</v>
      </c>
      <c r="D6" s="60" t="s">
        <v>753</v>
      </c>
      <c r="E6" s="70" t="s">
        <v>736</v>
      </c>
      <c r="F6" s="86" t="s">
        <v>165</v>
      </c>
      <c r="G6" s="86" t="s">
        <v>754</v>
      </c>
      <c r="H6" s="70">
        <v>5</v>
      </c>
      <c r="I6" s="70" t="s">
        <v>738</v>
      </c>
      <c r="J6" s="70">
        <v>5</v>
      </c>
      <c r="K6" s="70">
        <v>5</v>
      </c>
      <c r="L6" s="70">
        <v>5</v>
      </c>
      <c r="M6" s="85" t="s">
        <v>755</v>
      </c>
      <c r="N6" s="70" t="s">
        <v>740</v>
      </c>
      <c r="O6" s="70" t="s">
        <v>756</v>
      </c>
    </row>
    <row r="7" spans="1:15" ht="16.5" customHeight="1">
      <c r="A7" s="70">
        <v>2018</v>
      </c>
      <c r="B7" s="70">
        <v>8</v>
      </c>
      <c r="C7" s="58" t="s">
        <v>505</v>
      </c>
      <c r="D7" s="60" t="s">
        <v>757</v>
      </c>
      <c r="E7" s="70" t="s">
        <v>736</v>
      </c>
      <c r="F7" s="86" t="s">
        <v>165</v>
      </c>
      <c r="G7" s="86" t="s">
        <v>758</v>
      </c>
      <c r="H7" s="70">
        <v>5</v>
      </c>
      <c r="I7" s="70" t="s">
        <v>759</v>
      </c>
      <c r="J7" s="70">
        <v>4</v>
      </c>
      <c r="K7" s="70">
        <v>5</v>
      </c>
      <c r="L7" s="70">
        <v>5</v>
      </c>
      <c r="M7" s="85" t="s">
        <v>760</v>
      </c>
      <c r="N7" s="70" t="s">
        <v>748</v>
      </c>
      <c r="O7" s="70" t="s">
        <v>164</v>
      </c>
    </row>
    <row r="8" spans="1:15" ht="16.5" customHeight="1">
      <c r="A8" s="70">
        <v>2018</v>
      </c>
      <c r="B8" s="70">
        <v>8</v>
      </c>
      <c r="C8" s="58" t="s">
        <v>761</v>
      </c>
      <c r="D8" s="60" t="s">
        <v>762</v>
      </c>
      <c r="E8" s="70" t="s">
        <v>736</v>
      </c>
      <c r="F8" s="86" t="s">
        <v>165</v>
      </c>
      <c r="G8" s="86" t="s">
        <v>763</v>
      </c>
      <c r="H8" s="70">
        <v>5</v>
      </c>
      <c r="I8" s="70" t="s">
        <v>738</v>
      </c>
      <c r="J8" s="70">
        <v>5</v>
      </c>
      <c r="K8" s="70">
        <v>5</v>
      </c>
      <c r="L8" s="70">
        <v>5</v>
      </c>
      <c r="M8" s="85" t="s">
        <v>764</v>
      </c>
      <c r="N8" s="70" t="s">
        <v>748</v>
      </c>
      <c r="O8" s="70" t="s">
        <v>164</v>
      </c>
    </row>
    <row r="9" spans="1:15" ht="16.5" customHeight="1">
      <c r="A9" s="70"/>
      <c r="B9" s="70"/>
      <c r="C9" s="58"/>
      <c r="D9" s="60"/>
      <c r="E9" s="70"/>
      <c r="F9" s="86"/>
      <c r="G9" s="86"/>
      <c r="H9" s="70"/>
      <c r="I9" s="70"/>
      <c r="J9" s="70"/>
      <c r="K9" s="70"/>
      <c r="L9" s="70"/>
      <c r="M9" s="85"/>
      <c r="N9" s="70"/>
      <c r="O9" s="70"/>
    </row>
    <row r="10" spans="1:15" ht="16.5" customHeight="1">
      <c r="A10" s="70"/>
      <c r="B10" s="70"/>
      <c r="C10" s="58"/>
      <c r="D10" s="60"/>
      <c r="E10" s="70"/>
      <c r="F10" s="86"/>
      <c r="G10" s="86"/>
      <c r="H10" s="70"/>
      <c r="I10" s="70"/>
      <c r="J10" s="70"/>
      <c r="K10" s="70"/>
      <c r="L10" s="70"/>
      <c r="M10" s="85"/>
      <c r="N10" s="70"/>
      <c r="O10" s="70"/>
    </row>
    <row r="11" spans="1:15" ht="16.5" customHeight="1">
      <c r="A11" s="70"/>
      <c r="B11" s="70"/>
      <c r="C11" s="58"/>
      <c r="D11" s="60"/>
      <c r="E11" s="70"/>
      <c r="F11" s="86"/>
      <c r="G11" s="86"/>
      <c r="H11" s="70"/>
      <c r="I11" s="70"/>
      <c r="J11" s="70"/>
      <c r="K11" s="70"/>
      <c r="L11" s="70"/>
      <c r="M11" s="85"/>
      <c r="N11" s="70"/>
      <c r="O11" s="70"/>
    </row>
    <row r="12" spans="1:15" ht="16.5" customHeight="1">
      <c r="A12" s="70"/>
      <c r="B12" s="70"/>
      <c r="C12" s="58"/>
      <c r="D12" s="60"/>
      <c r="E12" s="70"/>
      <c r="F12" s="86"/>
      <c r="G12" s="86"/>
      <c r="H12" s="70"/>
      <c r="I12" s="70"/>
      <c r="J12" s="70"/>
      <c r="K12" s="70"/>
      <c r="L12" s="70"/>
      <c r="M12" s="85"/>
      <c r="N12" s="70"/>
      <c r="O12" s="70"/>
    </row>
    <row r="13" spans="1:15" ht="16.5" customHeight="1">
      <c r="A13" s="70"/>
      <c r="B13" s="70"/>
      <c r="C13" s="58"/>
      <c r="D13" s="60"/>
      <c r="E13" s="70"/>
      <c r="F13" s="86"/>
      <c r="G13" s="86"/>
      <c r="H13" s="70"/>
      <c r="I13" s="70"/>
      <c r="J13" s="70"/>
      <c r="K13" s="70"/>
      <c r="L13" s="70"/>
      <c r="M13" s="85"/>
      <c r="N13" s="70"/>
      <c r="O13" s="70"/>
    </row>
    <row r="14" spans="1:15" ht="16.5" customHeight="1">
      <c r="A14" s="70"/>
      <c r="B14" s="70"/>
      <c r="C14" s="58"/>
      <c r="D14" s="60"/>
      <c r="E14" s="70"/>
      <c r="F14" s="86"/>
      <c r="G14" s="86"/>
      <c r="H14" s="70"/>
      <c r="I14" s="70"/>
      <c r="J14" s="70"/>
      <c r="K14" s="70"/>
      <c r="L14" s="70"/>
      <c r="M14" s="85"/>
      <c r="N14" s="70"/>
      <c r="O14" s="70"/>
    </row>
    <row r="15" spans="1:15" ht="16.5" customHeight="1">
      <c r="A15" s="70"/>
      <c r="B15" s="70"/>
      <c r="C15" s="58"/>
      <c r="D15" s="60"/>
      <c r="E15" s="70"/>
      <c r="F15" s="86"/>
      <c r="G15" s="86"/>
      <c r="H15" s="70"/>
      <c r="I15" s="70"/>
      <c r="J15" s="70"/>
      <c r="K15" s="70"/>
      <c r="L15" s="70"/>
      <c r="M15" s="85"/>
      <c r="N15" s="70"/>
      <c r="O15" s="70"/>
    </row>
    <row r="16" spans="1:15" ht="16.5" customHeight="1">
      <c r="A16" s="70"/>
      <c r="B16" s="70"/>
      <c r="C16" s="58"/>
      <c r="D16" s="60"/>
      <c r="E16" s="70"/>
      <c r="F16" s="86"/>
      <c r="G16" s="86"/>
      <c r="H16" s="70"/>
      <c r="I16" s="70"/>
      <c r="J16" s="70"/>
      <c r="K16" s="70"/>
      <c r="L16" s="70"/>
      <c r="M16" s="85"/>
      <c r="N16" s="70"/>
      <c r="O16" s="70"/>
    </row>
    <row r="17" spans="1:15" ht="16.5" customHeight="1">
      <c r="A17" s="70"/>
      <c r="B17" s="70"/>
      <c r="C17" s="58"/>
      <c r="D17" s="60"/>
      <c r="E17" s="70"/>
      <c r="F17" s="86"/>
      <c r="G17" s="86"/>
      <c r="H17" s="70"/>
      <c r="I17" s="70"/>
      <c r="J17" s="70"/>
      <c r="K17" s="70"/>
      <c r="L17" s="70"/>
      <c r="M17" s="85"/>
      <c r="N17" s="70"/>
      <c r="O17" s="70"/>
    </row>
    <row r="18" spans="1:15" ht="16.5" customHeight="1">
      <c r="A18" s="70"/>
      <c r="B18" s="70"/>
      <c r="C18" s="58"/>
      <c r="D18" s="60"/>
      <c r="E18" s="70"/>
      <c r="F18" s="86"/>
      <c r="G18" s="86"/>
      <c r="H18" s="70"/>
      <c r="I18" s="70"/>
      <c r="J18" s="70"/>
      <c r="K18" s="70"/>
      <c r="L18" s="70"/>
      <c r="M18" s="85"/>
      <c r="N18" s="70"/>
      <c r="O18" s="70"/>
    </row>
    <row r="19" spans="1:15" ht="16.5" customHeight="1">
      <c r="A19" s="70"/>
      <c r="B19" s="70"/>
      <c r="C19" s="58"/>
      <c r="D19" s="60"/>
      <c r="E19" s="70"/>
      <c r="F19" s="86"/>
      <c r="G19" s="86"/>
      <c r="H19" s="70"/>
      <c r="I19" s="70"/>
      <c r="J19" s="70"/>
      <c r="K19" s="70"/>
      <c r="L19" s="70"/>
      <c r="M19" s="85"/>
      <c r="N19" s="70"/>
      <c r="O19" s="70"/>
    </row>
    <row r="20" spans="1:15" ht="16.5" customHeight="1">
      <c r="A20" s="70"/>
      <c r="B20" s="70"/>
      <c r="C20" s="58"/>
      <c r="D20" s="60"/>
      <c r="E20" s="70"/>
      <c r="F20" s="86"/>
      <c r="G20" s="86"/>
      <c r="H20" s="70"/>
      <c r="I20" s="70"/>
      <c r="J20" s="70"/>
      <c r="K20" s="70"/>
      <c r="L20" s="70"/>
      <c r="M20" s="85"/>
      <c r="N20" s="70"/>
      <c r="O20" s="70"/>
    </row>
    <row r="21" spans="1:15" ht="16.5" customHeight="1">
      <c r="A21" s="70"/>
      <c r="B21" s="70"/>
      <c r="C21" s="58"/>
      <c r="D21" s="60"/>
      <c r="E21" s="70"/>
      <c r="F21" s="86"/>
      <c r="G21" s="86"/>
      <c r="H21" s="70"/>
      <c r="I21" s="70"/>
      <c r="J21" s="70"/>
      <c r="K21" s="70"/>
      <c r="L21" s="70"/>
      <c r="M21" s="85"/>
      <c r="N21" s="70"/>
      <c r="O21" s="70"/>
    </row>
    <row r="22" spans="1:15" ht="16.5" customHeight="1">
      <c r="A22" s="70"/>
      <c r="B22" s="70"/>
      <c r="C22" s="58"/>
      <c r="D22" s="60"/>
      <c r="E22" s="70"/>
      <c r="F22" s="86"/>
      <c r="G22" s="86"/>
      <c r="H22" s="70"/>
      <c r="I22" s="70"/>
      <c r="J22" s="70"/>
      <c r="K22" s="70"/>
      <c r="L22" s="70"/>
      <c r="M22" s="85"/>
      <c r="N22" s="70"/>
      <c r="O22" s="70"/>
    </row>
    <row r="23" spans="1:15" ht="16.5" customHeight="1">
      <c r="A23" s="70"/>
      <c r="B23" s="70"/>
      <c r="C23" s="58"/>
      <c r="D23" s="60"/>
      <c r="E23" s="70"/>
      <c r="F23" s="86"/>
      <c r="G23" s="86"/>
      <c r="H23" s="70"/>
      <c r="I23" s="70"/>
      <c r="J23" s="70"/>
      <c r="K23" s="70"/>
      <c r="L23" s="70"/>
      <c r="M23" s="85"/>
      <c r="N23" s="70"/>
      <c r="O23" s="70"/>
    </row>
    <row r="24" spans="1:15" ht="16.5" customHeight="1">
      <c r="A24" s="70"/>
      <c r="B24" s="70"/>
      <c r="C24" s="58"/>
      <c r="D24" s="60"/>
      <c r="E24" s="70"/>
      <c r="F24" s="86"/>
      <c r="G24" s="86"/>
      <c r="H24" s="70"/>
      <c r="I24" s="70"/>
      <c r="J24" s="70"/>
      <c r="K24" s="70"/>
      <c r="L24" s="70"/>
      <c r="M24" s="85"/>
      <c r="N24" s="70"/>
      <c r="O24" s="70"/>
    </row>
    <row r="25" spans="1:15" ht="16.5" customHeight="1">
      <c r="A25" s="70"/>
      <c r="B25" s="70"/>
      <c r="C25" s="58"/>
      <c r="D25" s="60"/>
      <c r="E25" s="70"/>
      <c r="F25" s="86"/>
      <c r="G25" s="86"/>
      <c r="H25" s="70"/>
      <c r="I25" s="70"/>
      <c r="J25" s="70"/>
      <c r="K25" s="70"/>
      <c r="L25" s="70"/>
      <c r="M25" s="85"/>
      <c r="N25" s="70"/>
      <c r="O25" s="70"/>
    </row>
    <row r="26" spans="1:15" ht="16.5" customHeight="1">
      <c r="A26" s="70"/>
      <c r="B26" s="70"/>
      <c r="C26" s="58"/>
      <c r="D26" s="60"/>
      <c r="E26" s="70"/>
      <c r="F26" s="86"/>
      <c r="G26" s="86"/>
      <c r="H26" s="70"/>
      <c r="I26" s="70"/>
      <c r="J26" s="70"/>
      <c r="K26" s="70"/>
      <c r="L26" s="70"/>
      <c r="M26" s="85"/>
      <c r="N26" s="70"/>
      <c r="O26" s="70"/>
    </row>
    <row r="27" spans="1:15" ht="16.5" customHeight="1">
      <c r="A27" s="70"/>
      <c r="B27" s="70"/>
      <c r="C27" s="58"/>
      <c r="D27" s="60"/>
      <c r="E27" s="70"/>
      <c r="F27" s="86"/>
      <c r="G27" s="86"/>
      <c r="H27" s="70"/>
      <c r="I27" s="70"/>
      <c r="J27" s="70"/>
      <c r="K27" s="70"/>
      <c r="L27" s="70"/>
      <c r="M27" s="85"/>
      <c r="N27" s="70"/>
      <c r="O27" s="70"/>
    </row>
    <row r="28" spans="1:15" ht="16.5" customHeight="1">
      <c r="A28" s="70"/>
      <c r="B28" s="70"/>
      <c r="C28" s="58"/>
      <c r="D28" s="60"/>
      <c r="E28" s="70"/>
      <c r="F28" s="86"/>
      <c r="G28" s="86"/>
      <c r="H28" s="70"/>
      <c r="I28" s="70"/>
      <c r="J28" s="70"/>
      <c r="K28" s="70"/>
      <c r="L28" s="70"/>
      <c r="M28" s="85"/>
      <c r="N28" s="70"/>
      <c r="O28" s="70"/>
    </row>
    <row r="29" spans="1:15" ht="16.5" customHeight="1">
      <c r="A29" s="70"/>
      <c r="B29" s="70"/>
      <c r="C29" s="58"/>
      <c r="D29" s="60"/>
      <c r="E29" s="70"/>
      <c r="F29" s="86"/>
      <c r="G29" s="86"/>
      <c r="H29" s="70"/>
      <c r="I29" s="70"/>
      <c r="J29" s="70"/>
      <c r="K29" s="70"/>
      <c r="L29" s="70"/>
      <c r="M29" s="85"/>
      <c r="N29" s="70"/>
      <c r="O29" s="70"/>
    </row>
  </sheetData>
  <phoneticPr fontId="7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20" zoomScaleNormal="120" workbookViewId="0">
      <selection activeCell="H15" sqref="H15"/>
    </sheetView>
  </sheetViews>
  <sheetFormatPr defaultColWidth="9" defaultRowHeight="16.5"/>
  <cols>
    <col min="1" max="2" width="9" style="67" customWidth="1"/>
    <col min="3" max="3" width="13.125" style="67" customWidth="1"/>
    <col min="4" max="5" width="9" style="67" customWidth="1"/>
    <col min="6" max="6" width="16.625" style="67" customWidth="1"/>
    <col min="7" max="7" width="21" style="67" customWidth="1"/>
    <col min="8" max="8" width="9" style="67" customWidth="1"/>
    <col min="9" max="9" width="22.125" style="55" customWidth="1"/>
    <col min="10" max="10" width="26.625" style="55" customWidth="1"/>
    <col min="11" max="11" width="9" style="67" customWidth="1"/>
    <col min="12" max="12" width="18.625" style="67" customWidth="1"/>
    <col min="13" max="13" width="9" style="67" customWidth="1"/>
    <col min="14" max="16384" width="9" style="67"/>
  </cols>
  <sheetData>
    <row r="1" spans="1:15">
      <c r="A1" s="70" t="s">
        <v>134</v>
      </c>
      <c r="B1" s="70" t="s">
        <v>135</v>
      </c>
      <c r="C1" s="58" t="s">
        <v>138</v>
      </c>
      <c r="D1" s="60" t="s">
        <v>728</v>
      </c>
      <c r="E1" s="70" t="s">
        <v>729</v>
      </c>
      <c r="F1" s="86" t="s">
        <v>730</v>
      </c>
      <c r="G1" s="86" t="s">
        <v>731</v>
      </c>
      <c r="H1" s="70" t="s">
        <v>149</v>
      </c>
      <c r="I1" s="70" t="s">
        <v>732</v>
      </c>
      <c r="J1" s="70" t="s">
        <v>107</v>
      </c>
      <c r="K1" s="70" t="s">
        <v>108</v>
      </c>
      <c r="L1" s="70" t="s">
        <v>109</v>
      </c>
      <c r="M1" s="85" t="s">
        <v>733</v>
      </c>
      <c r="N1" s="70" t="s">
        <v>734</v>
      </c>
      <c r="O1" s="70" t="s">
        <v>136</v>
      </c>
    </row>
    <row r="2" spans="1:15">
      <c r="A2" s="103">
        <v>2018</v>
      </c>
      <c r="B2" s="103">
        <v>9</v>
      </c>
      <c r="C2" s="58" t="s">
        <v>458</v>
      </c>
      <c r="D2" s="60" t="s">
        <v>735</v>
      </c>
      <c r="E2" s="70" t="s">
        <v>736</v>
      </c>
      <c r="F2" s="86" t="s">
        <v>165</v>
      </c>
      <c r="G2" s="86" t="s">
        <v>737</v>
      </c>
      <c r="H2" s="70">
        <v>5</v>
      </c>
      <c r="I2" s="85" t="s">
        <v>738</v>
      </c>
      <c r="J2" s="85">
        <v>5</v>
      </c>
      <c r="K2" s="70">
        <v>5</v>
      </c>
      <c r="L2" s="70">
        <v>5</v>
      </c>
      <c r="M2" t="s">
        <v>739</v>
      </c>
      <c r="N2" t="s">
        <v>740</v>
      </c>
      <c r="O2" t="s">
        <v>741</v>
      </c>
    </row>
    <row r="3" spans="1:15">
      <c r="A3" s="103">
        <v>2018</v>
      </c>
      <c r="B3" s="103">
        <v>9</v>
      </c>
      <c r="C3" s="58" t="s">
        <v>440</v>
      </c>
      <c r="D3" s="60" t="s">
        <v>742</v>
      </c>
      <c r="E3" s="70" t="s">
        <v>736</v>
      </c>
      <c r="F3" s="86" t="s">
        <v>165</v>
      </c>
      <c r="G3" s="86" t="s">
        <v>743</v>
      </c>
      <c r="H3" s="70">
        <v>5</v>
      </c>
      <c r="I3" s="85" t="s">
        <v>738</v>
      </c>
      <c r="J3" s="85">
        <v>5</v>
      </c>
      <c r="K3" s="70">
        <v>5</v>
      </c>
      <c r="L3" s="70">
        <v>5</v>
      </c>
      <c r="M3" t="s">
        <v>744</v>
      </c>
      <c r="N3" t="s">
        <v>740</v>
      </c>
      <c r="O3" t="s">
        <v>745</v>
      </c>
    </row>
    <row r="4" spans="1:15">
      <c r="A4" s="103">
        <v>2018</v>
      </c>
      <c r="B4" s="103">
        <v>9</v>
      </c>
      <c r="C4" s="58" t="s">
        <v>477</v>
      </c>
      <c r="D4" s="60" t="s">
        <v>749</v>
      </c>
      <c r="E4" s="70" t="s">
        <v>736</v>
      </c>
      <c r="F4" s="86" t="s">
        <v>165</v>
      </c>
      <c r="G4" s="86" t="s">
        <v>750</v>
      </c>
      <c r="H4" s="70">
        <v>5</v>
      </c>
      <c r="I4" s="85" t="s">
        <v>738</v>
      </c>
      <c r="J4" s="85">
        <v>5</v>
      </c>
      <c r="K4" s="70">
        <v>5</v>
      </c>
      <c r="L4" s="70">
        <v>5</v>
      </c>
      <c r="M4" t="s">
        <v>751</v>
      </c>
      <c r="N4" t="s">
        <v>740</v>
      </c>
      <c r="O4" t="s">
        <v>752</v>
      </c>
    </row>
    <row r="5" spans="1:15">
      <c r="A5" s="103">
        <v>2018</v>
      </c>
      <c r="B5" s="103">
        <v>8</v>
      </c>
      <c r="C5" s="58" t="s">
        <v>505</v>
      </c>
      <c r="D5" s="60" t="s">
        <v>753</v>
      </c>
      <c r="E5" s="70" t="s">
        <v>736</v>
      </c>
      <c r="F5" s="86" t="s">
        <v>165</v>
      </c>
      <c r="G5" s="86" t="s">
        <v>754</v>
      </c>
      <c r="H5" s="70">
        <v>5</v>
      </c>
      <c r="I5" s="85" t="s">
        <v>738</v>
      </c>
      <c r="J5" s="85">
        <v>5</v>
      </c>
      <c r="K5" s="70">
        <v>5</v>
      </c>
      <c r="L5" s="70">
        <v>5</v>
      </c>
      <c r="M5" t="s">
        <v>755</v>
      </c>
      <c r="N5" t="s">
        <v>740</v>
      </c>
      <c r="O5" t="s">
        <v>756</v>
      </c>
    </row>
    <row r="6" spans="1:15">
      <c r="A6" s="103"/>
      <c r="B6" s="103"/>
      <c r="C6" s="58"/>
      <c r="D6" s="60"/>
      <c r="E6" s="70"/>
      <c r="F6" s="86"/>
      <c r="G6" s="86"/>
      <c r="H6" s="70"/>
      <c r="I6" s="85"/>
      <c r="J6" s="85"/>
      <c r="K6" s="70"/>
      <c r="L6" s="70"/>
    </row>
    <row r="7" spans="1:15">
      <c r="A7" s="103"/>
      <c r="B7" s="103"/>
      <c r="C7" s="58"/>
      <c r="D7" s="60"/>
      <c r="E7" s="70"/>
      <c r="F7" s="86"/>
      <c r="G7" s="86"/>
      <c r="H7" s="70"/>
      <c r="I7" s="85"/>
      <c r="J7" s="85"/>
      <c r="K7" s="70"/>
      <c r="L7" s="70"/>
    </row>
    <row r="8" spans="1:15">
      <c r="A8" s="103"/>
      <c r="B8" s="103"/>
      <c r="C8" s="58"/>
      <c r="D8" s="60"/>
      <c r="E8" s="70"/>
      <c r="F8" s="86"/>
      <c r="G8" s="86"/>
      <c r="H8" s="70"/>
      <c r="I8" s="85"/>
      <c r="J8" s="85"/>
      <c r="K8" s="70"/>
      <c r="L8" s="70"/>
    </row>
    <row r="9" spans="1:15">
      <c r="A9" s="103"/>
      <c r="B9" s="103"/>
      <c r="C9" s="58"/>
      <c r="D9" s="60"/>
      <c r="E9" s="70"/>
      <c r="F9" s="86"/>
      <c r="G9" s="86"/>
      <c r="H9" s="70"/>
      <c r="I9" s="85"/>
      <c r="J9" s="85"/>
      <c r="K9" s="70"/>
      <c r="L9" s="70"/>
    </row>
    <row r="10" spans="1:15">
      <c r="A10" s="103"/>
      <c r="B10" s="103"/>
      <c r="C10" s="58"/>
      <c r="D10" s="60"/>
      <c r="E10" s="70"/>
      <c r="F10" s="86"/>
      <c r="G10" s="86"/>
      <c r="H10" s="70"/>
      <c r="I10" s="85"/>
      <c r="J10" s="85"/>
      <c r="K10" s="70"/>
      <c r="L10" s="70"/>
    </row>
    <row r="11" spans="1:15">
      <c r="A11" s="103"/>
      <c r="B11" s="103"/>
      <c r="C11" s="58"/>
      <c r="D11" s="60"/>
      <c r="E11" s="70"/>
      <c r="F11" s="86"/>
      <c r="G11" s="86"/>
      <c r="H11" s="70"/>
      <c r="I11" s="85"/>
      <c r="J11" s="85"/>
      <c r="K11" s="70"/>
      <c r="L11" s="70"/>
    </row>
    <row r="12" spans="1:15">
      <c r="A12" s="103"/>
      <c r="B12" s="103"/>
      <c r="C12" s="58"/>
      <c r="D12" s="60"/>
      <c r="E12" s="70"/>
      <c r="F12" s="86"/>
      <c r="G12" s="86"/>
      <c r="H12" s="70"/>
      <c r="I12" s="85"/>
      <c r="J12" s="85"/>
      <c r="K12" s="70"/>
      <c r="L12" s="70"/>
    </row>
    <row r="13" spans="1:15">
      <c r="A13" s="103"/>
      <c r="B13" s="103"/>
      <c r="C13" s="58"/>
      <c r="D13" s="60"/>
      <c r="E13" s="70"/>
      <c r="F13" s="86"/>
      <c r="G13" s="86"/>
      <c r="H13" s="70"/>
      <c r="I13" s="85"/>
      <c r="J13" s="85"/>
      <c r="K13" s="70"/>
      <c r="L13" s="70"/>
    </row>
    <row r="14" spans="1:15">
      <c r="A14" s="103"/>
      <c r="B14" s="103"/>
      <c r="C14" s="58"/>
      <c r="D14" s="60"/>
      <c r="E14" s="70"/>
      <c r="F14" s="86"/>
      <c r="G14" s="86"/>
      <c r="H14" s="70"/>
      <c r="I14" s="85"/>
      <c r="J14" s="85"/>
      <c r="K14" s="70"/>
      <c r="L14" s="70"/>
    </row>
    <row r="15" spans="1:15">
      <c r="A15" s="103"/>
      <c r="B15" s="103"/>
      <c r="C15" s="58"/>
      <c r="D15" s="60"/>
      <c r="E15" s="70"/>
      <c r="F15" s="86"/>
      <c r="G15" s="86"/>
      <c r="H15" s="70"/>
      <c r="I15" s="85"/>
      <c r="J15" s="85"/>
      <c r="K15" s="70"/>
      <c r="L15" s="70"/>
    </row>
    <row r="16" spans="1:15">
      <c r="A16" s="103"/>
      <c r="B16" s="103"/>
      <c r="C16" s="58"/>
      <c r="D16" s="60"/>
      <c r="E16" s="70"/>
      <c r="F16" s="86"/>
      <c r="G16" s="86"/>
      <c r="H16" s="70"/>
      <c r="I16" s="70"/>
      <c r="J16" s="85"/>
      <c r="K16" s="70"/>
      <c r="L16" s="70"/>
    </row>
    <row r="17" spans="1:12">
      <c r="A17" s="103"/>
      <c r="B17" s="103"/>
      <c r="C17" s="58"/>
      <c r="D17" s="60"/>
      <c r="E17" s="70"/>
      <c r="F17" s="86"/>
      <c r="G17" s="86"/>
      <c r="H17" s="70"/>
      <c r="I17" s="70"/>
      <c r="J17" s="85"/>
      <c r="K17" s="70"/>
      <c r="L17" s="70"/>
    </row>
    <row r="18" spans="1:12">
      <c r="A18" s="103"/>
      <c r="B18" s="103"/>
      <c r="C18" s="58"/>
      <c r="D18" s="60"/>
      <c r="E18" s="70"/>
      <c r="F18" s="86"/>
      <c r="G18" s="86"/>
      <c r="H18" s="70"/>
      <c r="I18" s="70"/>
      <c r="J18" s="85"/>
      <c r="K18" s="70"/>
      <c r="L18" s="70"/>
    </row>
    <row r="19" spans="1:12">
      <c r="A19" s="103"/>
      <c r="B19" s="103"/>
      <c r="C19" s="58"/>
      <c r="D19" s="60"/>
      <c r="E19" s="70"/>
      <c r="F19" s="86"/>
      <c r="G19" s="86"/>
      <c r="H19" s="70"/>
      <c r="I19" s="70"/>
      <c r="J19" s="85"/>
      <c r="K19" s="70"/>
      <c r="L19" s="70"/>
    </row>
    <row r="20" spans="1:12">
      <c r="A20" s="103"/>
      <c r="B20" s="103"/>
      <c r="C20" s="58"/>
      <c r="D20" s="60"/>
      <c r="E20" s="70"/>
      <c r="F20" s="86"/>
      <c r="G20" s="86"/>
      <c r="H20" s="70"/>
      <c r="I20" s="70"/>
      <c r="J20" s="85"/>
      <c r="K20" s="70"/>
      <c r="L20" s="70"/>
    </row>
    <row r="21" spans="1:12">
      <c r="A21" s="103"/>
      <c r="B21" s="103"/>
      <c r="C21" s="58"/>
      <c r="D21" s="60"/>
      <c r="E21" s="70"/>
      <c r="F21" s="86"/>
      <c r="G21" s="86"/>
      <c r="H21" s="70"/>
      <c r="I21" s="70"/>
      <c r="J21" s="85"/>
      <c r="K21" s="70"/>
      <c r="L21" s="70"/>
    </row>
    <row r="22" spans="1:12">
      <c r="A22" s="103"/>
      <c r="B22" s="103"/>
      <c r="C22" s="58"/>
      <c r="D22" s="60"/>
      <c r="E22" s="70"/>
      <c r="F22" s="86"/>
      <c r="G22" s="86"/>
      <c r="H22" s="70"/>
      <c r="I22" s="70"/>
      <c r="J22" s="85"/>
      <c r="K22" s="70"/>
      <c r="L22" s="70"/>
    </row>
    <row r="23" spans="1:12">
      <c r="A23" s="103"/>
      <c r="B23" s="103"/>
      <c r="C23" s="58"/>
      <c r="D23" s="60"/>
      <c r="E23" s="70"/>
      <c r="F23" s="86"/>
      <c r="G23" s="86"/>
      <c r="H23" s="70"/>
      <c r="I23" s="70"/>
      <c r="J23" s="85"/>
      <c r="K23" s="70"/>
      <c r="L23" s="70"/>
    </row>
    <row r="24" spans="1:12">
      <c r="A24" s="103"/>
      <c r="B24" s="103"/>
      <c r="C24" s="58"/>
      <c r="D24" s="60"/>
      <c r="E24" s="70"/>
      <c r="F24" s="86"/>
      <c r="G24" s="86"/>
      <c r="H24" s="70"/>
      <c r="I24" s="70"/>
      <c r="J24" s="85"/>
      <c r="K24" s="70"/>
      <c r="L24" s="70"/>
    </row>
    <row r="25" spans="1:12">
      <c r="A25" s="103"/>
      <c r="B25" s="103"/>
      <c r="C25" s="58"/>
      <c r="D25" s="60"/>
      <c r="E25" s="70"/>
      <c r="F25" s="86"/>
      <c r="G25" s="86"/>
      <c r="H25" s="70"/>
      <c r="I25" s="70"/>
      <c r="J25" s="85"/>
      <c r="K25" s="70"/>
      <c r="L25" s="70"/>
    </row>
    <row r="26" spans="1:12">
      <c r="A26" s="103"/>
      <c r="B26" s="103"/>
      <c r="C26" s="58"/>
      <c r="D26" s="60"/>
      <c r="E26" s="70"/>
      <c r="F26" s="86"/>
      <c r="G26" s="86"/>
      <c r="H26" s="70"/>
      <c r="I26" s="70"/>
      <c r="J26" s="85"/>
      <c r="K26" s="70"/>
      <c r="L26" s="70"/>
    </row>
    <row r="27" spans="1:12">
      <c r="A27" s="103"/>
      <c r="B27" s="103"/>
      <c r="C27" s="58"/>
      <c r="D27" s="60"/>
      <c r="E27" s="70"/>
      <c r="F27" s="86"/>
      <c r="G27" s="86"/>
      <c r="H27" s="70"/>
      <c r="I27" s="70"/>
      <c r="J27" s="85"/>
      <c r="K27" s="70"/>
      <c r="L27" s="70"/>
    </row>
    <row r="28" spans="1:12">
      <c r="A28" s="103"/>
      <c r="B28" s="103"/>
      <c r="C28" s="58"/>
      <c r="D28" s="60"/>
      <c r="E28" s="70"/>
      <c r="F28" s="86"/>
      <c r="G28" s="86"/>
      <c r="H28" s="70"/>
      <c r="I28" s="70"/>
      <c r="J28" s="85"/>
      <c r="K28" s="70"/>
      <c r="L28" s="70"/>
    </row>
  </sheetData>
  <phoneticPr fontId="7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/>
  <cols>
    <col min="1" max="1" width="9" style="4" customWidth="1"/>
    <col min="2" max="2" width="6.125" style="4" customWidth="1"/>
    <col min="3" max="3" width="15.125" style="4" customWidth="1"/>
    <col min="4" max="4" width="34.625" style="4" customWidth="1"/>
    <col min="5" max="5" width="19.375" style="4" customWidth="1"/>
    <col min="6" max="15" width="11.625" style="4" customWidth="1"/>
    <col min="16" max="16" width="9" style="4" customWidth="1"/>
    <col min="17" max="16384" width="9" style="4"/>
  </cols>
  <sheetData>
    <row r="1" spans="1:15">
      <c r="A1" s="33" t="s">
        <v>134</v>
      </c>
      <c r="B1" s="33" t="s">
        <v>135</v>
      </c>
      <c r="C1" s="36" t="s">
        <v>138</v>
      </c>
      <c r="D1" s="36" t="s">
        <v>765</v>
      </c>
      <c r="E1" s="36" t="s">
        <v>766</v>
      </c>
      <c r="F1" s="36" t="s">
        <v>124</v>
      </c>
      <c r="G1" s="36" t="s">
        <v>127</v>
      </c>
      <c r="H1" s="36" t="s">
        <v>125</v>
      </c>
      <c r="I1" s="36" t="s">
        <v>126</v>
      </c>
      <c r="J1" s="36" t="s">
        <v>128</v>
      </c>
      <c r="K1" s="36" t="s">
        <v>767</v>
      </c>
      <c r="L1" s="36" t="s">
        <v>768</v>
      </c>
      <c r="M1" s="36" t="s">
        <v>769</v>
      </c>
      <c r="N1" s="36" t="s">
        <v>770</v>
      </c>
      <c r="O1" s="36" t="s">
        <v>771</v>
      </c>
    </row>
    <row r="2" spans="1:15">
      <c r="A2" s="34">
        <f t="shared" ref="A2:A33" si="0">YEAR(C2)</f>
        <v>1900</v>
      </c>
      <c r="B2" s="34">
        <f t="shared" ref="B2:B33" si="1">MONTH(C2)</f>
        <v>1</v>
      </c>
      <c r="C2" s="35"/>
      <c r="D2" s="36"/>
      <c r="E2" s="36"/>
      <c r="F2" s="36"/>
      <c r="G2" s="37"/>
      <c r="H2" s="36"/>
      <c r="I2" s="36"/>
      <c r="J2" s="36"/>
      <c r="K2" s="36"/>
      <c r="L2" s="36"/>
      <c r="M2" s="36"/>
      <c r="N2" s="36"/>
      <c r="O2" s="36"/>
    </row>
    <row r="3" spans="1:15">
      <c r="A3" s="34">
        <f t="shared" si="0"/>
        <v>1900</v>
      </c>
      <c r="B3" s="34">
        <f t="shared" si="1"/>
        <v>1</v>
      </c>
      <c r="C3" s="35"/>
      <c r="D3" s="36"/>
      <c r="E3" s="36"/>
      <c r="F3" s="36"/>
      <c r="G3" s="37"/>
      <c r="H3" s="36"/>
      <c r="I3" s="36"/>
      <c r="J3" s="36"/>
      <c r="K3" s="36"/>
      <c r="L3" s="36"/>
      <c r="M3" s="36"/>
      <c r="N3" s="36"/>
      <c r="O3" s="36"/>
    </row>
    <row r="4" spans="1:15">
      <c r="A4" s="34">
        <f t="shared" si="0"/>
        <v>1900</v>
      </c>
      <c r="B4" s="34">
        <f t="shared" si="1"/>
        <v>1</v>
      </c>
      <c r="C4" s="35"/>
      <c r="D4" s="36"/>
      <c r="E4" s="36"/>
      <c r="F4" s="36"/>
      <c r="G4" s="37"/>
      <c r="H4" s="36"/>
      <c r="I4" s="36"/>
      <c r="J4" s="36"/>
      <c r="K4" s="36"/>
      <c r="L4" s="36"/>
      <c r="M4" s="36"/>
      <c r="N4" s="36"/>
      <c r="O4" s="36"/>
    </row>
    <row r="5" spans="1:15">
      <c r="A5" s="34">
        <f t="shared" si="0"/>
        <v>1900</v>
      </c>
      <c r="B5" s="34">
        <f t="shared" si="1"/>
        <v>1</v>
      </c>
      <c r="C5" s="35"/>
      <c r="D5" s="36"/>
      <c r="E5" s="36"/>
      <c r="F5" s="36"/>
      <c r="G5" s="37"/>
      <c r="H5" s="36"/>
      <c r="I5" s="36"/>
      <c r="J5" s="36"/>
      <c r="K5" s="36"/>
      <c r="L5" s="36"/>
      <c r="M5" s="36"/>
      <c r="N5" s="36"/>
      <c r="O5" s="36"/>
    </row>
    <row r="6" spans="1:15">
      <c r="A6" s="34">
        <f t="shared" si="0"/>
        <v>1900</v>
      </c>
      <c r="B6" s="34">
        <f t="shared" si="1"/>
        <v>1</v>
      </c>
      <c r="C6" s="35"/>
      <c r="D6" s="36"/>
      <c r="E6" s="36"/>
      <c r="F6" s="36"/>
      <c r="G6" s="37"/>
      <c r="H6" s="36"/>
      <c r="I6" s="36"/>
      <c r="J6" s="36"/>
      <c r="K6" s="36"/>
      <c r="L6" s="36"/>
      <c r="M6" s="36"/>
      <c r="N6" s="36"/>
      <c r="O6" s="36"/>
    </row>
    <row r="7" spans="1:15">
      <c r="A7" s="34">
        <f t="shared" si="0"/>
        <v>1900</v>
      </c>
      <c r="B7" s="34">
        <f t="shared" si="1"/>
        <v>1</v>
      </c>
      <c r="C7" s="35"/>
      <c r="D7" s="36"/>
      <c r="E7" s="36"/>
      <c r="F7" s="36"/>
      <c r="G7" s="37"/>
      <c r="H7" s="36"/>
      <c r="I7" s="36"/>
      <c r="J7" s="36"/>
      <c r="K7" s="36"/>
      <c r="L7" s="36"/>
      <c r="M7" s="36"/>
      <c r="N7" s="36"/>
      <c r="O7" s="36"/>
    </row>
    <row r="8" spans="1:15">
      <c r="A8" s="34">
        <f t="shared" si="0"/>
        <v>1900</v>
      </c>
      <c r="B8" s="34">
        <f t="shared" si="1"/>
        <v>1</v>
      </c>
      <c r="C8" s="35"/>
      <c r="D8" s="36"/>
      <c r="E8" s="36"/>
      <c r="F8" s="36"/>
      <c r="G8" s="37"/>
      <c r="H8" s="36"/>
      <c r="I8" s="36"/>
      <c r="J8" s="36"/>
      <c r="K8" s="36"/>
      <c r="L8" s="36"/>
      <c r="M8" s="36"/>
      <c r="N8" s="36"/>
      <c r="O8" s="36"/>
    </row>
    <row r="9" spans="1:15">
      <c r="A9" s="34">
        <f t="shared" si="0"/>
        <v>1900</v>
      </c>
      <c r="B9" s="34">
        <f t="shared" si="1"/>
        <v>1</v>
      </c>
      <c r="C9" s="35"/>
      <c r="D9" s="36"/>
      <c r="E9" s="36"/>
      <c r="F9" s="36"/>
      <c r="G9" s="37"/>
      <c r="H9" s="36"/>
      <c r="I9" s="36"/>
      <c r="J9" s="36"/>
      <c r="K9" s="36"/>
      <c r="L9" s="36"/>
      <c r="M9" s="36"/>
      <c r="N9" s="36"/>
      <c r="O9" s="36"/>
    </row>
    <row r="10" spans="1:15">
      <c r="A10" s="34">
        <f t="shared" si="0"/>
        <v>1900</v>
      </c>
      <c r="B10" s="34">
        <f t="shared" si="1"/>
        <v>1</v>
      </c>
      <c r="C10" s="35"/>
      <c r="D10" s="36"/>
      <c r="E10" s="36"/>
      <c r="F10" s="36"/>
      <c r="G10" s="37"/>
      <c r="H10" s="36"/>
      <c r="I10" s="36"/>
      <c r="J10" s="36"/>
      <c r="K10" s="36"/>
      <c r="L10" s="36"/>
      <c r="M10" s="36"/>
      <c r="N10" s="36"/>
      <c r="O10" s="36"/>
    </row>
    <row r="11" spans="1:15">
      <c r="A11" s="34">
        <f t="shared" si="0"/>
        <v>1900</v>
      </c>
      <c r="B11" s="34">
        <f t="shared" si="1"/>
        <v>1</v>
      </c>
      <c r="C11" s="35"/>
      <c r="D11" s="36"/>
      <c r="E11" s="36"/>
      <c r="F11" s="36"/>
      <c r="G11" s="37"/>
      <c r="H11" s="36"/>
      <c r="I11" s="36"/>
      <c r="J11" s="36"/>
      <c r="K11" s="36"/>
      <c r="L11" s="36"/>
      <c r="M11" s="36"/>
      <c r="N11" s="36"/>
      <c r="O11" s="36"/>
    </row>
    <row r="12" spans="1:15">
      <c r="A12" s="34">
        <f t="shared" si="0"/>
        <v>1900</v>
      </c>
      <c r="B12" s="34">
        <f t="shared" si="1"/>
        <v>1</v>
      </c>
      <c r="C12" s="35"/>
      <c r="D12" s="36"/>
      <c r="E12" s="36"/>
      <c r="F12" s="36"/>
      <c r="G12" s="37"/>
      <c r="H12" s="36"/>
      <c r="I12" s="36"/>
      <c r="J12" s="36"/>
      <c r="K12" s="36"/>
      <c r="L12" s="36"/>
      <c r="M12" s="36"/>
      <c r="N12" s="36"/>
      <c r="O12" s="36"/>
    </row>
    <row r="13" spans="1:15">
      <c r="A13" s="34">
        <f t="shared" si="0"/>
        <v>1900</v>
      </c>
      <c r="B13" s="34">
        <f t="shared" si="1"/>
        <v>1</v>
      </c>
      <c r="C13" s="35"/>
      <c r="D13" s="36"/>
      <c r="E13" s="36"/>
      <c r="F13" s="36"/>
      <c r="G13" s="37"/>
      <c r="H13" s="36"/>
      <c r="I13" s="36"/>
      <c r="J13" s="36"/>
      <c r="K13" s="36"/>
      <c r="L13" s="36"/>
      <c r="M13" s="36"/>
      <c r="N13" s="36"/>
      <c r="O13" s="36"/>
    </row>
    <row r="14" spans="1:15">
      <c r="A14" s="34">
        <f t="shared" si="0"/>
        <v>1900</v>
      </c>
      <c r="B14" s="34">
        <f t="shared" si="1"/>
        <v>1</v>
      </c>
      <c r="C14" s="35"/>
      <c r="D14" s="36"/>
      <c r="E14" s="36"/>
      <c r="F14" s="36"/>
      <c r="G14" s="37"/>
      <c r="H14" s="36"/>
      <c r="I14" s="36"/>
      <c r="J14" s="36"/>
      <c r="K14" s="36"/>
      <c r="L14" s="36"/>
      <c r="M14" s="36"/>
      <c r="N14" s="36"/>
      <c r="O14" s="36"/>
    </row>
    <row r="15" spans="1:15">
      <c r="A15" s="34">
        <f t="shared" si="0"/>
        <v>1900</v>
      </c>
      <c r="B15" s="34">
        <f t="shared" si="1"/>
        <v>1</v>
      </c>
      <c r="C15" s="35"/>
      <c r="D15" s="36"/>
      <c r="E15" s="36"/>
      <c r="F15" s="36"/>
      <c r="G15" s="37"/>
      <c r="H15" s="36"/>
      <c r="I15" s="36"/>
      <c r="J15" s="36"/>
      <c r="K15" s="36"/>
      <c r="L15" s="36"/>
      <c r="M15" s="36"/>
      <c r="N15" s="36"/>
      <c r="O15" s="36"/>
    </row>
    <row r="16" spans="1:15">
      <c r="A16" s="34">
        <f t="shared" si="0"/>
        <v>1900</v>
      </c>
      <c r="B16" s="34">
        <f t="shared" si="1"/>
        <v>1</v>
      </c>
      <c r="C16" s="35"/>
      <c r="D16" s="36"/>
      <c r="E16" s="36"/>
      <c r="F16" s="36"/>
      <c r="G16" s="37"/>
      <c r="H16" s="36"/>
      <c r="I16" s="36"/>
      <c r="J16" s="36"/>
      <c r="K16" s="36"/>
      <c r="L16" s="36"/>
      <c r="M16" s="36"/>
      <c r="N16" s="36"/>
      <c r="O16" s="36"/>
    </row>
    <row r="17" spans="1:15">
      <c r="A17" s="34">
        <f t="shared" si="0"/>
        <v>1900</v>
      </c>
      <c r="B17" s="34">
        <f t="shared" si="1"/>
        <v>1</v>
      </c>
      <c r="C17" s="35"/>
      <c r="D17" s="36"/>
      <c r="E17" s="36"/>
      <c r="F17" s="36"/>
      <c r="G17" s="37"/>
      <c r="H17" s="36"/>
      <c r="I17" s="36"/>
      <c r="J17" s="36"/>
      <c r="K17" s="36"/>
      <c r="L17" s="36"/>
      <c r="M17" s="36"/>
      <c r="N17" s="36"/>
      <c r="O17" s="36"/>
    </row>
    <row r="18" spans="1:15">
      <c r="A18" s="34">
        <f t="shared" si="0"/>
        <v>1900</v>
      </c>
      <c r="B18" s="34">
        <f t="shared" si="1"/>
        <v>1</v>
      </c>
      <c r="C18" s="35"/>
      <c r="D18" s="36"/>
      <c r="E18" s="36"/>
      <c r="F18" s="36"/>
      <c r="G18" s="37"/>
      <c r="H18" s="36"/>
      <c r="I18" s="36"/>
      <c r="J18" s="36"/>
      <c r="K18" s="36"/>
      <c r="L18" s="36"/>
      <c r="M18" s="36"/>
      <c r="N18" s="36"/>
      <c r="O18" s="36"/>
    </row>
    <row r="19" spans="1:15">
      <c r="A19" s="34">
        <f t="shared" si="0"/>
        <v>1900</v>
      </c>
      <c r="B19" s="34">
        <f t="shared" si="1"/>
        <v>1</v>
      </c>
      <c r="C19" s="35"/>
      <c r="D19" s="36"/>
      <c r="E19" s="36"/>
      <c r="F19" s="36"/>
      <c r="G19" s="37"/>
      <c r="H19" s="36"/>
      <c r="I19" s="36"/>
      <c r="J19" s="36"/>
      <c r="K19" s="36"/>
      <c r="L19" s="36"/>
      <c r="M19" s="36"/>
      <c r="N19" s="36"/>
      <c r="O19" s="36"/>
    </row>
    <row r="20" spans="1:15">
      <c r="A20" s="34">
        <f t="shared" si="0"/>
        <v>1900</v>
      </c>
      <c r="B20" s="34">
        <f t="shared" si="1"/>
        <v>1</v>
      </c>
      <c r="C20" s="35"/>
      <c r="D20" s="36"/>
      <c r="E20" s="36"/>
      <c r="F20" s="36"/>
      <c r="G20" s="37"/>
      <c r="H20" s="36"/>
      <c r="I20" s="36"/>
      <c r="J20" s="36"/>
      <c r="K20" s="36"/>
      <c r="L20" s="36"/>
      <c r="M20" s="36"/>
      <c r="N20" s="36"/>
      <c r="O20" s="36"/>
    </row>
    <row r="21" spans="1:15">
      <c r="A21" s="34">
        <f t="shared" si="0"/>
        <v>1900</v>
      </c>
      <c r="B21" s="34">
        <f t="shared" si="1"/>
        <v>1</v>
      </c>
      <c r="C21" s="35"/>
      <c r="D21" s="36"/>
      <c r="E21" s="36"/>
      <c r="F21" s="36"/>
      <c r="G21" s="37"/>
      <c r="H21" s="36"/>
      <c r="I21" s="36"/>
      <c r="J21" s="36"/>
      <c r="K21" s="36"/>
      <c r="L21" s="36"/>
      <c r="M21" s="36"/>
      <c r="N21" s="36"/>
      <c r="O21" s="36"/>
    </row>
    <row r="22" spans="1:15">
      <c r="A22" s="34">
        <f t="shared" si="0"/>
        <v>1900</v>
      </c>
      <c r="B22" s="34">
        <f t="shared" si="1"/>
        <v>1</v>
      </c>
      <c r="C22" s="35"/>
      <c r="D22" s="36"/>
      <c r="E22" s="36"/>
      <c r="F22" s="36"/>
      <c r="G22" s="37"/>
      <c r="H22" s="36"/>
      <c r="I22" s="36"/>
      <c r="J22" s="36"/>
      <c r="K22" s="36"/>
      <c r="L22" s="36"/>
      <c r="M22" s="36"/>
      <c r="N22" s="36"/>
      <c r="O22" s="36"/>
    </row>
    <row r="23" spans="1:15">
      <c r="A23" s="34">
        <f t="shared" si="0"/>
        <v>1900</v>
      </c>
      <c r="B23" s="34">
        <f t="shared" si="1"/>
        <v>1</v>
      </c>
      <c r="C23" s="35"/>
      <c r="D23" s="36"/>
      <c r="E23" s="36"/>
      <c r="F23" s="36"/>
      <c r="G23" s="37"/>
      <c r="H23" s="36"/>
      <c r="I23" s="36"/>
      <c r="J23" s="36"/>
      <c r="K23" s="36"/>
      <c r="L23" s="36"/>
      <c r="M23" s="36"/>
      <c r="N23" s="36"/>
      <c r="O23" s="36"/>
    </row>
    <row r="24" spans="1:15">
      <c r="A24" s="34">
        <f t="shared" si="0"/>
        <v>1900</v>
      </c>
      <c r="B24" s="34">
        <f t="shared" si="1"/>
        <v>1</v>
      </c>
      <c r="C24" s="35"/>
      <c r="D24" s="36"/>
      <c r="E24" s="36"/>
      <c r="F24" s="36"/>
      <c r="G24" s="37"/>
      <c r="H24" s="36"/>
      <c r="I24" s="36"/>
      <c r="J24" s="36"/>
      <c r="K24" s="36"/>
      <c r="L24" s="36"/>
      <c r="M24" s="36"/>
      <c r="N24" s="36"/>
      <c r="O24" s="36"/>
    </row>
    <row r="25" spans="1:15">
      <c r="A25" s="34">
        <f t="shared" si="0"/>
        <v>1900</v>
      </c>
      <c r="B25" s="34">
        <f t="shared" si="1"/>
        <v>1</v>
      </c>
      <c r="C25" s="35"/>
      <c r="D25" s="36"/>
      <c r="E25" s="36"/>
      <c r="F25" s="36"/>
      <c r="G25" s="37"/>
      <c r="H25" s="36"/>
      <c r="I25" s="36"/>
      <c r="J25" s="36"/>
      <c r="K25" s="36"/>
      <c r="L25" s="36"/>
      <c r="M25" s="36"/>
      <c r="N25" s="36"/>
      <c r="O25" s="36"/>
    </row>
    <row r="26" spans="1:15">
      <c r="A26" s="34">
        <f t="shared" si="0"/>
        <v>1900</v>
      </c>
      <c r="B26" s="34">
        <f t="shared" si="1"/>
        <v>1</v>
      </c>
      <c r="C26" s="35"/>
      <c r="D26" s="36"/>
      <c r="E26" s="36"/>
      <c r="F26" s="36"/>
      <c r="G26" s="37"/>
      <c r="H26" s="36"/>
      <c r="I26" s="36"/>
      <c r="J26" s="36"/>
      <c r="K26" s="36"/>
      <c r="L26" s="36"/>
      <c r="M26" s="36"/>
      <c r="N26" s="36"/>
      <c r="O26" s="36"/>
    </row>
    <row r="27" spans="1:15">
      <c r="A27" s="34">
        <f t="shared" si="0"/>
        <v>1900</v>
      </c>
      <c r="B27" s="34">
        <f t="shared" si="1"/>
        <v>1</v>
      </c>
      <c r="C27" s="35"/>
      <c r="D27" s="36"/>
      <c r="E27" s="36"/>
      <c r="F27" s="36"/>
      <c r="G27" s="37"/>
      <c r="H27" s="36"/>
      <c r="I27" s="36"/>
      <c r="J27" s="36"/>
      <c r="K27" s="36"/>
      <c r="L27" s="36"/>
      <c r="M27" s="36"/>
      <c r="N27" s="36"/>
      <c r="O27" s="36"/>
    </row>
    <row r="28" spans="1:15">
      <c r="A28" s="34">
        <f t="shared" si="0"/>
        <v>1900</v>
      </c>
      <c r="B28" s="34">
        <f t="shared" si="1"/>
        <v>1</v>
      </c>
      <c r="C28" s="35"/>
      <c r="D28" s="36"/>
      <c r="E28" s="36"/>
      <c r="F28" s="36"/>
      <c r="G28" s="37"/>
      <c r="H28" s="36"/>
      <c r="I28" s="36"/>
      <c r="J28" s="36"/>
      <c r="K28" s="36"/>
      <c r="L28" s="36"/>
      <c r="M28" s="36"/>
      <c r="N28" s="36"/>
      <c r="O28" s="36"/>
    </row>
    <row r="29" spans="1:15">
      <c r="A29" s="34">
        <f t="shared" si="0"/>
        <v>1900</v>
      </c>
      <c r="B29" s="34">
        <f t="shared" si="1"/>
        <v>1</v>
      </c>
      <c r="C29" s="35"/>
      <c r="D29" s="36"/>
      <c r="E29" s="36"/>
      <c r="F29" s="36"/>
      <c r="G29" s="37"/>
      <c r="H29" s="36"/>
      <c r="I29" s="36"/>
      <c r="J29" s="36"/>
      <c r="K29" s="36"/>
      <c r="L29" s="36"/>
      <c r="M29" s="36"/>
      <c r="N29" s="36"/>
      <c r="O29" s="36"/>
    </row>
    <row r="30" spans="1:15">
      <c r="A30" s="34">
        <f t="shared" si="0"/>
        <v>1900</v>
      </c>
      <c r="B30" s="34">
        <f t="shared" si="1"/>
        <v>1</v>
      </c>
      <c r="C30" s="35"/>
      <c r="D30" s="36"/>
      <c r="E30" s="36"/>
      <c r="F30" s="36"/>
      <c r="G30" s="37"/>
      <c r="H30" s="36"/>
      <c r="I30" s="36"/>
      <c r="J30" s="36"/>
      <c r="K30" s="36"/>
      <c r="L30" s="36"/>
      <c r="M30" s="36"/>
      <c r="N30" s="36"/>
      <c r="O30" s="36"/>
    </row>
    <row r="31" spans="1:15">
      <c r="A31" s="34">
        <f t="shared" si="0"/>
        <v>1900</v>
      </c>
      <c r="B31" s="34">
        <f t="shared" si="1"/>
        <v>1</v>
      </c>
      <c r="C31" s="35"/>
      <c r="D31" s="36"/>
      <c r="E31" s="36"/>
      <c r="F31" s="36"/>
      <c r="G31" s="37"/>
      <c r="H31" s="36"/>
      <c r="I31" s="36"/>
      <c r="J31" s="36"/>
      <c r="K31" s="36"/>
      <c r="L31" s="36"/>
      <c r="M31" s="36"/>
      <c r="N31" s="36"/>
      <c r="O31" s="36"/>
    </row>
    <row r="32" spans="1:15">
      <c r="A32" s="34">
        <f t="shared" si="0"/>
        <v>1900</v>
      </c>
      <c r="B32" s="34">
        <f t="shared" si="1"/>
        <v>1</v>
      </c>
      <c r="C32" s="35"/>
      <c r="D32" s="36"/>
      <c r="E32" s="36"/>
      <c r="F32" s="36"/>
      <c r="G32" s="37"/>
      <c r="H32" s="36"/>
      <c r="I32" s="36"/>
      <c r="J32" s="36"/>
      <c r="K32" s="36"/>
      <c r="L32" s="36"/>
      <c r="M32" s="36"/>
      <c r="N32" s="36"/>
      <c r="O32" s="36"/>
    </row>
    <row r="33" spans="1:15">
      <c r="A33" s="34">
        <f t="shared" si="0"/>
        <v>1900</v>
      </c>
      <c r="B33" s="34">
        <f t="shared" si="1"/>
        <v>1</v>
      </c>
      <c r="C33" s="35"/>
      <c r="D33" s="36"/>
      <c r="E33" s="36"/>
      <c r="F33" s="36"/>
      <c r="G33" s="37"/>
      <c r="H33" s="36"/>
      <c r="I33" s="36"/>
      <c r="J33" s="36"/>
      <c r="K33" s="36"/>
      <c r="L33" s="36"/>
      <c r="M33" s="36"/>
      <c r="N33" s="36"/>
      <c r="O33" s="36"/>
    </row>
    <row r="34" spans="1:15">
      <c r="A34" s="34">
        <f t="shared" ref="A34:A65" si="2">YEAR(C34)</f>
        <v>1900</v>
      </c>
      <c r="B34" s="34">
        <f t="shared" ref="B34:B65" si="3">MONTH(C34)</f>
        <v>1</v>
      </c>
      <c r="C34" s="35"/>
      <c r="D34" s="36"/>
      <c r="E34" s="36"/>
      <c r="F34" s="36"/>
      <c r="G34" s="37"/>
      <c r="H34" s="36"/>
      <c r="I34" s="36"/>
      <c r="J34" s="36"/>
      <c r="K34" s="36"/>
      <c r="L34" s="36"/>
      <c r="M34" s="36"/>
      <c r="N34" s="36"/>
      <c r="O34" s="36"/>
    </row>
    <row r="35" spans="1:15">
      <c r="A35" s="34">
        <f t="shared" si="2"/>
        <v>1900</v>
      </c>
      <c r="B35" s="34">
        <f t="shared" si="3"/>
        <v>1</v>
      </c>
      <c r="C35" s="35"/>
      <c r="D35" s="36"/>
      <c r="E35" s="36"/>
      <c r="F35" s="36"/>
      <c r="G35" s="37"/>
      <c r="H35" s="36"/>
      <c r="I35" s="36"/>
      <c r="J35" s="36"/>
      <c r="K35" s="36"/>
      <c r="L35" s="36"/>
      <c r="M35" s="36"/>
      <c r="N35" s="36"/>
      <c r="O35" s="36"/>
    </row>
    <row r="36" spans="1:15">
      <c r="A36" s="34">
        <f t="shared" si="2"/>
        <v>1900</v>
      </c>
      <c r="B36" s="34">
        <f t="shared" si="3"/>
        <v>1</v>
      </c>
      <c r="C36" s="35"/>
      <c r="D36" s="36"/>
      <c r="E36" s="36"/>
      <c r="F36" s="36"/>
      <c r="G36" s="37"/>
      <c r="H36" s="36"/>
      <c r="I36" s="36"/>
      <c r="J36" s="36"/>
      <c r="K36" s="36"/>
      <c r="L36" s="36"/>
      <c r="M36" s="36"/>
      <c r="N36" s="36"/>
      <c r="O36" s="36"/>
    </row>
    <row r="37" spans="1:15">
      <c r="A37" s="34">
        <f t="shared" si="2"/>
        <v>1900</v>
      </c>
      <c r="B37" s="34">
        <f t="shared" si="3"/>
        <v>1</v>
      </c>
      <c r="C37" s="35"/>
      <c r="D37" s="36"/>
      <c r="E37" s="36"/>
      <c r="F37" s="36"/>
      <c r="G37" s="37"/>
      <c r="H37" s="36"/>
      <c r="I37" s="36"/>
      <c r="J37" s="36"/>
      <c r="K37" s="36"/>
      <c r="L37" s="36"/>
      <c r="M37" s="36"/>
      <c r="N37" s="36"/>
      <c r="O37" s="36"/>
    </row>
    <row r="38" spans="1:15">
      <c r="A38" s="34">
        <f t="shared" si="2"/>
        <v>1900</v>
      </c>
      <c r="B38" s="34">
        <f t="shared" si="3"/>
        <v>1</v>
      </c>
      <c r="C38" s="35"/>
      <c r="D38" s="36"/>
      <c r="E38" s="36"/>
      <c r="F38" s="36"/>
      <c r="G38" s="37"/>
      <c r="H38" s="36"/>
      <c r="I38" s="36"/>
      <c r="J38" s="36"/>
      <c r="K38" s="36"/>
      <c r="L38" s="36"/>
      <c r="M38" s="36"/>
      <c r="N38" s="36"/>
      <c r="O38" s="36"/>
    </row>
    <row r="39" spans="1:15">
      <c r="A39" s="34">
        <f t="shared" si="2"/>
        <v>1900</v>
      </c>
      <c r="B39" s="34">
        <f t="shared" si="3"/>
        <v>1</v>
      </c>
      <c r="C39" s="35"/>
      <c r="D39" s="36"/>
      <c r="E39" s="36"/>
      <c r="F39" s="36"/>
      <c r="G39" s="37"/>
      <c r="H39" s="36"/>
      <c r="I39" s="36"/>
      <c r="J39" s="36"/>
      <c r="K39" s="36"/>
      <c r="L39" s="36"/>
      <c r="M39" s="36"/>
      <c r="N39" s="36"/>
      <c r="O39" s="36"/>
    </row>
    <row r="40" spans="1:15">
      <c r="A40" s="34">
        <f t="shared" si="2"/>
        <v>1900</v>
      </c>
      <c r="B40" s="34">
        <f t="shared" si="3"/>
        <v>1</v>
      </c>
      <c r="C40" s="35"/>
      <c r="D40" s="36"/>
      <c r="E40" s="36"/>
      <c r="F40" s="36"/>
      <c r="G40" s="37"/>
      <c r="H40" s="36"/>
      <c r="I40" s="36"/>
      <c r="J40" s="36"/>
      <c r="K40" s="36"/>
      <c r="L40" s="36"/>
      <c r="M40" s="36"/>
      <c r="N40" s="36"/>
      <c r="O40" s="36"/>
    </row>
    <row r="41" spans="1:15">
      <c r="A41" s="34">
        <f t="shared" si="2"/>
        <v>1900</v>
      </c>
      <c r="B41" s="34">
        <f t="shared" si="3"/>
        <v>1</v>
      </c>
      <c r="C41" s="35"/>
      <c r="D41" s="36"/>
      <c r="E41" s="36"/>
      <c r="F41" s="36"/>
      <c r="G41" s="37"/>
      <c r="H41" s="36"/>
      <c r="I41" s="36"/>
      <c r="J41" s="36"/>
      <c r="K41" s="36"/>
      <c r="L41" s="36"/>
      <c r="M41" s="36"/>
      <c r="N41" s="36"/>
      <c r="O41" s="36"/>
    </row>
    <row r="42" spans="1:15">
      <c r="A42" s="34">
        <f t="shared" si="2"/>
        <v>1900</v>
      </c>
      <c r="B42" s="34">
        <f t="shared" si="3"/>
        <v>1</v>
      </c>
      <c r="C42" s="35"/>
      <c r="D42" s="36"/>
      <c r="E42" s="36"/>
      <c r="F42" s="36"/>
      <c r="G42" s="37"/>
      <c r="H42" s="36"/>
      <c r="I42" s="36"/>
      <c r="J42" s="36"/>
      <c r="K42" s="36"/>
      <c r="L42" s="36"/>
      <c r="M42" s="36"/>
      <c r="N42" s="36"/>
      <c r="O42" s="36"/>
    </row>
    <row r="43" spans="1:15">
      <c r="A43" s="34">
        <f t="shared" si="2"/>
        <v>1900</v>
      </c>
      <c r="B43" s="34">
        <f t="shared" si="3"/>
        <v>1</v>
      </c>
      <c r="C43" s="35"/>
      <c r="D43" s="36"/>
      <c r="E43" s="36"/>
      <c r="F43" s="36"/>
      <c r="G43" s="37"/>
      <c r="H43" s="36"/>
      <c r="I43" s="36"/>
      <c r="J43" s="36"/>
      <c r="K43" s="36"/>
      <c r="L43" s="36"/>
      <c r="M43" s="36"/>
      <c r="N43" s="36"/>
      <c r="O43" s="36"/>
    </row>
    <row r="44" spans="1:15">
      <c r="A44" s="34">
        <f t="shared" si="2"/>
        <v>1900</v>
      </c>
      <c r="B44" s="34">
        <f t="shared" si="3"/>
        <v>1</v>
      </c>
      <c r="C44" s="35"/>
      <c r="D44" s="36"/>
      <c r="E44" s="36"/>
      <c r="F44" s="36"/>
      <c r="G44" s="37"/>
      <c r="H44" s="36"/>
      <c r="I44" s="36"/>
      <c r="J44" s="36"/>
      <c r="K44" s="36"/>
      <c r="L44" s="36"/>
      <c r="M44" s="36"/>
      <c r="N44" s="36"/>
      <c r="O44" s="36"/>
    </row>
    <row r="45" spans="1:15">
      <c r="A45" s="34">
        <f t="shared" si="2"/>
        <v>1900</v>
      </c>
      <c r="B45" s="34">
        <f t="shared" si="3"/>
        <v>1</v>
      </c>
      <c r="C45" s="35"/>
      <c r="D45" s="36"/>
      <c r="E45" s="36"/>
      <c r="F45" s="36"/>
      <c r="G45" s="37"/>
      <c r="H45" s="36"/>
      <c r="I45" s="36"/>
      <c r="J45" s="36"/>
      <c r="K45" s="36"/>
      <c r="L45" s="36"/>
      <c r="M45" s="36"/>
      <c r="N45" s="36"/>
      <c r="O45" s="36"/>
    </row>
    <row r="46" spans="1:15">
      <c r="A46" s="34">
        <f t="shared" si="2"/>
        <v>1900</v>
      </c>
      <c r="B46" s="34">
        <f t="shared" si="3"/>
        <v>1</v>
      </c>
      <c r="C46" s="35"/>
      <c r="D46" s="36"/>
      <c r="E46" s="36"/>
      <c r="F46" s="36"/>
      <c r="G46" s="37"/>
      <c r="H46" s="36"/>
      <c r="I46" s="36"/>
      <c r="J46" s="36"/>
      <c r="K46" s="36"/>
      <c r="L46" s="36"/>
      <c r="M46" s="36"/>
      <c r="N46" s="36"/>
      <c r="O46" s="36"/>
    </row>
    <row r="47" spans="1:15">
      <c r="A47" s="34">
        <f t="shared" si="2"/>
        <v>1900</v>
      </c>
      <c r="B47" s="34">
        <f t="shared" si="3"/>
        <v>1</v>
      </c>
      <c r="C47" s="35"/>
      <c r="D47" s="36"/>
      <c r="E47" s="36"/>
      <c r="F47" s="36"/>
      <c r="G47" s="37"/>
      <c r="H47" s="36"/>
      <c r="I47" s="36"/>
      <c r="J47" s="36"/>
      <c r="K47" s="36"/>
      <c r="L47" s="36"/>
      <c r="M47" s="36"/>
      <c r="N47" s="36"/>
      <c r="O47" s="36"/>
    </row>
    <row r="48" spans="1:15">
      <c r="A48" s="34">
        <f t="shared" si="2"/>
        <v>1900</v>
      </c>
      <c r="B48" s="34">
        <f t="shared" si="3"/>
        <v>1</v>
      </c>
      <c r="C48" s="35"/>
      <c r="D48" s="36"/>
      <c r="E48" s="36"/>
      <c r="F48" s="36"/>
      <c r="G48" s="37"/>
      <c r="H48" s="36"/>
      <c r="I48" s="36"/>
      <c r="J48" s="36"/>
      <c r="K48" s="36"/>
      <c r="L48" s="36"/>
      <c r="M48" s="36"/>
      <c r="N48" s="36"/>
      <c r="O48" s="36"/>
    </row>
    <row r="49" spans="1:15">
      <c r="A49" s="34">
        <f t="shared" si="2"/>
        <v>1900</v>
      </c>
      <c r="B49" s="34">
        <f t="shared" si="3"/>
        <v>1</v>
      </c>
      <c r="C49" s="35"/>
      <c r="D49" s="36"/>
      <c r="E49" s="36"/>
      <c r="F49" s="36"/>
      <c r="G49" s="37"/>
      <c r="H49" s="36"/>
      <c r="I49" s="36"/>
      <c r="J49" s="36"/>
      <c r="K49" s="36"/>
      <c r="L49" s="36"/>
      <c r="M49" s="36"/>
      <c r="N49" s="36"/>
      <c r="O49" s="36"/>
    </row>
    <row r="50" spans="1:15">
      <c r="A50" s="34">
        <f t="shared" si="2"/>
        <v>1900</v>
      </c>
      <c r="B50" s="34">
        <f t="shared" si="3"/>
        <v>1</v>
      </c>
      <c r="C50" s="35"/>
      <c r="D50" s="36"/>
      <c r="E50" s="36"/>
      <c r="F50" s="36"/>
      <c r="G50" s="37"/>
      <c r="H50" s="36"/>
      <c r="I50" s="36"/>
      <c r="J50" s="36"/>
      <c r="K50" s="36"/>
      <c r="L50" s="36"/>
      <c r="M50" s="36"/>
      <c r="N50" s="36"/>
      <c r="O50" s="36"/>
    </row>
    <row r="51" spans="1:15">
      <c r="A51" s="34">
        <f t="shared" si="2"/>
        <v>1900</v>
      </c>
      <c r="B51" s="34">
        <f t="shared" si="3"/>
        <v>1</v>
      </c>
      <c r="C51" s="35"/>
      <c r="D51" s="36"/>
      <c r="E51" s="36"/>
      <c r="F51" s="36"/>
      <c r="G51" s="37"/>
      <c r="H51" s="36"/>
      <c r="I51" s="36"/>
      <c r="J51" s="36"/>
      <c r="K51" s="36"/>
      <c r="L51" s="36"/>
      <c r="M51" s="36"/>
      <c r="N51" s="36"/>
      <c r="O51" s="36"/>
    </row>
    <row r="52" spans="1:15">
      <c r="A52" s="34">
        <f t="shared" si="2"/>
        <v>1900</v>
      </c>
      <c r="B52" s="34">
        <f t="shared" si="3"/>
        <v>1</v>
      </c>
      <c r="C52" s="35"/>
      <c r="D52" s="36"/>
      <c r="E52" s="36"/>
      <c r="F52" s="36"/>
      <c r="G52" s="37"/>
      <c r="H52" s="36"/>
      <c r="I52" s="36"/>
      <c r="J52" s="36"/>
      <c r="K52" s="36"/>
      <c r="L52" s="36"/>
      <c r="M52" s="36"/>
      <c r="N52" s="36"/>
      <c r="O52" s="36"/>
    </row>
    <row r="53" spans="1:15">
      <c r="A53" s="34">
        <f t="shared" si="2"/>
        <v>1900</v>
      </c>
      <c r="B53" s="34">
        <f t="shared" si="3"/>
        <v>1</v>
      </c>
      <c r="C53" s="35"/>
      <c r="D53" s="36"/>
      <c r="E53" s="36"/>
      <c r="F53" s="36"/>
      <c r="G53" s="37"/>
      <c r="H53" s="36"/>
      <c r="I53" s="36"/>
      <c r="J53" s="36"/>
      <c r="K53" s="36"/>
      <c r="L53" s="36"/>
      <c r="M53" s="36"/>
      <c r="N53" s="36"/>
      <c r="O53" s="36"/>
    </row>
    <row r="54" spans="1:15">
      <c r="A54" s="34">
        <f t="shared" si="2"/>
        <v>1900</v>
      </c>
      <c r="B54" s="34">
        <f t="shared" si="3"/>
        <v>1</v>
      </c>
      <c r="C54" s="35"/>
      <c r="D54" s="36"/>
      <c r="E54" s="36"/>
      <c r="F54" s="36"/>
      <c r="G54" s="37"/>
      <c r="H54" s="36"/>
      <c r="I54" s="36"/>
      <c r="J54" s="36"/>
      <c r="K54" s="36"/>
      <c r="L54" s="36"/>
      <c r="M54" s="36"/>
      <c r="N54" s="36"/>
      <c r="O54" s="36"/>
    </row>
    <row r="55" spans="1:15">
      <c r="A55" s="34">
        <f t="shared" si="2"/>
        <v>1900</v>
      </c>
      <c r="B55" s="34">
        <f t="shared" si="3"/>
        <v>1</v>
      </c>
      <c r="C55" s="35"/>
      <c r="D55" s="36"/>
      <c r="E55" s="36"/>
      <c r="F55" s="36"/>
      <c r="G55" s="37"/>
      <c r="H55" s="36"/>
      <c r="I55" s="36"/>
      <c r="J55" s="36"/>
      <c r="K55" s="36"/>
      <c r="L55" s="36"/>
      <c r="M55" s="36"/>
      <c r="N55" s="36"/>
      <c r="O55" s="36"/>
    </row>
    <row r="56" spans="1:15">
      <c r="A56" s="34">
        <f t="shared" si="2"/>
        <v>1900</v>
      </c>
      <c r="B56" s="34">
        <f t="shared" si="3"/>
        <v>1</v>
      </c>
      <c r="C56" s="35"/>
      <c r="D56" s="36"/>
      <c r="E56" s="36"/>
      <c r="F56" s="36"/>
      <c r="G56" s="37"/>
      <c r="H56" s="36"/>
      <c r="I56" s="36"/>
      <c r="J56" s="36"/>
      <c r="K56" s="36"/>
      <c r="L56" s="36"/>
      <c r="M56" s="36"/>
      <c r="N56" s="36"/>
      <c r="O56" s="36"/>
    </row>
    <row r="57" spans="1:15">
      <c r="A57" s="34">
        <f t="shared" si="2"/>
        <v>1900</v>
      </c>
      <c r="B57" s="34">
        <f t="shared" si="3"/>
        <v>1</v>
      </c>
      <c r="C57" s="35"/>
      <c r="D57" s="36"/>
      <c r="E57" s="36"/>
      <c r="F57" s="36"/>
      <c r="G57" s="37"/>
      <c r="H57" s="36"/>
      <c r="I57" s="36"/>
      <c r="J57" s="36"/>
      <c r="K57" s="36"/>
      <c r="L57" s="36"/>
      <c r="M57" s="36"/>
      <c r="N57" s="36"/>
      <c r="O57" s="36"/>
    </row>
    <row r="58" spans="1:15">
      <c r="A58" s="34">
        <f t="shared" si="2"/>
        <v>1900</v>
      </c>
      <c r="B58" s="34">
        <f t="shared" si="3"/>
        <v>1</v>
      </c>
      <c r="C58" s="35"/>
      <c r="D58" s="36"/>
      <c r="E58" s="36"/>
      <c r="F58" s="36"/>
      <c r="G58" s="37"/>
      <c r="H58" s="36"/>
      <c r="I58" s="36"/>
      <c r="J58" s="36"/>
      <c r="K58" s="36"/>
      <c r="L58" s="36"/>
      <c r="M58" s="36"/>
      <c r="N58" s="36"/>
      <c r="O58" s="36"/>
    </row>
    <row r="59" spans="1:15">
      <c r="A59" s="34">
        <f t="shared" si="2"/>
        <v>1900</v>
      </c>
      <c r="B59" s="34">
        <f t="shared" si="3"/>
        <v>1</v>
      </c>
      <c r="C59" s="35"/>
      <c r="D59" s="36"/>
      <c r="E59" s="36"/>
      <c r="F59" s="36"/>
      <c r="G59" s="37"/>
      <c r="H59" s="36"/>
      <c r="I59" s="36"/>
      <c r="J59" s="36"/>
      <c r="K59" s="36"/>
      <c r="L59" s="36"/>
      <c r="M59" s="36"/>
      <c r="N59" s="36"/>
      <c r="O59" s="36"/>
    </row>
    <row r="60" spans="1:15">
      <c r="A60" s="34">
        <f t="shared" si="2"/>
        <v>1900</v>
      </c>
      <c r="B60" s="34">
        <f t="shared" si="3"/>
        <v>1</v>
      </c>
      <c r="C60" s="3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1" spans="1:15">
      <c r="A61" s="34">
        <f t="shared" si="2"/>
        <v>1900</v>
      </c>
      <c r="B61" s="34">
        <f t="shared" si="3"/>
        <v>1</v>
      </c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5">
      <c r="A62" s="34">
        <f t="shared" si="2"/>
        <v>1900</v>
      </c>
      <c r="B62" s="34">
        <f t="shared" si="3"/>
        <v>1</v>
      </c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 spans="1:15">
      <c r="A63" s="34">
        <f t="shared" si="2"/>
        <v>1900</v>
      </c>
      <c r="B63" s="34">
        <f t="shared" si="3"/>
        <v>1</v>
      </c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</row>
    <row r="64" spans="1:15">
      <c r="A64" s="34">
        <f t="shared" si="2"/>
        <v>1900</v>
      </c>
      <c r="B64" s="34">
        <f t="shared" si="3"/>
        <v>1</v>
      </c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</row>
    <row r="65" spans="1:15">
      <c r="A65" s="34">
        <f t="shared" si="2"/>
        <v>1900</v>
      </c>
      <c r="B65" s="34">
        <f t="shared" si="3"/>
        <v>1</v>
      </c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 spans="1:15">
      <c r="A66" s="34">
        <f t="shared" ref="A66:A97" si="4">YEAR(C66)</f>
        <v>1900</v>
      </c>
      <c r="B66" s="34">
        <f t="shared" ref="B66:B97" si="5">MONTH(C66)</f>
        <v>1</v>
      </c>
      <c r="C66" s="3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>
      <c r="A67" s="34">
        <f t="shared" si="4"/>
        <v>1900</v>
      </c>
      <c r="B67" s="34">
        <f t="shared" si="5"/>
        <v>1</v>
      </c>
      <c r="C67" s="35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>
      <c r="A68" s="34">
        <f t="shared" si="4"/>
        <v>1900</v>
      </c>
      <c r="B68" s="34">
        <f t="shared" si="5"/>
        <v>1</v>
      </c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>
      <c r="A69" s="34">
        <f t="shared" si="4"/>
        <v>1900</v>
      </c>
      <c r="B69" s="34">
        <f t="shared" si="5"/>
        <v>1</v>
      </c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1:15">
      <c r="A70" s="34">
        <f t="shared" si="4"/>
        <v>1900</v>
      </c>
      <c r="B70" s="34">
        <f t="shared" si="5"/>
        <v>1</v>
      </c>
      <c r="C70" s="3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</row>
    <row r="71" spans="1:15">
      <c r="A71" s="34">
        <f t="shared" si="4"/>
        <v>1900</v>
      </c>
      <c r="B71" s="34">
        <f t="shared" si="5"/>
        <v>1</v>
      </c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</row>
    <row r="72" spans="1:15">
      <c r="A72" s="34">
        <f t="shared" si="4"/>
        <v>1900</v>
      </c>
      <c r="B72" s="34">
        <f t="shared" si="5"/>
        <v>1</v>
      </c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</row>
    <row r="73" spans="1:15">
      <c r="A73" s="34">
        <f t="shared" si="4"/>
        <v>1900</v>
      </c>
      <c r="B73" s="34">
        <f t="shared" si="5"/>
        <v>1</v>
      </c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 spans="1:15">
      <c r="A74" s="34">
        <f t="shared" si="4"/>
        <v>1900</v>
      </c>
      <c r="B74" s="34">
        <f t="shared" si="5"/>
        <v>1</v>
      </c>
      <c r="C74" s="3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15">
      <c r="A75" s="34">
        <f t="shared" si="4"/>
        <v>1900</v>
      </c>
      <c r="B75" s="34">
        <f t="shared" si="5"/>
        <v>1</v>
      </c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</row>
    <row r="76" spans="1:15">
      <c r="A76" s="34">
        <f t="shared" si="4"/>
        <v>1900</v>
      </c>
      <c r="B76" s="34">
        <f t="shared" si="5"/>
        <v>1</v>
      </c>
      <c r="C76" s="35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 spans="1:15">
      <c r="A77" s="34">
        <f t="shared" si="4"/>
        <v>1900</v>
      </c>
      <c r="B77" s="34">
        <f t="shared" si="5"/>
        <v>1</v>
      </c>
      <c r="C77" s="35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1:15">
      <c r="A78" s="34">
        <f t="shared" si="4"/>
        <v>1900</v>
      </c>
      <c r="B78" s="34">
        <f t="shared" si="5"/>
        <v>1</v>
      </c>
      <c r="C78" s="35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15">
      <c r="A79" s="34">
        <f t="shared" si="4"/>
        <v>1900</v>
      </c>
      <c r="B79" s="34">
        <f t="shared" si="5"/>
        <v>1</v>
      </c>
      <c r="C79" s="35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>
      <c r="A80" s="34">
        <f t="shared" si="4"/>
        <v>1900</v>
      </c>
      <c r="B80" s="34">
        <f t="shared" si="5"/>
        <v>1</v>
      </c>
      <c r="C80" s="35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15">
      <c r="A81" s="34">
        <f t="shared" si="4"/>
        <v>1900</v>
      </c>
      <c r="B81" s="34">
        <f t="shared" si="5"/>
        <v>1</v>
      </c>
      <c r="C81" s="35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 spans="1:15">
      <c r="A82" s="34">
        <f t="shared" si="4"/>
        <v>1900</v>
      </c>
      <c r="B82" s="34">
        <f t="shared" si="5"/>
        <v>1</v>
      </c>
      <c r="C82" s="35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</row>
    <row r="83" spans="1:15">
      <c r="A83" s="34">
        <f t="shared" si="4"/>
        <v>1900</v>
      </c>
      <c r="B83" s="34">
        <f t="shared" si="5"/>
        <v>1</v>
      </c>
      <c r="C83" s="35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</row>
    <row r="84" spans="1:15">
      <c r="A84" s="34">
        <f t="shared" si="4"/>
        <v>1900</v>
      </c>
      <c r="B84" s="34">
        <f t="shared" si="5"/>
        <v>1</v>
      </c>
      <c r="C84" s="35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5">
      <c r="A85" s="34">
        <f t="shared" si="4"/>
        <v>1900</v>
      </c>
      <c r="B85" s="34">
        <f t="shared" si="5"/>
        <v>1</v>
      </c>
      <c r="C85" s="35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</row>
    <row r="86" spans="1:15">
      <c r="A86" s="34">
        <f t="shared" si="4"/>
        <v>1900</v>
      </c>
      <c r="B86" s="34">
        <f t="shared" si="5"/>
        <v>1</v>
      </c>
      <c r="C86" s="35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5">
      <c r="A87" s="34">
        <f t="shared" si="4"/>
        <v>1900</v>
      </c>
      <c r="B87" s="34">
        <f t="shared" si="5"/>
        <v>1</v>
      </c>
      <c r="C87" s="35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</row>
    <row r="88" spans="1:15">
      <c r="A88" s="34">
        <f t="shared" si="4"/>
        <v>1900</v>
      </c>
      <c r="B88" s="34">
        <f t="shared" si="5"/>
        <v>1</v>
      </c>
      <c r="C88" s="35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</row>
    <row r="89" spans="1:15">
      <c r="A89" s="34">
        <f t="shared" si="4"/>
        <v>1900</v>
      </c>
      <c r="B89" s="34">
        <f t="shared" si="5"/>
        <v>1</v>
      </c>
      <c r="C89" s="35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 spans="1:15">
      <c r="A90" s="34">
        <f t="shared" si="4"/>
        <v>1900</v>
      </c>
      <c r="B90" s="34">
        <f t="shared" si="5"/>
        <v>1</v>
      </c>
      <c r="C90" s="35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 spans="1:15">
      <c r="A91" s="34">
        <f t="shared" si="4"/>
        <v>1900</v>
      </c>
      <c r="B91" s="34">
        <f t="shared" si="5"/>
        <v>1</v>
      </c>
      <c r="C91" s="35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>
      <c r="A92" s="34">
        <f t="shared" si="4"/>
        <v>1900</v>
      </c>
      <c r="B92" s="34">
        <f t="shared" si="5"/>
        <v>1</v>
      </c>
      <c r="C92" s="35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>
      <c r="A93" s="34">
        <f t="shared" si="4"/>
        <v>1900</v>
      </c>
      <c r="B93" s="34">
        <f t="shared" si="5"/>
        <v>1</v>
      </c>
      <c r="C93" s="35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>
      <c r="A94" s="34">
        <f t="shared" si="4"/>
        <v>1900</v>
      </c>
      <c r="B94" s="34">
        <f t="shared" si="5"/>
        <v>1</v>
      </c>
      <c r="C94" s="35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  <row r="95" spans="1:15">
      <c r="A95" s="34">
        <f t="shared" si="4"/>
        <v>1900</v>
      </c>
      <c r="B95" s="34">
        <f t="shared" si="5"/>
        <v>1</v>
      </c>
      <c r="C95" s="35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</row>
    <row r="96" spans="1:15">
      <c r="A96" s="34">
        <f t="shared" si="4"/>
        <v>1900</v>
      </c>
      <c r="B96" s="34">
        <f t="shared" si="5"/>
        <v>1</v>
      </c>
      <c r="C96" s="35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>
      <c r="A97" s="34">
        <f t="shared" si="4"/>
        <v>1900</v>
      </c>
      <c r="B97" s="34">
        <f t="shared" si="5"/>
        <v>1</v>
      </c>
      <c r="C97" s="35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30"/>
  <sheetViews>
    <sheetView showGridLines="0" topLeftCell="A9" workbookViewId="0">
      <selection activeCell="B30" sqref="B30:K30"/>
    </sheetView>
  </sheetViews>
  <sheetFormatPr defaultColWidth="9" defaultRowHeight="16.5"/>
  <cols>
    <col min="1" max="1" width="9" style="4" customWidth="1"/>
    <col min="2" max="2" width="18.125" style="4" customWidth="1"/>
    <col min="3" max="3" width="13.5" style="4" customWidth="1"/>
    <col min="4" max="4" width="12.625" style="4" customWidth="1"/>
    <col min="5" max="5" width="15.125" style="4" customWidth="1"/>
    <col min="6" max="6" width="14" style="4" customWidth="1"/>
    <col min="7" max="7" width="12.875" style="4" customWidth="1"/>
    <col min="8" max="8" width="11.125" style="4" customWidth="1"/>
    <col min="9" max="9" width="14.625" style="4" customWidth="1"/>
    <col min="10" max="10" width="13.375" style="4" customWidth="1"/>
    <col min="11" max="11" width="11.125" style="4" customWidth="1"/>
    <col min="12" max="12" width="6.625" style="4" customWidth="1"/>
    <col min="13" max="13" width="13" style="4" customWidth="1"/>
    <col min="14" max="14" width="14.375" style="4" customWidth="1"/>
    <col min="15" max="15" width="9" style="4" customWidth="1"/>
    <col min="16" max="16" width="18.625" style="4" customWidth="1"/>
    <col min="17" max="18" width="9" style="4" customWidth="1"/>
    <col min="19" max="19" width="13.125" style="4" customWidth="1"/>
    <col min="20" max="20" width="13.625" style="4" customWidth="1"/>
    <col min="21" max="29" width="9" style="4" customWidth="1"/>
    <col min="30" max="16384" width="9" style="4"/>
  </cols>
  <sheetData>
    <row r="1" spans="2:11" ht="18.75" customHeight="1">
      <c r="B1" s="107" t="s">
        <v>25</v>
      </c>
      <c r="C1" s="16"/>
    </row>
    <row r="2" spans="2:11" ht="18.75" customHeight="1">
      <c r="B2" s="106" t="s">
        <v>26</v>
      </c>
      <c r="C2" s="106"/>
      <c r="D2" s="105"/>
    </row>
    <row r="3" spans="2:11">
      <c r="B3" s="141" t="s">
        <v>27</v>
      </c>
      <c r="C3" s="141" t="s">
        <v>28</v>
      </c>
      <c r="D3" s="140"/>
      <c r="E3" s="140"/>
      <c r="F3" s="141" t="s">
        <v>29</v>
      </c>
      <c r="G3" s="140"/>
      <c r="H3" s="140"/>
      <c r="I3" s="141" t="s">
        <v>30</v>
      </c>
      <c r="J3" s="140"/>
      <c r="K3" s="140"/>
    </row>
    <row r="4" spans="2:11" ht="24" customHeight="1">
      <c r="B4" s="140"/>
      <c r="C4" s="72" t="e">
        <f>#REF!</f>
        <v>#REF!</v>
      </c>
      <c r="D4" s="72" t="e">
        <f>#REF!</f>
        <v>#REF!</v>
      </c>
      <c r="E4" s="75" t="s">
        <v>31</v>
      </c>
      <c r="F4" s="72" t="e">
        <f>#REF!</f>
        <v>#REF!</v>
      </c>
      <c r="G4" s="72" t="e">
        <f>#REF!</f>
        <v>#REF!</v>
      </c>
      <c r="H4" s="75" t="s">
        <v>31</v>
      </c>
      <c r="I4" s="72" t="e">
        <f>#REF!</f>
        <v>#REF!</v>
      </c>
      <c r="J4" s="72" t="e">
        <f>#REF!</f>
        <v>#REF!</v>
      </c>
      <c r="K4" s="75" t="s">
        <v>31</v>
      </c>
    </row>
    <row r="5" spans="2:11" ht="21.75" customHeight="1">
      <c r="B5" s="112" t="s">
        <v>32</v>
      </c>
      <c r="C5" s="82">
        <v>1</v>
      </c>
      <c r="D5" s="82">
        <v>1</v>
      </c>
      <c r="E5" s="82">
        <f>D5-C5</f>
        <v>0</v>
      </c>
      <c r="F5" s="82">
        <v>1</v>
      </c>
      <c r="G5" s="82">
        <v>1</v>
      </c>
      <c r="H5" s="82">
        <f>G5-F5</f>
        <v>0</v>
      </c>
      <c r="I5" s="82">
        <v>19</v>
      </c>
      <c r="J5" s="82">
        <v>20</v>
      </c>
      <c r="K5" s="82">
        <f>J5-I5</f>
        <v>1</v>
      </c>
    </row>
    <row r="6" spans="2:11" ht="21.75" customHeight="1">
      <c r="B6" s="112" t="s">
        <v>33</v>
      </c>
      <c r="C6" s="82">
        <v>1</v>
      </c>
      <c r="D6" s="82">
        <v>1</v>
      </c>
      <c r="E6" s="82">
        <f>D6-C6</f>
        <v>0</v>
      </c>
      <c r="F6" s="82">
        <v>1</v>
      </c>
      <c r="G6" s="82">
        <v>1</v>
      </c>
      <c r="H6" s="82">
        <f>G6-F6</f>
        <v>0</v>
      </c>
      <c r="I6" s="82">
        <v>18</v>
      </c>
      <c r="J6" s="82">
        <v>15</v>
      </c>
      <c r="K6" s="82">
        <f>J6-I6</f>
        <v>-3</v>
      </c>
    </row>
    <row r="7" spans="2:11" ht="21.75" customHeight="1">
      <c r="B7" s="112" t="s">
        <v>34</v>
      </c>
      <c r="C7" s="82">
        <v>1</v>
      </c>
      <c r="D7" s="82">
        <v>1</v>
      </c>
      <c r="E7" s="82">
        <f>D7-C7</f>
        <v>0</v>
      </c>
      <c r="F7" s="82">
        <v>1</v>
      </c>
      <c r="G7" s="82">
        <v>1</v>
      </c>
      <c r="H7" s="82">
        <f>G7-F7</f>
        <v>0</v>
      </c>
      <c r="I7" s="82">
        <v>2</v>
      </c>
      <c r="J7" s="82">
        <v>1</v>
      </c>
      <c r="K7" s="82">
        <f>J7-I7</f>
        <v>-1</v>
      </c>
    </row>
    <row r="8" spans="2:11" ht="21.75" customHeight="1">
      <c r="B8" s="112" t="s">
        <v>35</v>
      </c>
      <c r="C8" s="82">
        <v>1</v>
      </c>
      <c r="D8" s="82">
        <v>1</v>
      </c>
      <c r="E8" s="82">
        <f>D8-C8</f>
        <v>0</v>
      </c>
      <c r="F8" s="82">
        <v>1</v>
      </c>
      <c r="G8" s="82">
        <v>1</v>
      </c>
      <c r="H8" s="82">
        <f>G8-F8</f>
        <v>0</v>
      </c>
      <c r="I8" s="82">
        <v>10</v>
      </c>
      <c r="J8" s="82">
        <v>7</v>
      </c>
      <c r="K8" s="82">
        <f>J8-I8</f>
        <v>-3</v>
      </c>
    </row>
    <row r="9" spans="2:11" ht="27" customHeight="1">
      <c r="B9" s="142" t="s">
        <v>36</v>
      </c>
      <c r="C9" s="140"/>
      <c r="D9" s="140"/>
      <c r="E9" s="140"/>
      <c r="F9" s="140"/>
      <c r="G9" s="140"/>
      <c r="H9" s="140"/>
      <c r="I9" s="140"/>
      <c r="J9" s="140"/>
      <c r="K9" s="140"/>
    </row>
    <row r="30" spans="2:11" ht="26.1" customHeight="1">
      <c r="B30" s="139" t="s">
        <v>37</v>
      </c>
      <c r="C30" s="140"/>
      <c r="D30" s="140"/>
      <c r="E30" s="140"/>
      <c r="F30" s="140"/>
      <c r="G30" s="140"/>
      <c r="H30" s="140"/>
      <c r="I30" s="140"/>
      <c r="J30" s="140"/>
      <c r="K30" s="140"/>
    </row>
  </sheetData>
  <mergeCells count="6">
    <mergeCell ref="B30:K30"/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1"/>
  <sheetViews>
    <sheetView showGridLines="0" topLeftCell="A4" workbookViewId="0">
      <selection activeCell="E17" sqref="E17:E20"/>
    </sheetView>
  </sheetViews>
  <sheetFormatPr defaultColWidth="9" defaultRowHeight="16.5"/>
  <cols>
    <col min="1" max="1" width="4.625" style="4" customWidth="1"/>
    <col min="2" max="2" width="16.375" style="4" customWidth="1"/>
    <col min="3" max="3" width="15.5" style="4" customWidth="1"/>
    <col min="4" max="6" width="21.875" style="4" customWidth="1"/>
    <col min="7" max="7" width="9" style="4" customWidth="1"/>
    <col min="8" max="11" width="15.125" style="67" customWidth="1"/>
    <col min="12" max="12" width="9" style="4" customWidth="1"/>
    <col min="13" max="16384" width="9" style="4"/>
  </cols>
  <sheetData>
    <row r="1" spans="2:11" ht="21.75" customHeight="1">
      <c r="B1" s="15" t="s">
        <v>38</v>
      </c>
    </row>
    <row r="2" spans="2:11" ht="30.75" customHeight="1">
      <c r="B2" s="138" t="s">
        <v>39</v>
      </c>
      <c r="C2" s="111" t="s">
        <v>40</v>
      </c>
      <c r="D2" s="111" t="e">
        <f>#REF!</f>
        <v>#REF!</v>
      </c>
      <c r="E2" s="111" t="e">
        <f>#REF!</f>
        <v>#REF!</v>
      </c>
      <c r="F2" s="111" t="e">
        <f>#REF!</f>
        <v>#REF!</v>
      </c>
      <c r="H2" s="111" t="s">
        <v>41</v>
      </c>
      <c r="I2" s="111" t="e">
        <f>#REF!</f>
        <v>#REF!</v>
      </c>
      <c r="J2" s="111" t="e">
        <f>#REF!</f>
        <v>#REF!</v>
      </c>
      <c r="K2" s="111" t="e">
        <f>#REF!</f>
        <v>#REF!</v>
      </c>
    </row>
    <row r="3" spans="2:11" ht="30.75" customHeight="1">
      <c r="B3" s="140"/>
      <c r="C3" s="76" t="s">
        <v>10</v>
      </c>
      <c r="D3" s="81" t="e">
        <f>#REF!</f>
        <v>#REF!</v>
      </c>
      <c r="E3" s="77" t="str">
        <f>IFERROR((D3/#REF!)/(F3/#REF!)-1,"-")</f>
        <v>-</v>
      </c>
      <c r="F3" s="81" t="e">
        <f>#REF!</f>
        <v>#REF!</v>
      </c>
      <c r="H3" s="103" t="s">
        <v>42</v>
      </c>
      <c r="I3" s="103">
        <v>11</v>
      </c>
      <c r="J3" s="77" t="str">
        <f>IFERROR((I3/#REF!)/(K3/#REF!)-1,"-")</f>
        <v>-</v>
      </c>
      <c r="K3" s="103">
        <v>7</v>
      </c>
    </row>
    <row r="4" spans="2:11" ht="30.75" customHeight="1">
      <c r="B4" s="140"/>
      <c r="C4" s="75" t="s">
        <v>13</v>
      </c>
      <c r="D4" s="78">
        <f>关键指标!D9</f>
        <v>33</v>
      </c>
      <c r="E4" s="79" t="str">
        <f>IFERROR((D4/#REF!)/(F4/#REF!)-1,"-")</f>
        <v>-</v>
      </c>
      <c r="F4" s="78">
        <f>关键指标!F9</f>
        <v>36</v>
      </c>
      <c r="H4" s="103" t="s">
        <v>43</v>
      </c>
      <c r="I4" s="103">
        <v>9</v>
      </c>
      <c r="J4" s="77" t="str">
        <f>IFERROR((I4/#REF!)/(K4/#REF!)-1,"-")</f>
        <v>-</v>
      </c>
      <c r="K4" s="103">
        <v>6</v>
      </c>
    </row>
    <row r="5" spans="2:11" ht="30.75" customHeight="1">
      <c r="B5" s="140"/>
      <c r="C5" s="80" t="s">
        <v>14</v>
      </c>
      <c r="D5" s="125" t="e">
        <f>D4/D3</f>
        <v>#REF!</v>
      </c>
      <c r="E5" s="77" t="e">
        <f>D5-F5</f>
        <v>#REF!</v>
      </c>
      <c r="F5" s="125" t="e">
        <f>F4/F3</f>
        <v>#REF!</v>
      </c>
      <c r="H5" s="103" t="s">
        <v>44</v>
      </c>
      <c r="I5" s="103">
        <v>7</v>
      </c>
      <c r="J5" s="77" t="str">
        <f>IFERROR((I5/#REF!)/(K5/#REF!)-1,"-")</f>
        <v>-</v>
      </c>
      <c r="K5" s="103">
        <v>1</v>
      </c>
    </row>
    <row r="6" spans="2:11" ht="30.75" customHeight="1">
      <c r="B6" s="143" t="s">
        <v>45</v>
      </c>
      <c r="C6" s="76" t="s">
        <v>46</v>
      </c>
      <c r="D6" s="81" t="e">
        <f>D8+D7</f>
        <v>#REF!</v>
      </c>
      <c r="E6" s="77" t="str">
        <f>IFERROR((D6/#REF!)/(F6/#REF!)-1,"-")</f>
        <v>-</v>
      </c>
      <c r="F6" s="81" t="e">
        <f>F8+F7</f>
        <v>#REF!</v>
      </c>
      <c r="H6" s="103" t="s">
        <v>47</v>
      </c>
      <c r="I6" s="103">
        <v>3</v>
      </c>
      <c r="J6" s="77" t="str">
        <f>IFERROR((I6/#REF!)/(K6/#REF!)-1,"-")</f>
        <v>-</v>
      </c>
      <c r="K6" s="103"/>
    </row>
    <row r="7" spans="2:11" ht="30.75" customHeight="1">
      <c r="B7" s="140"/>
      <c r="C7" s="72" t="s">
        <v>48</v>
      </c>
      <c r="D7" s="82" t="e">
        <f>VLOOKUP($C7,#REF!,2,0)</f>
        <v>#REF!</v>
      </c>
      <c r="E7" s="77" t="str">
        <f>IFERROR((D7/#REF!)/(F7/#REF!)-1,"-")</f>
        <v>-</v>
      </c>
      <c r="F7" s="82" t="e">
        <f>VLOOKUP($C7,#REF!,3,0)</f>
        <v>#REF!</v>
      </c>
      <c r="H7" s="103" t="s">
        <v>49</v>
      </c>
      <c r="I7" s="103">
        <v>2</v>
      </c>
      <c r="J7" s="77" t="str">
        <f>IFERROR((I7/#REF!)/(K7/#REF!)-1,"-")</f>
        <v>-</v>
      </c>
      <c r="K7" s="103"/>
    </row>
    <row r="8" spans="2:11" ht="30.75" customHeight="1">
      <c r="B8" s="140"/>
      <c r="C8" s="72" t="s">
        <v>50</v>
      </c>
      <c r="D8" s="82" t="e">
        <f>VLOOKUP($C8,#REF!,2,0)</f>
        <v>#REF!</v>
      </c>
      <c r="E8" s="77" t="str">
        <f>IFERROR((D8/#REF!)/(F8/#REF!)-1,"-")</f>
        <v>-</v>
      </c>
      <c r="F8" s="82" t="e">
        <f>VLOOKUP($C8,#REF!,3,0)</f>
        <v>#REF!</v>
      </c>
      <c r="H8" s="103" t="s">
        <v>51</v>
      </c>
      <c r="I8" s="103">
        <v>2</v>
      </c>
      <c r="J8" s="77" t="str">
        <f>IFERROR((I8/#REF!)/(K8/#REF!)-1,"-")</f>
        <v>-</v>
      </c>
      <c r="K8" s="103"/>
    </row>
    <row r="9" spans="2:11" ht="30.75" customHeight="1">
      <c r="B9" s="144" t="s">
        <v>52</v>
      </c>
      <c r="C9" s="76" t="s">
        <v>46</v>
      </c>
      <c r="D9" s="82" t="e">
        <f>D10+D11</f>
        <v>#REF!</v>
      </c>
      <c r="E9" s="77" t="str">
        <f>IFERROR((D9/#REF!)/(F9/#REF!)-1,"-")</f>
        <v>-</v>
      </c>
      <c r="F9" s="81" t="e">
        <f>F10+F11</f>
        <v>#REF!</v>
      </c>
      <c r="H9" s="103" t="s">
        <v>53</v>
      </c>
      <c r="I9" s="103">
        <v>2</v>
      </c>
      <c r="J9" s="77" t="str">
        <f>IFERROR((I9/#REF!)/(K9/#REF!)-1,"-")</f>
        <v>-</v>
      </c>
      <c r="K9" s="103">
        <v>2</v>
      </c>
    </row>
    <row r="10" spans="2:11" ht="30.75" customHeight="1">
      <c r="B10" s="140"/>
      <c r="C10" s="72" t="s">
        <v>54</v>
      </c>
      <c r="D10" s="82" t="e">
        <f>VLOOKUP($C10,#REF!,2,0)</f>
        <v>#REF!</v>
      </c>
      <c r="E10" s="77" t="str">
        <f>IFERROR((D10/#REF!)/(F10/#REF!)-1,"-")</f>
        <v>-</v>
      </c>
      <c r="F10" s="82" t="e">
        <f>VLOOKUP($C10,#REF!,3,0)</f>
        <v>#REF!</v>
      </c>
      <c r="H10" s="103" t="s">
        <v>55</v>
      </c>
      <c r="I10" s="103">
        <v>2</v>
      </c>
      <c r="J10" s="77" t="str">
        <f>IFERROR((I10/#REF!)/(K10/#REF!)-1,"-")</f>
        <v>-</v>
      </c>
      <c r="K10" s="103"/>
    </row>
    <row r="11" spans="2:11" ht="30.75" customHeight="1">
      <c r="B11" s="140"/>
      <c r="C11" s="72" t="s">
        <v>56</v>
      </c>
      <c r="D11" s="82" t="e">
        <f>VLOOKUP($C11,#REF!,2,0)</f>
        <v>#REF!</v>
      </c>
      <c r="E11" s="77" t="str">
        <f>IFERROR((D11/#REF!)/(F11/#REF!)-1,"-")</f>
        <v>-</v>
      </c>
      <c r="F11" s="82" t="e">
        <f>VLOOKUP($C11,#REF!,3,0)</f>
        <v>#REF!</v>
      </c>
      <c r="H11" s="103" t="s">
        <v>57</v>
      </c>
      <c r="I11" s="103">
        <v>1</v>
      </c>
      <c r="J11" s="77" t="str">
        <f>IFERROR((I11/#REF!)/(K11/#REF!)-1,"-")</f>
        <v>-</v>
      </c>
      <c r="K11" s="103"/>
    </row>
    <row r="12" spans="2:11" ht="30.75" customHeight="1">
      <c r="B12" s="113" t="s">
        <v>58</v>
      </c>
      <c r="C12" s="76" t="s">
        <v>46</v>
      </c>
      <c r="D12" s="81" t="e">
        <f>GETPIVOTDATA("姓名",#REF!)</f>
        <v>#REF!</v>
      </c>
      <c r="E12" s="77" t="str">
        <f>IFERROR((D12/#REF!)/(F12/#REF!)-1,"-")</f>
        <v>-</v>
      </c>
      <c r="F12" s="82" t="e">
        <f>GETPIVOTDATA("姓名",#REF!)</f>
        <v>#REF!</v>
      </c>
      <c r="H12" s="103" t="s">
        <v>59</v>
      </c>
      <c r="I12" s="103">
        <v>1</v>
      </c>
      <c r="J12" s="77" t="str">
        <f>IFERROR((I12/#REF!)/(K12/#REF!)-1,"-")</f>
        <v>-</v>
      </c>
      <c r="K12" s="103"/>
    </row>
    <row r="13" spans="2:11" ht="27.95" customHeight="1">
      <c r="B13" s="142" t="s">
        <v>60</v>
      </c>
      <c r="C13" s="140"/>
      <c r="D13" s="140"/>
      <c r="E13" s="140"/>
      <c r="F13" s="140"/>
      <c r="H13" s="103" t="s">
        <v>61</v>
      </c>
      <c r="I13" s="103">
        <v>1</v>
      </c>
      <c r="J13" s="77" t="str">
        <f>IFERROR((I13/#REF!)/(K13/#REF!)-1,"-")</f>
        <v>-</v>
      </c>
      <c r="K13" s="103">
        <v>3</v>
      </c>
    </row>
    <row r="14" spans="2:11" ht="27.95" customHeight="1">
      <c r="B14" s="140"/>
      <c r="C14" s="140"/>
      <c r="D14" s="140"/>
      <c r="E14" s="140"/>
      <c r="F14" s="140"/>
      <c r="H14" s="103" t="s">
        <v>62</v>
      </c>
      <c r="I14" s="103">
        <v>1</v>
      </c>
      <c r="J14" s="77" t="str">
        <f>IFERROR((I14/#REF!)/(K14/#REF!)-1,"-")</f>
        <v>-</v>
      </c>
      <c r="K14" s="103"/>
    </row>
    <row r="15" spans="2:11" ht="27.95" customHeight="1">
      <c r="B15" s="140"/>
      <c r="C15" s="140"/>
      <c r="D15" s="140"/>
      <c r="E15" s="140"/>
      <c r="F15" s="140"/>
      <c r="H15" s="103" t="s">
        <v>63</v>
      </c>
      <c r="I15" s="103">
        <v>1</v>
      </c>
      <c r="J15" s="77" t="str">
        <f>IFERROR((I15/#REF!)/(K15/#REF!)-1,"-")</f>
        <v>-</v>
      </c>
      <c r="K15" s="103"/>
    </row>
    <row r="16" spans="2:11" ht="27.95" customHeight="1">
      <c r="H16" s="103" t="s">
        <v>64</v>
      </c>
      <c r="I16" s="103">
        <v>1</v>
      </c>
      <c r="J16" s="77" t="str">
        <f>IFERROR((I16/#REF!)/(K16/#REF!)-1,"-")</f>
        <v>-</v>
      </c>
      <c r="K16" s="103"/>
    </row>
    <row r="17" spans="8:11" ht="27.95" customHeight="1">
      <c r="H17" s="103" t="s">
        <v>65</v>
      </c>
      <c r="I17" s="103">
        <v>1</v>
      </c>
      <c r="J17" s="77" t="str">
        <f>IFERROR((I17/#REF!)/(K17/#REF!)-1,"-")</f>
        <v>-</v>
      </c>
      <c r="K17" s="103"/>
    </row>
    <row r="18" spans="8:11" ht="27.95" customHeight="1">
      <c r="H18" s="103" t="s">
        <v>66</v>
      </c>
      <c r="I18" s="103">
        <v>1</v>
      </c>
      <c r="J18" s="77" t="str">
        <f>IFERROR((I18/#REF!)/(K18/#REF!)-1,"-")</f>
        <v>-</v>
      </c>
      <c r="K18" s="103"/>
    </row>
    <row r="19" spans="8:11" ht="27.95" customHeight="1">
      <c r="H19" s="103" t="s">
        <v>67</v>
      </c>
      <c r="I19" s="103">
        <v>1</v>
      </c>
      <c r="J19" s="77" t="str">
        <f>IFERROR((I19/#REF!)/(K19/#REF!)-1,"-")</f>
        <v>-</v>
      </c>
      <c r="K19" s="103">
        <v>1</v>
      </c>
    </row>
    <row r="20" spans="8:11" ht="27.95" customHeight="1">
      <c r="H20" s="103" t="s">
        <v>68</v>
      </c>
      <c r="I20" s="103"/>
      <c r="J20" s="77" t="str">
        <f>IFERROR((I20/#REF!)/(K20/#REF!)-1,"-")</f>
        <v>-</v>
      </c>
      <c r="K20" s="103">
        <v>4</v>
      </c>
    </row>
    <row r="21" spans="8:11" ht="27.95" customHeight="1">
      <c r="H21" s="103" t="s">
        <v>69</v>
      </c>
      <c r="I21" s="103"/>
      <c r="J21" s="77" t="str">
        <f>IFERROR((I21/#REF!)/(K21/#REF!)-1,"-")</f>
        <v>-</v>
      </c>
      <c r="K21" s="103">
        <v>1</v>
      </c>
    </row>
  </sheetData>
  <mergeCells count="4">
    <mergeCell ref="B2:B5"/>
    <mergeCell ref="B6:B8"/>
    <mergeCell ref="B13:F15"/>
    <mergeCell ref="B9:B11"/>
  </mergeCells>
  <phoneticPr fontId="7" type="noConversion"/>
  <conditionalFormatting sqref="E16:E1048576 E1:E12">
    <cfRule type="cellIs" dxfId="9" priority="5" operator="lessThan">
      <formula>0</formula>
    </cfRule>
  </conditionalFormatting>
  <conditionalFormatting sqref="J2">
    <cfRule type="cellIs" dxfId="8" priority="3" operator="lessThan">
      <formula>0</formula>
    </cfRule>
  </conditionalFormatting>
  <conditionalFormatting sqref="J3:J21">
    <cfRule type="cellIs" dxfId="7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30"/>
  <sheetViews>
    <sheetView showGridLines="0" topLeftCell="A11" zoomScale="110" zoomScaleNormal="110" workbookViewId="0">
      <selection activeCell="I20" sqref="I20"/>
    </sheetView>
  </sheetViews>
  <sheetFormatPr defaultColWidth="11" defaultRowHeight="16.5"/>
  <cols>
    <col min="1" max="1" width="11" style="4" customWidth="1"/>
    <col min="2" max="2" width="76.125" style="4" customWidth="1"/>
    <col min="3" max="3" width="12.5" style="4" customWidth="1"/>
    <col min="4" max="4" width="12.5" style="93" customWidth="1"/>
    <col min="5" max="6" width="12.5" style="4" customWidth="1"/>
    <col min="7" max="7" width="12.5" style="93" customWidth="1"/>
    <col min="8" max="8" width="12.5" style="4" customWidth="1"/>
    <col min="9" max="9" width="11" style="4" customWidth="1"/>
    <col min="10" max="16384" width="11" style="4"/>
  </cols>
  <sheetData>
    <row r="1" spans="2:8" ht="18" customHeight="1">
      <c r="B1" s="15" t="s">
        <v>38</v>
      </c>
    </row>
    <row r="2" spans="2:8" ht="17.25" customHeight="1">
      <c r="B2" s="145" t="s">
        <v>70</v>
      </c>
      <c r="C2" s="145" t="s">
        <v>71</v>
      </c>
      <c r="D2" s="146"/>
      <c r="E2" s="140"/>
      <c r="F2" s="145" t="s">
        <v>72</v>
      </c>
      <c r="G2" s="146"/>
      <c r="H2" s="140"/>
    </row>
    <row r="3" spans="2:8">
      <c r="B3" s="140"/>
      <c r="C3" s="114" t="e">
        <f>#REF!</f>
        <v>#REF!</v>
      </c>
      <c r="D3" s="94" t="e">
        <f>#REF!</f>
        <v>#REF!</v>
      </c>
      <c r="E3" s="114" t="e">
        <f>#REF!</f>
        <v>#REF!</v>
      </c>
      <c r="F3" s="114" t="e">
        <f>#REF!</f>
        <v>#REF!</v>
      </c>
      <c r="G3" s="94" t="e">
        <f>#REF!</f>
        <v>#REF!</v>
      </c>
      <c r="H3" s="114" t="e">
        <f>#REF!</f>
        <v>#REF!</v>
      </c>
    </row>
    <row r="4" spans="2:8" ht="17.25" customHeight="1">
      <c r="B4" s="114" t="s">
        <v>46</v>
      </c>
      <c r="C4" s="83">
        <f>SUM(C5:C25)</f>
        <v>35</v>
      </c>
      <c r="D4" s="69" t="str">
        <f>IFERROR((C4/#REF!)/(E4/#REF!)-1,"-")</f>
        <v>-</v>
      </c>
      <c r="E4" s="83">
        <f>SUM(E5:E25)</f>
        <v>33</v>
      </c>
      <c r="F4" s="126">
        <f>SUM(F5:F25)</f>
        <v>11806</v>
      </c>
      <c r="G4" s="69" t="str">
        <f>IFERROR((F4/#REF!)/(H4/#REF!)-1,"-")</f>
        <v>-</v>
      </c>
      <c r="H4" s="126">
        <f>SUM(H5:H25)</f>
        <v>8835</v>
      </c>
    </row>
    <row r="5" spans="2:8" ht="20.45" customHeight="1">
      <c r="B5" s="84" t="s">
        <v>73</v>
      </c>
      <c r="C5" s="82">
        <v>10</v>
      </c>
      <c r="D5" s="73" t="str">
        <f>IFERROR((C5/#REF!)/(E5/#REF!)-1,"-")</f>
        <v>-</v>
      </c>
      <c r="E5" s="82">
        <v>6</v>
      </c>
      <c r="F5" s="119">
        <v>580</v>
      </c>
      <c r="G5" s="73" t="str">
        <f>IFERROR((F5/#REF!)/(H5/#REF!)-1,"-")</f>
        <v>-</v>
      </c>
      <c r="H5" s="119">
        <v>376</v>
      </c>
    </row>
    <row r="6" spans="2:8" ht="20.45" customHeight="1">
      <c r="B6" s="84" t="s">
        <v>74</v>
      </c>
      <c r="C6" s="82">
        <v>8</v>
      </c>
      <c r="D6" s="73" t="str">
        <f>IFERROR((C6/#REF!)/(E6/#REF!)-1,"-")</f>
        <v>-</v>
      </c>
      <c r="E6" s="82"/>
      <c r="F6" s="119">
        <v>64</v>
      </c>
      <c r="G6" s="73" t="str">
        <f>IFERROR((F6/#REF!)/(H6/#REF!)-1,"-")</f>
        <v>-</v>
      </c>
      <c r="H6" s="119"/>
    </row>
    <row r="7" spans="2:8" ht="20.45" customHeight="1">
      <c r="B7" s="84" t="s">
        <v>75</v>
      </c>
      <c r="C7" s="82">
        <v>3</v>
      </c>
      <c r="D7" s="73" t="str">
        <f>IFERROR((C7/#REF!)/(E7/#REF!)-1,"-")</f>
        <v>-</v>
      </c>
      <c r="E7" s="82"/>
      <c r="F7" s="119">
        <v>1590</v>
      </c>
      <c r="G7" s="73" t="str">
        <f>IFERROR((F7/#REF!)/(H7/#REF!)-1,"-")</f>
        <v>-</v>
      </c>
      <c r="H7" s="119"/>
    </row>
    <row r="8" spans="2:8" ht="20.45" customHeight="1">
      <c r="B8" s="84" t="s">
        <v>76</v>
      </c>
      <c r="C8" s="82">
        <v>3</v>
      </c>
      <c r="D8" s="73" t="str">
        <f>IFERROR((C8/#REF!)/(E8/#REF!)-1,"-")</f>
        <v>-</v>
      </c>
      <c r="E8" s="82">
        <v>3</v>
      </c>
      <c r="F8" s="119">
        <v>1590</v>
      </c>
      <c r="G8" s="73" t="str">
        <f>IFERROR((F8/#REF!)/(H8/#REF!)-1,"-")</f>
        <v>-</v>
      </c>
      <c r="H8" s="119">
        <v>1640</v>
      </c>
    </row>
    <row r="9" spans="2:8" ht="20.45" customHeight="1">
      <c r="B9" s="84" t="s">
        <v>77</v>
      </c>
      <c r="C9" s="82">
        <v>2</v>
      </c>
      <c r="D9" s="73" t="str">
        <f>IFERROR((C9/#REF!)/(E9/#REF!)-1,"-")</f>
        <v>-</v>
      </c>
      <c r="E9" s="82"/>
      <c r="F9" s="119">
        <v>196</v>
      </c>
      <c r="G9" s="73" t="str">
        <f>IFERROR((F9/#REF!)/(H9/#REF!)-1,"-")</f>
        <v>-</v>
      </c>
      <c r="H9" s="119"/>
    </row>
    <row r="10" spans="2:8" ht="20.45" customHeight="1">
      <c r="B10" s="84" t="s">
        <v>78</v>
      </c>
      <c r="C10" s="82">
        <v>2</v>
      </c>
      <c r="D10" s="73" t="str">
        <f>IFERROR((C10/#REF!)/(E10/#REF!)-1,"-")</f>
        <v>-</v>
      </c>
      <c r="E10" s="82">
        <v>2</v>
      </c>
      <c r="F10" s="119">
        <v>1040</v>
      </c>
      <c r="G10" s="73" t="str">
        <f>IFERROR((F10/#REF!)/(H10/#REF!)-1,"-")</f>
        <v>-</v>
      </c>
      <c r="H10" s="119">
        <v>648</v>
      </c>
    </row>
    <row r="11" spans="2:8" ht="20.45" customHeight="1">
      <c r="B11" s="84" t="s">
        <v>79</v>
      </c>
      <c r="C11" s="82">
        <v>1</v>
      </c>
      <c r="D11" s="73" t="str">
        <f>IFERROR((C11/#REF!)/(E11/#REF!)-1,"-")</f>
        <v>-</v>
      </c>
      <c r="E11" s="82"/>
      <c r="F11" s="119">
        <v>58</v>
      </c>
      <c r="G11" s="73" t="str">
        <f>IFERROR((F11/#REF!)/(H11/#REF!)-1,"-")</f>
        <v>-</v>
      </c>
      <c r="H11" s="119"/>
    </row>
    <row r="12" spans="2:8" ht="20.45" customHeight="1">
      <c r="B12" s="84" t="s">
        <v>80</v>
      </c>
      <c r="C12" s="82">
        <v>1</v>
      </c>
      <c r="D12" s="73" t="str">
        <f>IFERROR((C12/#REF!)/(E12/#REF!)-1,"-")</f>
        <v>-</v>
      </c>
      <c r="E12" s="82">
        <v>6</v>
      </c>
      <c r="F12" s="119">
        <v>16</v>
      </c>
      <c r="G12" s="73" t="str">
        <f>IFERROR((F12/#REF!)/(H12/#REF!)-1,"-")</f>
        <v>-</v>
      </c>
      <c r="H12" s="119">
        <v>96</v>
      </c>
    </row>
    <row r="13" spans="2:8" ht="20.45" customHeight="1">
      <c r="B13" s="84" t="s">
        <v>81</v>
      </c>
      <c r="C13" s="82">
        <v>1</v>
      </c>
      <c r="D13" s="73" t="str">
        <f>IFERROR((C13/#REF!)/(E13/#REF!)-1,"-")</f>
        <v>-</v>
      </c>
      <c r="E13" s="82"/>
      <c r="F13" s="119">
        <v>980</v>
      </c>
      <c r="G13" s="73" t="str">
        <f>IFERROR((F13/#REF!)/(H13/#REF!)-1,"-")</f>
        <v>-</v>
      </c>
      <c r="H13" s="119"/>
    </row>
    <row r="14" spans="2:8" ht="20.45" customHeight="1">
      <c r="B14" s="84" t="s">
        <v>82</v>
      </c>
      <c r="C14" s="82">
        <v>1</v>
      </c>
      <c r="D14" s="73" t="str">
        <f>IFERROR((C14/#REF!)/(E14/#REF!)-1,"-")</f>
        <v>-</v>
      </c>
      <c r="E14" s="82"/>
      <c r="F14" s="119">
        <v>354</v>
      </c>
      <c r="G14" s="73" t="str">
        <f>IFERROR((F14/#REF!)/(H14/#REF!)-1,"-")</f>
        <v>-</v>
      </c>
      <c r="H14" s="119"/>
    </row>
    <row r="15" spans="2:8" ht="20.45" customHeight="1">
      <c r="B15" s="84" t="s">
        <v>83</v>
      </c>
      <c r="C15" s="82">
        <v>1</v>
      </c>
      <c r="D15" s="73" t="str">
        <f>IFERROR((C15/#REF!)/(E15/#REF!)-1,"-")</f>
        <v>-</v>
      </c>
      <c r="E15" s="82">
        <v>5</v>
      </c>
      <c r="F15" s="119">
        <v>8</v>
      </c>
      <c r="G15" s="73" t="str">
        <f>IFERROR((F15/#REF!)/(H15/#REF!)-1,"-")</f>
        <v>-</v>
      </c>
      <c r="H15" s="119">
        <v>56</v>
      </c>
    </row>
    <row r="16" spans="2:8" ht="20.45" customHeight="1">
      <c r="B16" s="84" t="s">
        <v>84</v>
      </c>
      <c r="C16" s="82">
        <v>1</v>
      </c>
      <c r="D16" s="73" t="str">
        <f>IFERROR((C16/#REF!)/(E16/#REF!)-1,"-")</f>
        <v>-</v>
      </c>
      <c r="E16" s="82">
        <v>2</v>
      </c>
      <c r="F16" s="119">
        <v>530</v>
      </c>
      <c r="G16" s="73" t="str">
        <f>IFERROR((F16/#REF!)/(H16/#REF!)-1,"-")</f>
        <v>-</v>
      </c>
      <c r="H16" s="119">
        <v>1060</v>
      </c>
    </row>
    <row r="17" spans="2:8" ht="20.45" customHeight="1">
      <c r="B17" s="84" t="s">
        <v>85</v>
      </c>
      <c r="C17" s="82">
        <v>1</v>
      </c>
      <c r="D17" s="73" t="str">
        <f>IFERROR((C17/#REF!)/(E17/#REF!)-1,"-")</f>
        <v>-</v>
      </c>
      <c r="E17" s="82"/>
      <c r="F17" s="119">
        <v>4800</v>
      </c>
      <c r="G17" s="73" t="str">
        <f>IFERROR((F17/#REF!)/(H17/#REF!)-1,"-")</f>
        <v>-</v>
      </c>
      <c r="H17" s="119"/>
    </row>
    <row r="18" spans="2:8" ht="20.45" customHeight="1">
      <c r="B18" s="84" t="s">
        <v>86</v>
      </c>
      <c r="C18" s="82"/>
      <c r="D18" s="73" t="str">
        <f>IFERROR((C18/#REF!)/(E18/#REF!)-1,"-")</f>
        <v>-</v>
      </c>
      <c r="E18" s="82">
        <v>1</v>
      </c>
      <c r="F18" s="119"/>
      <c r="G18" s="73" t="str">
        <f>IFERROR((F18/#REF!)/(H18/#REF!)-1,"-")</f>
        <v>-</v>
      </c>
      <c r="H18" s="119">
        <v>58</v>
      </c>
    </row>
    <row r="19" spans="2:8" ht="20.45" customHeight="1">
      <c r="B19" s="84" t="s">
        <v>87</v>
      </c>
      <c r="C19" s="82"/>
      <c r="D19" s="73" t="str">
        <f>IFERROR((C19/#REF!)/(E19/#REF!)-1,"-")</f>
        <v>-</v>
      </c>
      <c r="E19" s="82">
        <v>1</v>
      </c>
      <c r="F19" s="119"/>
      <c r="G19" s="73" t="str">
        <f>IFERROR((F19/#REF!)/(H19/#REF!)-1,"-")</f>
        <v>-</v>
      </c>
      <c r="H19" s="119">
        <v>399</v>
      </c>
    </row>
    <row r="20" spans="2:8" ht="20.45" customHeight="1">
      <c r="B20" s="84" t="s">
        <v>88</v>
      </c>
      <c r="C20" s="82"/>
      <c r="D20" s="73" t="str">
        <f>IFERROR((C20/#REF!)/(E20/#REF!)-1,"-")</f>
        <v>-</v>
      </c>
      <c r="E20" s="82">
        <v>1</v>
      </c>
      <c r="F20" s="119"/>
      <c r="G20" s="73" t="str">
        <f>IFERROR((F20/#REF!)/(H20/#REF!)-1,"-")</f>
        <v>-</v>
      </c>
      <c r="H20" s="119">
        <v>58</v>
      </c>
    </row>
    <row r="21" spans="2:8" ht="20.45" customHeight="1">
      <c r="B21" s="84" t="s">
        <v>89</v>
      </c>
      <c r="C21" s="82"/>
      <c r="D21" s="73" t="str">
        <f>IFERROR((C21/#REF!)/(E21/#REF!)-1,"-")</f>
        <v>-</v>
      </c>
      <c r="E21" s="82">
        <v>1</v>
      </c>
      <c r="F21" s="119"/>
      <c r="G21" s="73" t="str">
        <f>IFERROR((F21/#REF!)/(H21/#REF!)-1,"-")</f>
        <v>-</v>
      </c>
      <c r="H21" s="119">
        <v>1800</v>
      </c>
    </row>
    <row r="22" spans="2:8" ht="20.45" customHeight="1">
      <c r="B22" s="84" t="s">
        <v>90</v>
      </c>
      <c r="C22" s="82"/>
      <c r="D22" s="73" t="str">
        <f>IFERROR((C22/#REF!)/(E22/#REF!)-1,"-")</f>
        <v>-</v>
      </c>
      <c r="E22" s="82">
        <v>1</v>
      </c>
      <c r="F22" s="119"/>
      <c r="G22" s="73" t="str">
        <f>IFERROR((F22/#REF!)/(H22/#REF!)-1,"-")</f>
        <v>-</v>
      </c>
      <c r="H22" s="119">
        <v>59</v>
      </c>
    </row>
    <row r="23" spans="2:8" ht="20.45" customHeight="1">
      <c r="B23" s="84" t="s">
        <v>91</v>
      </c>
      <c r="C23" s="82"/>
      <c r="D23" s="73" t="str">
        <f>IFERROR((C23/#REF!)/(E23/#REF!)-1,"-")</f>
        <v>-</v>
      </c>
      <c r="E23" s="82">
        <v>1</v>
      </c>
      <c r="F23" s="119"/>
      <c r="G23" s="73" t="str">
        <f>IFERROR((F23/#REF!)/(H23/#REF!)-1,"-")</f>
        <v>-</v>
      </c>
      <c r="H23" s="119">
        <v>399</v>
      </c>
    </row>
    <row r="24" spans="2:8" ht="20.45" customHeight="1">
      <c r="B24" s="84" t="s">
        <v>92</v>
      </c>
      <c r="C24" s="82"/>
      <c r="D24" s="73" t="str">
        <f>IFERROR((C24/#REF!)/(E24/#REF!)-1,"-")</f>
        <v>-</v>
      </c>
      <c r="E24" s="82">
        <v>1</v>
      </c>
      <c r="F24" s="119"/>
      <c r="G24" s="73" t="str">
        <f>IFERROR((F24/#REF!)/(H24/#REF!)-1,"-")</f>
        <v>-</v>
      </c>
      <c r="H24" s="119">
        <v>1790</v>
      </c>
    </row>
    <row r="25" spans="2:8" ht="20.45" customHeight="1">
      <c r="B25" s="84" t="s">
        <v>93</v>
      </c>
      <c r="C25" s="82"/>
      <c r="D25" s="73" t="str">
        <f>IFERROR((C25/#REF!)/(E25/#REF!)-1,"-")</f>
        <v>-</v>
      </c>
      <c r="E25" s="82">
        <v>2</v>
      </c>
      <c r="F25" s="119"/>
      <c r="G25" s="73" t="str">
        <f>IFERROR((F25/#REF!)/(H25/#REF!)-1,"-")</f>
        <v>-</v>
      </c>
      <c r="H25" s="119">
        <v>396</v>
      </c>
    </row>
    <row r="26" spans="2:8" ht="60.95" customHeight="1">
      <c r="B26" s="142" t="s">
        <v>94</v>
      </c>
      <c r="C26" s="140"/>
      <c r="D26" s="146"/>
      <c r="E26" s="140"/>
      <c r="F26" s="140"/>
      <c r="G26" s="146"/>
      <c r="H26" s="140"/>
    </row>
    <row r="27" spans="2:8" ht="20.45" customHeight="1"/>
    <row r="28" spans="2:8" ht="20.45" customHeight="1"/>
    <row r="29" spans="2:8" ht="20.45" customHeight="1"/>
    <row r="30" spans="2:8" ht="20.45" customHeight="1"/>
  </sheetData>
  <mergeCells count="4">
    <mergeCell ref="B2:B3"/>
    <mergeCell ref="C2:E2"/>
    <mergeCell ref="F2:H2"/>
    <mergeCell ref="B26:H26"/>
  </mergeCells>
  <phoneticPr fontId="7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23"/>
  <sheetViews>
    <sheetView showGridLines="0" workbookViewId="0">
      <selection activeCell="B11" sqref="B11:H11"/>
    </sheetView>
  </sheetViews>
  <sheetFormatPr defaultColWidth="8.875" defaultRowHeight="16.5"/>
  <cols>
    <col min="1" max="1" width="3.625" style="67" customWidth="1"/>
    <col min="2" max="2" width="16.875" style="67" customWidth="1"/>
    <col min="3" max="8" width="14.125" style="67" customWidth="1"/>
    <col min="9" max="9" width="9.625" style="67" customWidth="1"/>
    <col min="10" max="10" width="8.875" style="67" customWidth="1"/>
    <col min="11" max="16384" width="8.875" style="67"/>
  </cols>
  <sheetData>
    <row r="2" spans="2:8" ht="22.5" customHeight="1">
      <c r="B2" s="147" t="s">
        <v>70</v>
      </c>
      <c r="C2" s="147" t="s">
        <v>95</v>
      </c>
      <c r="D2" s="148"/>
      <c r="E2" s="148"/>
      <c r="F2" s="147" t="s">
        <v>96</v>
      </c>
      <c r="G2" s="148"/>
      <c r="H2" s="148"/>
    </row>
    <row r="3" spans="2:8" ht="22.5" customHeight="1">
      <c r="B3" s="148"/>
      <c r="C3" s="115" t="e">
        <f>#REF!</f>
        <v>#REF!</v>
      </c>
      <c r="D3" s="115" t="e">
        <f>#REF!</f>
        <v>#REF!</v>
      </c>
      <c r="E3" s="115" t="e">
        <f>#REF!</f>
        <v>#REF!</v>
      </c>
      <c r="F3" s="115" t="e">
        <f>#REF!</f>
        <v>#REF!</v>
      </c>
      <c r="G3" s="115" t="e">
        <f>#REF!</f>
        <v>#REF!</v>
      </c>
      <c r="H3" s="115" t="e">
        <f>#REF!</f>
        <v>#REF!</v>
      </c>
    </row>
    <row r="4" spans="2:8" ht="22.5" customHeight="1">
      <c r="B4" s="114" t="s">
        <v>46</v>
      </c>
      <c r="C4" s="68">
        <f>SUM(C5:C23)</f>
        <v>8</v>
      </c>
      <c r="D4" s="69">
        <f>IFERROR(C4/E4-1,"-")</f>
        <v>1</v>
      </c>
      <c r="E4" s="68">
        <f>SUM(E5:E23)</f>
        <v>4</v>
      </c>
      <c r="F4" s="68">
        <f>SUM(F5:F23)</f>
        <v>9206</v>
      </c>
      <c r="G4" s="69">
        <f>IFERROR(F4/H4-1,"-")</f>
        <v>-0.1715262778977682</v>
      </c>
      <c r="H4" s="68">
        <f>SUM(H5:H23)</f>
        <v>11112</v>
      </c>
    </row>
    <row r="5" spans="2:8" ht="22.5" customHeight="1">
      <c r="B5" s="103" t="s">
        <v>97</v>
      </c>
      <c r="C5" s="103">
        <v>4</v>
      </c>
      <c r="D5" s="96">
        <f>IFERROR(C5/E5-1,"-")</f>
        <v>3</v>
      </c>
      <c r="E5" s="103">
        <v>1</v>
      </c>
      <c r="F5" s="103">
        <v>5192</v>
      </c>
      <c r="G5" s="96">
        <f>IFERROR(F5/H5-1,"-")</f>
        <v>-0.38307984790874527</v>
      </c>
      <c r="H5" s="103">
        <v>8416</v>
      </c>
    </row>
    <row r="6" spans="2:8" ht="22.5" customHeight="1">
      <c r="B6" s="103" t="s">
        <v>66</v>
      </c>
      <c r="C6" s="103">
        <v>2</v>
      </c>
      <c r="D6" s="96" t="str">
        <f>IFERROR(C6/E6-1,"-")</f>
        <v>-</v>
      </c>
      <c r="E6" s="103"/>
      <c r="F6" s="103">
        <v>1000</v>
      </c>
      <c r="G6" s="96" t="str">
        <f>IFERROR(F6/H6-1,"-")</f>
        <v>-</v>
      </c>
      <c r="H6" s="103"/>
    </row>
    <row r="7" spans="2:8" ht="22.5" customHeight="1">
      <c r="B7" s="95" t="s">
        <v>42</v>
      </c>
      <c r="C7" s="103">
        <v>1</v>
      </c>
      <c r="D7" s="96" t="str">
        <f>IFERROR(C7/E7-1,"-")</f>
        <v>-</v>
      </c>
      <c r="E7" s="103"/>
      <c r="F7" s="103">
        <v>2716</v>
      </c>
      <c r="G7" s="96" t="str">
        <f>IFERROR(F7/H7-1,"-")</f>
        <v>-</v>
      </c>
      <c r="H7" s="103"/>
    </row>
    <row r="8" spans="2:8" ht="22.5" customHeight="1">
      <c r="B8" s="95" t="s">
        <v>53</v>
      </c>
      <c r="C8" s="103">
        <v>1</v>
      </c>
      <c r="D8" s="96" t="str">
        <f>IFERROR(C8/E8-1,"-")</f>
        <v>-</v>
      </c>
      <c r="E8" s="103"/>
      <c r="F8" s="103">
        <v>298</v>
      </c>
      <c r="G8" s="96" t="str">
        <f>IFERROR(F8/H8-1,"-")</f>
        <v>-</v>
      </c>
      <c r="H8" s="103"/>
    </row>
    <row r="9" spans="2:8" ht="22.5" customHeight="1">
      <c r="B9" s="95" t="s">
        <v>43</v>
      </c>
      <c r="C9" s="103"/>
      <c r="D9" s="96"/>
      <c r="E9" s="103">
        <v>2</v>
      </c>
      <c r="F9" s="103"/>
      <c r="G9" s="96"/>
      <c r="H9" s="103">
        <v>2398</v>
      </c>
    </row>
    <row r="10" spans="2:8" ht="22.5" customHeight="1">
      <c r="B10" s="95" t="s">
        <v>64</v>
      </c>
      <c r="C10" s="103"/>
      <c r="D10" s="96"/>
      <c r="E10" s="103">
        <v>1</v>
      </c>
      <c r="F10" s="103"/>
      <c r="G10" s="96"/>
      <c r="H10" s="103">
        <v>298</v>
      </c>
    </row>
    <row r="11" spans="2:8" ht="39" customHeight="1">
      <c r="B11" s="142" t="s">
        <v>98</v>
      </c>
      <c r="C11" s="148"/>
      <c r="D11" s="148"/>
      <c r="E11" s="148"/>
      <c r="F11" s="148"/>
      <c r="G11" s="148"/>
      <c r="H11" s="148"/>
    </row>
    <row r="12" spans="2:8" ht="22.5" customHeight="1"/>
    <row r="13" spans="2:8" ht="22.5" customHeight="1"/>
    <row r="14" spans="2:8" ht="22.5" customHeight="1"/>
    <row r="15" spans="2:8" ht="22.5" customHeight="1"/>
    <row r="16" spans="2:8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</sheetData>
  <mergeCells count="4">
    <mergeCell ref="B2:B3"/>
    <mergeCell ref="C2:E2"/>
    <mergeCell ref="F2:H2"/>
    <mergeCell ref="B11:H11"/>
  </mergeCells>
  <phoneticPr fontId="7" type="noConversion"/>
  <conditionalFormatting sqref="D4">
    <cfRule type="cellIs" dxfId="6" priority="4" operator="lessThan">
      <formula>0</formula>
    </cfRule>
  </conditionalFormatting>
  <conditionalFormatting sqref="G4"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H17" sqref="H17"/>
    </sheetView>
  </sheetViews>
  <sheetFormatPr defaultColWidth="9" defaultRowHeight="17.25"/>
  <cols>
    <col min="1" max="1" width="3.625" style="5" customWidth="1"/>
    <col min="2" max="2" width="9" style="5" customWidth="1"/>
    <col min="3" max="14" width="15" style="5" customWidth="1"/>
    <col min="15" max="16" width="9" style="5" customWidth="1"/>
    <col min="17" max="16384" width="9" style="5"/>
  </cols>
  <sheetData>
    <row r="1" spans="2:14" ht="28.5" customHeight="1" thickBot="1">
      <c r="B1" s="15" t="s">
        <v>38</v>
      </c>
    </row>
    <row r="2" spans="2:14" ht="28.5" customHeight="1">
      <c r="B2" s="156" t="s">
        <v>99</v>
      </c>
      <c r="C2" s="154" t="s">
        <v>100</v>
      </c>
      <c r="D2" s="150"/>
      <c r="E2" s="150"/>
      <c r="F2" s="150"/>
      <c r="G2" s="151" t="s">
        <v>101</v>
      </c>
      <c r="H2" s="150"/>
      <c r="I2" s="150"/>
      <c r="J2" s="150"/>
      <c r="K2" s="150"/>
      <c r="L2" s="150"/>
      <c r="M2" s="22"/>
    </row>
    <row r="3" spans="2:14" ht="28.5" customHeight="1">
      <c r="B3" s="150"/>
      <c r="C3" s="14" t="e">
        <f>#REF!</f>
        <v>#REF!</v>
      </c>
      <c r="D3" s="14" t="e">
        <f>#REF!</f>
        <v>#REF!</v>
      </c>
      <c r="E3" s="14" t="s">
        <v>102</v>
      </c>
      <c r="F3" s="19" t="e">
        <f>#REF!</f>
        <v>#REF!</v>
      </c>
      <c r="G3" s="14" t="e">
        <f>#REF!</f>
        <v>#REF!</v>
      </c>
      <c r="H3" s="14" t="e">
        <f>#REF!</f>
        <v>#REF!</v>
      </c>
      <c r="I3" s="117" t="s">
        <v>102</v>
      </c>
      <c r="J3" s="117" t="e">
        <f>#REF!</f>
        <v>#REF!</v>
      </c>
      <c r="K3" s="117" t="e">
        <f>#REF!&amp;"占比"</f>
        <v>#REF!</v>
      </c>
      <c r="L3" s="44" t="e">
        <f>#REF!&amp;"占比"</f>
        <v>#REF!</v>
      </c>
      <c r="M3" s="22"/>
    </row>
    <row r="4" spans="2:14" ht="28.5" customHeight="1" thickBot="1">
      <c r="B4" s="45"/>
      <c r="C4" s="46" t="e">
        <f>#REF!</f>
        <v>#REF!</v>
      </c>
      <c r="D4" s="46" t="e">
        <f>#REF!</f>
        <v>#REF!</v>
      </c>
      <c r="E4" s="46" t="e">
        <f>C4-D4</f>
        <v>#REF!</v>
      </c>
      <c r="F4" s="47" t="str">
        <f>IFERROR((C4/#REF!)/(D4/#REF!)-1,"-")</f>
        <v>-</v>
      </c>
      <c r="G4" s="41" t="e">
        <f>GETPIVOTDATA("星级",#REF!)</f>
        <v>#REF!</v>
      </c>
      <c r="H4" s="41" t="e">
        <f>GETPIVOTDATA("星级",#REF!)</f>
        <v>#REF!</v>
      </c>
      <c r="I4" s="41" t="e">
        <f>G4-H4</f>
        <v>#REF!</v>
      </c>
      <c r="J4" s="47" t="str">
        <f>IFERROR((G4/#REF!)/(H4/#REF!)-1,"-")</f>
        <v>-</v>
      </c>
      <c r="K4" s="43" t="str">
        <f>IFERROR(G4/C4,"-")</f>
        <v>-</v>
      </c>
      <c r="L4" s="43" t="str">
        <f>IFERROR(H4/D4,"-")</f>
        <v>-</v>
      </c>
      <c r="M4" s="22"/>
    </row>
    <row r="5" spans="2:14" ht="28.5" customHeight="1" thickBot="1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2:14" ht="28.5" customHeight="1">
      <c r="B6" s="152" t="s">
        <v>103</v>
      </c>
      <c r="C6" s="153" t="s">
        <v>104</v>
      </c>
      <c r="D6" s="150"/>
      <c r="E6" s="150"/>
      <c r="F6" s="150"/>
      <c r="G6" s="150"/>
      <c r="H6" s="150"/>
      <c r="I6" s="151" t="s">
        <v>105</v>
      </c>
      <c r="J6" s="150"/>
      <c r="K6" s="150"/>
      <c r="L6" s="150"/>
      <c r="M6" s="150"/>
      <c r="N6" s="150"/>
    </row>
    <row r="7" spans="2:14" ht="28.5" customHeight="1">
      <c r="B7" s="150"/>
      <c r="C7" s="14" t="e">
        <f>#REF!</f>
        <v>#REF!</v>
      </c>
      <c r="D7" s="14" t="e">
        <f>#REF!</f>
        <v>#REF!</v>
      </c>
      <c r="E7" s="14" t="s">
        <v>102</v>
      </c>
      <c r="F7" s="19" t="e">
        <f>#REF!</f>
        <v>#REF!</v>
      </c>
      <c r="G7" s="117" t="e">
        <f>#REF!&amp;"占比"</f>
        <v>#REF!</v>
      </c>
      <c r="H7" s="117" t="e">
        <f>#REF!&amp;"占比"</f>
        <v>#REF!</v>
      </c>
      <c r="I7" s="14" t="e">
        <f>#REF!</f>
        <v>#REF!</v>
      </c>
      <c r="J7" s="14" t="e">
        <f>#REF!</f>
        <v>#REF!</v>
      </c>
      <c r="K7" s="117" t="s">
        <v>102</v>
      </c>
      <c r="L7" s="117" t="e">
        <f>#REF!</f>
        <v>#REF!</v>
      </c>
      <c r="M7" s="117" t="e">
        <f>#REF!&amp;"占比"</f>
        <v>#REF!</v>
      </c>
      <c r="N7" s="44" t="e">
        <f>#REF!&amp;"占比"</f>
        <v>#REF!</v>
      </c>
    </row>
    <row r="8" spans="2:14" ht="28.5" customHeight="1" thickBot="1">
      <c r="B8" s="40"/>
      <c r="C8" s="41" t="e">
        <f>SUM(#REF!)</f>
        <v>#REF!</v>
      </c>
      <c r="D8" s="41" t="e">
        <f>SUM(#REF!)</f>
        <v>#REF!</v>
      </c>
      <c r="E8" s="41" t="e">
        <f>C8-D8</f>
        <v>#REF!</v>
      </c>
      <c r="F8" s="47" t="str">
        <f>IFERROR((C8/#REF!)/(D8/#REF!)-1,"-")</f>
        <v>-</v>
      </c>
      <c r="G8" s="43" t="str">
        <f>IFERROR(C8/#REF!,"-")</f>
        <v>-</v>
      </c>
      <c r="H8" s="43" t="str">
        <f>IFERROR(D8/#REF!,"-")</f>
        <v>-</v>
      </c>
      <c r="I8" s="41" t="e">
        <f>SUM(#REF!)</f>
        <v>#REF!</v>
      </c>
      <c r="J8" s="41" t="e">
        <f>SUM(#REF!)</f>
        <v>#REF!</v>
      </c>
      <c r="K8" s="41" t="e">
        <f>I8-J8</f>
        <v>#REF!</v>
      </c>
      <c r="L8" s="47" t="str">
        <f>IFERROR((I8/#REF!)/(J8/#REF!)-1,"-")</f>
        <v>-</v>
      </c>
      <c r="M8" s="43" t="str">
        <f>IFERROR(I8/E8,"-")</f>
        <v>-</v>
      </c>
      <c r="N8" s="43" t="str">
        <f>IFERROR(J8/F8,"-")</f>
        <v>-</v>
      </c>
    </row>
    <row r="9" spans="2:14" ht="28.5" customHeight="1" thickBot="1"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2:14" ht="28.5" customHeight="1">
      <c r="B10" s="152" t="s">
        <v>106</v>
      </c>
      <c r="C10" s="155" t="s">
        <v>107</v>
      </c>
      <c r="D10" s="150"/>
      <c r="E10" s="150"/>
      <c r="F10" s="150"/>
      <c r="G10" s="151" t="s">
        <v>108</v>
      </c>
      <c r="H10" s="150"/>
      <c r="I10" s="150"/>
      <c r="J10" s="150"/>
      <c r="K10" s="151" t="s">
        <v>109</v>
      </c>
      <c r="L10" s="150"/>
      <c r="M10" s="150"/>
      <c r="N10" s="150"/>
    </row>
    <row r="11" spans="2:14" ht="28.5" customHeight="1" thickBot="1">
      <c r="B11" s="150"/>
      <c r="C11" s="14" t="e">
        <f>#REF!</f>
        <v>#REF!</v>
      </c>
      <c r="D11" s="14" t="e">
        <f>#REF!</f>
        <v>#REF!</v>
      </c>
      <c r="E11" s="14" t="s">
        <v>102</v>
      </c>
      <c r="F11" s="19" t="e">
        <f>#REF!</f>
        <v>#REF!</v>
      </c>
      <c r="G11" s="14" t="e">
        <f>#REF!</f>
        <v>#REF!</v>
      </c>
      <c r="H11" s="14" t="e">
        <f>#REF!</f>
        <v>#REF!</v>
      </c>
      <c r="I11" s="14" t="s">
        <v>102</v>
      </c>
      <c r="J11" s="19" t="e">
        <f>#REF!</f>
        <v>#REF!</v>
      </c>
      <c r="K11" s="14" t="e">
        <f>#REF!</f>
        <v>#REF!</v>
      </c>
      <c r="L11" s="14" t="e">
        <f>#REF!</f>
        <v>#REF!</v>
      </c>
      <c r="M11" s="14" t="s">
        <v>102</v>
      </c>
      <c r="N11" s="62" t="e">
        <f>#REF!</f>
        <v>#REF!</v>
      </c>
    </row>
    <row r="12" spans="2:14" ht="28.5" customHeight="1" thickBot="1">
      <c r="B12" s="40"/>
      <c r="C12" s="41">
        <v>9.1</v>
      </c>
      <c r="D12" s="41">
        <v>9.1</v>
      </c>
      <c r="E12" s="127">
        <f>C12-D12</f>
        <v>0</v>
      </c>
      <c r="F12" s="47" t="str">
        <f>IFERROR((C12/#REF!)/(D12/#REF!)-1,"-")</f>
        <v>-</v>
      </c>
      <c r="G12" s="41">
        <v>9.1</v>
      </c>
      <c r="H12" s="41">
        <v>9.1</v>
      </c>
      <c r="I12" s="41">
        <f>G12-H12</f>
        <v>0</v>
      </c>
      <c r="J12" s="47" t="str">
        <f>IFERROR((G12/#REF!)/(H12/#REF!)-1,"-")</f>
        <v>-</v>
      </c>
      <c r="K12" s="41">
        <v>9.1</v>
      </c>
      <c r="L12" s="41">
        <v>9.1</v>
      </c>
      <c r="M12" s="61">
        <f>K12-L12</f>
        <v>0</v>
      </c>
      <c r="N12" s="63" t="str">
        <f>IFERROR((K12/#REF!)/(L12/#REF!)-1,"-")</f>
        <v>-</v>
      </c>
    </row>
    <row r="13" spans="2:14" ht="28.5" customHeight="1" thickBot="1"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2:14" ht="28.5" customHeight="1">
      <c r="B14" s="152" t="s">
        <v>110</v>
      </c>
      <c r="C14" s="116" t="s">
        <v>111</v>
      </c>
      <c r="D14" s="155" t="s">
        <v>112</v>
      </c>
      <c r="E14" s="150"/>
      <c r="F14" s="150"/>
      <c r="G14" s="150"/>
      <c r="H14" s="149" t="s">
        <v>113</v>
      </c>
      <c r="I14" s="150"/>
      <c r="J14" s="150"/>
      <c r="K14" s="150"/>
      <c r="L14" s="150"/>
      <c r="M14" s="150"/>
      <c r="N14" s="150"/>
    </row>
    <row r="15" spans="2:14" ht="28.5" customHeight="1">
      <c r="B15" s="150"/>
      <c r="C15" s="48" t="e">
        <f>"截止"&amp;#REF!</f>
        <v>#REF!</v>
      </c>
      <c r="D15" s="14" t="e">
        <f>#REF!</f>
        <v>#REF!</v>
      </c>
      <c r="E15" s="14" t="e">
        <f>#REF!</f>
        <v>#REF!</v>
      </c>
      <c r="F15" s="14" t="s">
        <v>102</v>
      </c>
      <c r="G15" s="19" t="e">
        <f>#REF!</f>
        <v>#REF!</v>
      </c>
      <c r="H15" s="150"/>
      <c r="I15" s="150"/>
      <c r="J15" s="150"/>
      <c r="K15" s="150"/>
      <c r="L15" s="150"/>
      <c r="M15" s="150"/>
      <c r="N15" s="150"/>
    </row>
    <row r="16" spans="2:14" ht="28.5" customHeight="1" thickBot="1">
      <c r="B16" s="40"/>
      <c r="C16" s="41">
        <v>14</v>
      </c>
      <c r="D16" s="41">
        <v>2</v>
      </c>
      <c r="E16" s="41">
        <v>3</v>
      </c>
      <c r="F16" s="42">
        <f>D16-E16</f>
        <v>-1</v>
      </c>
      <c r="G16" s="47" t="str">
        <f>IFERROR((D16/#REF!)/(E16/#REF!)-1,"-")</f>
        <v>-</v>
      </c>
      <c r="H16" s="150"/>
      <c r="I16" s="150"/>
      <c r="J16" s="150"/>
      <c r="K16" s="150"/>
      <c r="L16" s="150"/>
      <c r="M16" s="150"/>
      <c r="N16" s="150"/>
    </row>
    <row r="17" ht="93.95" customHeight="1"/>
  </sheetData>
  <mergeCells count="13">
    <mergeCell ref="H14:N16"/>
    <mergeCell ref="I6:N6"/>
    <mergeCell ref="G2:L2"/>
    <mergeCell ref="B10:B11"/>
    <mergeCell ref="G10:J10"/>
    <mergeCell ref="K10:N10"/>
    <mergeCell ref="C6:H6"/>
    <mergeCell ref="C2:F2"/>
    <mergeCell ref="B14:B15"/>
    <mergeCell ref="C10:F10"/>
    <mergeCell ref="D14:G14"/>
    <mergeCell ref="B2:B3"/>
    <mergeCell ref="B6:B7"/>
  </mergeCells>
  <phoneticPr fontId="7" type="noConversion"/>
  <conditionalFormatting sqref="E12 I12 M12">
    <cfRule type="cellIs" dxfId="4" priority="5" operator="lessThan">
      <formula>0</formula>
    </cfRule>
  </conditionalFormatting>
  <conditionalFormatting sqref="E4 I4 E8 K8">
    <cfRule type="cellIs" dxfId="3" priority="4" operator="lessThan">
      <formula>0</formula>
    </cfRule>
  </conditionalFormatting>
  <conditionalFormatting sqref="F16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H31" sqref="H31"/>
    </sheetView>
  </sheetViews>
  <sheetFormatPr defaultColWidth="8.875" defaultRowHeight="13.5"/>
  <cols>
    <col min="2" max="9" width="15" style="118" customWidth="1"/>
  </cols>
  <sheetData>
    <row r="2" spans="2:14" ht="24" customHeight="1">
      <c r="B2" s="157" t="s">
        <v>99</v>
      </c>
      <c r="C2" s="157" t="s">
        <v>114</v>
      </c>
      <c r="D2" s="158"/>
      <c r="E2" s="158"/>
      <c r="F2" s="157" t="s">
        <v>101</v>
      </c>
      <c r="G2" s="158"/>
      <c r="H2" s="158"/>
      <c r="I2" s="22"/>
      <c r="J2" s="5"/>
    </row>
    <row r="3" spans="2:14" ht="24" customHeight="1">
      <c r="B3" s="158"/>
      <c r="C3" s="117" t="s">
        <v>115</v>
      </c>
      <c r="D3" s="117" t="s">
        <v>116</v>
      </c>
      <c r="E3" s="117" t="s">
        <v>117</v>
      </c>
      <c r="F3" s="117" t="s">
        <v>115</v>
      </c>
      <c r="G3" s="117" t="s">
        <v>116</v>
      </c>
      <c r="H3" s="117" t="s">
        <v>117</v>
      </c>
      <c r="I3" s="22"/>
      <c r="J3" s="5"/>
    </row>
    <row r="4" spans="2:14" ht="24" customHeight="1">
      <c r="B4" s="23"/>
      <c r="C4" s="20" t="e">
        <f>#REF!</f>
        <v>#REF!</v>
      </c>
      <c r="D4" s="20" t="e">
        <f>#REF!</f>
        <v>#REF!</v>
      </c>
      <c r="E4" s="21" t="e">
        <f>(C4/14)/(D4/28)-1</f>
        <v>#REF!</v>
      </c>
      <c r="F4" s="20">
        <f>COUNTIFS(回复口碑!$C:$C,"&gt;=2018/3/1",回复口碑!$C:$C,"&lt;=2018/3/14")</f>
        <v>0</v>
      </c>
      <c r="G4" s="20">
        <f>COUNTIFS(回复口碑!$C:$C,"&gt;=2018/2/1",回复口碑!$C:$C,"&lt;=2018/2/28")</f>
        <v>0</v>
      </c>
      <c r="H4" s="21" t="e">
        <f>(F4/14)/(G4/28)-1</f>
        <v>#DIV/0!</v>
      </c>
      <c r="I4" s="22"/>
      <c r="J4" s="5"/>
    </row>
    <row r="5" spans="2:14" ht="24" customHeight="1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5"/>
    </row>
    <row r="6" spans="2:14" ht="24" customHeight="1">
      <c r="B6" s="157" t="s">
        <v>103</v>
      </c>
      <c r="C6" s="157" t="s">
        <v>118</v>
      </c>
      <c r="D6" s="158"/>
      <c r="E6" s="158"/>
      <c r="F6" s="157" t="s">
        <v>119</v>
      </c>
      <c r="G6" s="158"/>
      <c r="H6" s="158"/>
    </row>
    <row r="7" spans="2:14" ht="24" customHeight="1">
      <c r="B7" s="158"/>
      <c r="C7" s="117" t="s">
        <v>115</v>
      </c>
      <c r="D7" s="117" t="s">
        <v>116</v>
      </c>
      <c r="E7" s="117" t="s">
        <v>117</v>
      </c>
      <c r="F7" s="117" t="s">
        <v>115</v>
      </c>
      <c r="G7" s="117" t="s">
        <v>116</v>
      </c>
      <c r="H7" s="117" t="s">
        <v>117</v>
      </c>
    </row>
    <row r="8" spans="2:14" ht="24" customHeight="1">
      <c r="B8" s="23"/>
      <c r="C8" s="20">
        <f>COUNTIFS(口碑数据!$C:$C,"&gt;=2018/3/1",口碑数据!$C:$C,"&lt;=2018/3/14",口碑数据!$H:$H,"5星")</f>
        <v>0</v>
      </c>
      <c r="D8" s="20">
        <f>COUNTIFS(口碑数据!$C:$C,"&gt;=2018/2/1",口碑数据!$C:$C,"&lt;=2018/2/28",口碑数据!$H:$H,"5星")</f>
        <v>0</v>
      </c>
      <c r="E8" s="21" t="e">
        <f>(C8/14)/(D8/28)-1</f>
        <v>#DIV/0!</v>
      </c>
      <c r="F8" s="20">
        <f>COUNTIFS(口碑数据!$C:$C,"&gt;=2018/3/1",口碑数据!$C:$C,"&lt;=2018/3/14",口碑数据!$H:$H,"&lt;=3星")</f>
        <v>0</v>
      </c>
      <c r="G8" s="20">
        <f>COUNTIFS(口碑数据!$C:$C,"&gt;=2018/2/1",口碑数据!$C:$C,"&lt;=2018/2/28",口碑数据!$H:$H,"&lt;=3星")</f>
        <v>0</v>
      </c>
      <c r="H8" s="21" t="e">
        <f>(F8/14)/(G8/28)-1</f>
        <v>#DIV/0!</v>
      </c>
    </row>
    <row r="9" spans="2:14" ht="24" customHeight="1"/>
    <row r="10" spans="2:14" ht="24" customHeight="1">
      <c r="B10" s="157" t="s">
        <v>110</v>
      </c>
      <c r="C10" s="117" t="s">
        <v>111</v>
      </c>
      <c r="D10" s="157" t="s">
        <v>112</v>
      </c>
      <c r="E10" s="158"/>
      <c r="F10" s="158"/>
      <c r="G10" s="157" t="s">
        <v>120</v>
      </c>
      <c r="H10" s="158"/>
      <c r="I10" s="158"/>
    </row>
    <row r="11" spans="2:14" ht="24" customHeight="1">
      <c r="B11" s="158"/>
      <c r="C11" s="117" t="s">
        <v>121</v>
      </c>
      <c r="D11" s="117" t="s">
        <v>115</v>
      </c>
      <c r="E11" s="117" t="s">
        <v>116</v>
      </c>
      <c r="F11" s="117" t="s">
        <v>117</v>
      </c>
      <c r="G11" s="117" t="s">
        <v>121</v>
      </c>
      <c r="H11" s="117" t="s">
        <v>116</v>
      </c>
      <c r="I11" s="117" t="s">
        <v>117</v>
      </c>
    </row>
    <row r="12" spans="2:14" ht="24" customHeight="1">
      <c r="B12" s="23"/>
      <c r="C12" s="20">
        <v>12</v>
      </c>
      <c r="D12" s="20">
        <v>0</v>
      </c>
      <c r="E12" s="20">
        <v>-1</v>
      </c>
      <c r="F12" s="21">
        <f>(D12/14)/(E12/28)-1</f>
        <v>-1</v>
      </c>
      <c r="G12" s="20">
        <f>5+11+4+5+3+1+0</f>
        <v>29</v>
      </c>
      <c r="H12" s="20">
        <f>4+10+3+5+3+0+1</f>
        <v>26</v>
      </c>
      <c r="I12" s="21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7" type="noConversion"/>
  <conditionalFormatting sqref="E4 H4 E8 H8 F12 I1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F23" sqref="F23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17.625" style="5" customWidth="1"/>
    <col min="6" max="6" width="9" style="5" customWidth="1"/>
    <col min="7" max="16384" width="9" style="5"/>
  </cols>
  <sheetData>
    <row r="1" spans="2:6" ht="18" customHeight="1" thickBot="1">
      <c r="B1" s="5" t="s">
        <v>122</v>
      </c>
    </row>
    <row r="2" spans="2:6" ht="22.5" customHeight="1">
      <c r="B2" s="7" t="s">
        <v>123</v>
      </c>
      <c r="C2" s="7" t="e">
        <f>#REF!</f>
        <v>#REF!</v>
      </c>
      <c r="D2" s="7" t="e">
        <f>#REF!</f>
        <v>#REF!</v>
      </c>
      <c r="E2" s="7" t="e">
        <f>#REF!</f>
        <v>#REF!</v>
      </c>
    </row>
    <row r="3" spans="2:6" ht="22.5" customHeight="1" thickBot="1">
      <c r="B3" s="8" t="s">
        <v>124</v>
      </c>
      <c r="C3" s="128" t="e">
        <f>GETPIVOTDATA("求和项:花费",#REF!)</f>
        <v>#REF!</v>
      </c>
      <c r="D3" s="6" t="str">
        <f>IFERROR((C3/#REF!)/(E3/#REF!)-1,"-")</f>
        <v>-</v>
      </c>
      <c r="E3" s="128" t="e">
        <f>GETPIVOTDATA("求和项:花费",#REF!)</f>
        <v>#REF!</v>
      </c>
    </row>
    <row r="4" spans="2:6" ht="22.5" customHeight="1" thickBot="1">
      <c r="B4" s="9" t="s">
        <v>125</v>
      </c>
      <c r="C4" s="128" t="e">
        <f>GETPIVOTDATA("求和项:点击",#REF!)</f>
        <v>#REF!</v>
      </c>
      <c r="D4" s="6" t="str">
        <f>IFERROR((C4/#REF!)/(E4/#REF!)-1,"-")</f>
        <v>-</v>
      </c>
      <c r="E4" s="128" t="e">
        <f>GETPIVOTDATA("求和项:点击",#REF!)</f>
        <v>#REF!</v>
      </c>
    </row>
    <row r="5" spans="2:6" ht="22.5" customHeight="1" thickBot="1">
      <c r="B5" s="9" t="s">
        <v>126</v>
      </c>
      <c r="C5" s="10" t="e">
        <f>GETPIVOTDATA("平均值项:点击均价",#REF!)</f>
        <v>#REF!</v>
      </c>
      <c r="D5" s="6" t="str">
        <f>IFERROR((C5/#REF!)/(E5/#REF!)-1,"-")</f>
        <v>-</v>
      </c>
      <c r="E5" s="10" t="e">
        <f>GETPIVOTDATA("平均值项:点击均价",#REF!)</f>
        <v>#REF!</v>
      </c>
    </row>
    <row r="6" spans="2:6" ht="22.5" customHeight="1" thickBot="1">
      <c r="B6" s="9" t="s">
        <v>127</v>
      </c>
      <c r="C6" s="128" t="e">
        <f>GETPIVOTDATA("求和项:曝光",#REF!)</f>
        <v>#REF!</v>
      </c>
      <c r="D6" s="6" t="str">
        <f>IFERROR((C6/#REF!)/(E6/#REF!)-1,"-")</f>
        <v>-</v>
      </c>
      <c r="E6" s="128" t="e">
        <f>GETPIVOTDATA("求和项:曝光",#REF!)</f>
        <v>#REF!</v>
      </c>
    </row>
    <row r="7" spans="2:6" ht="22.5" customHeight="1" thickBot="1">
      <c r="B7" s="9" t="s">
        <v>128</v>
      </c>
      <c r="C7" s="128" t="e">
        <f>GETPIVOTDATA("求和项:商户浏览量",#REF!)</f>
        <v>#REF!</v>
      </c>
      <c r="D7" s="6" t="str">
        <f>IFERROR((C7/#REF!)/(E7/#REF!)-1,"-")</f>
        <v>-</v>
      </c>
      <c r="E7" s="128" t="e">
        <f>GETPIVOTDATA("求和项:商户浏览量",#REF!)</f>
        <v>#REF!</v>
      </c>
    </row>
    <row r="8" spans="2:6" ht="22.5" customHeight="1" thickBot="1">
      <c r="B8" s="9" t="s">
        <v>129</v>
      </c>
      <c r="C8" s="129" t="e">
        <f>C7/C6</f>
        <v>#REF!</v>
      </c>
      <c r="D8" s="130" t="e">
        <f>C8-E8</f>
        <v>#REF!</v>
      </c>
      <c r="E8" s="129" t="e">
        <f>E7/E6</f>
        <v>#REF!</v>
      </c>
      <c r="F8" s="5" t="s">
        <v>130</v>
      </c>
    </row>
    <row r="9" spans="2:6" ht="22.5" customHeight="1" thickBot="1">
      <c r="B9" s="11" t="s">
        <v>131</v>
      </c>
      <c r="C9" s="131">
        <v>421176</v>
      </c>
      <c r="D9" s="39">
        <f>C9/E9-1</f>
        <v>12.782839191046534</v>
      </c>
      <c r="E9" s="131">
        <v>30558</v>
      </c>
    </row>
    <row r="10" spans="2:6" ht="22.5" customHeight="1">
      <c r="B10" s="12" t="s">
        <v>132</v>
      </c>
      <c r="C10" s="132" t="e">
        <f>C9/C3</f>
        <v>#REF!</v>
      </c>
      <c r="D10" s="6" t="str">
        <f>IFERROR((C10/#REF!)/(E10/#REF!)-1,"-")</f>
        <v>-</v>
      </c>
      <c r="E10" s="132" t="e">
        <f>E9/E3</f>
        <v>#REF!</v>
      </c>
      <c r="F10" s="5" t="s">
        <v>133</v>
      </c>
    </row>
  </sheetData>
  <phoneticPr fontId="7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口碑</vt:lpstr>
      <vt:lpstr>CPC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刷单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2018-09-17T10:19:23Z</dcterms:modified>
</cp:coreProperties>
</file>