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3495" yWindow="540" windowWidth="26235" windowHeight="16245" tabRatio="938" firstSheet="3" activeTab="12"/>
  </bookViews>
  <sheets>
    <sheet name="关键指标" sheetId="9" r:id="rId1"/>
    <sheet name="关键指标-竞对" sheetId="19" r:id="rId2"/>
    <sheet name="关键指标-咨询转化" sheetId="20" r:id="rId3"/>
    <sheet name="销售-团购（线上）" sheetId="10" r:id="rId4"/>
    <sheet name="实际消费分布（线下）" sheetId="36" r:id="rId5"/>
    <sheet name="体验报告" sheetId="23" r:id="rId6"/>
    <sheet name="CPC" sheetId="26" state="hidden" r:id="rId7"/>
    <sheet name="透视表" sheetId="31" r:id="rId8"/>
    <sheet name="竞对数据" sheetId="35" r:id="rId9"/>
    <sheet name="流量" sheetId="29" r:id="rId10"/>
    <sheet name="咨询明细" sheetId="8" r:id="rId11"/>
    <sheet name="订单中心" sheetId="14" r:id="rId12"/>
    <sheet name="消费数据明细（线上）" sheetId="37" r:id="rId13"/>
    <sheet name="线下" sheetId="38" r:id="rId14"/>
    <sheet name="体验报告明细" sheetId="16" r:id="rId15"/>
    <sheet name="回复体验报告" sheetId="28" r:id="rId16"/>
    <sheet name="CPC数据" sheetId="27" state="hidden" r:id="rId17"/>
  </sheets>
  <definedNames>
    <definedName name="_xlnm._FilterDatabase" localSheetId="11" hidden="1">订单中心!$A$1:$I$22</definedName>
    <definedName name="_xlnm._FilterDatabase" localSheetId="15" hidden="1">回复体验报告!$C$1:$C$1</definedName>
    <definedName name="_xlnm._FilterDatabase" localSheetId="10" hidden="1">咨询明细!#REF!</definedName>
    <definedName name="竞对分析">竞对数据!$2:$6</definedName>
  </definedNames>
  <calcPr calcId="162913"/>
  <pivotCaches>
    <pivotCache cacheId="264" r:id="rId18"/>
    <pivotCache cacheId="265" r:id="rId19"/>
    <pivotCache cacheId="266" r:id="rId20"/>
    <pivotCache cacheId="267" r:id="rId21"/>
    <pivotCache cacheId="268" r:id="rId22"/>
    <pivotCache cacheId="269" r:id="rId23"/>
    <pivotCache cacheId="270" r:id="rId24"/>
    <pivotCache cacheId="271" r:id="rId25"/>
  </pivotCaches>
</workbook>
</file>

<file path=xl/calcChain.xml><?xml version="1.0" encoding="utf-8"?>
<calcChain xmlns="http://schemas.openxmlformats.org/spreadsheetml/2006/main">
  <c r="A24" i="14" l="1"/>
  <c r="B24" i="14"/>
  <c r="A93" i="8"/>
  <c r="B93" i="8"/>
  <c r="A94" i="8"/>
  <c r="B94" i="8"/>
  <c r="A95" i="8"/>
  <c r="B95" i="8"/>
  <c r="A37" i="29"/>
  <c r="B37" i="29"/>
  <c r="A36" i="29"/>
  <c r="B36" i="29"/>
  <c r="J17" i="16" l="1"/>
  <c r="K17" i="16"/>
  <c r="L17" i="16"/>
  <c r="A50" i="37"/>
  <c r="B50" i="37"/>
  <c r="C50" i="37"/>
  <c r="A51" i="37"/>
  <c r="B51" i="37"/>
  <c r="C51" i="37"/>
  <c r="A52" i="37"/>
  <c r="B52" i="37"/>
  <c r="C52" i="37"/>
  <c r="A23" i="14"/>
  <c r="B23" i="14"/>
  <c r="A92" i="8"/>
  <c r="B92" i="8"/>
  <c r="A91" i="8"/>
  <c r="B91" i="8"/>
  <c r="A90" i="8"/>
  <c r="B90" i="8"/>
  <c r="A89" i="8"/>
  <c r="B89" i="8"/>
  <c r="A35" i="29"/>
  <c r="B35" i="29"/>
  <c r="A34" i="29"/>
  <c r="B34" i="29"/>
  <c r="A33" i="29"/>
  <c r="B33" i="29"/>
  <c r="A32" i="29"/>
  <c r="B32" i="29"/>
  <c r="A16" i="8" l="1"/>
  <c r="B16" i="8"/>
  <c r="A15" i="8"/>
  <c r="B15" i="8"/>
  <c r="A14" i="8"/>
  <c r="B14" i="8"/>
  <c r="A13" i="8"/>
  <c r="B13" i="8"/>
  <c r="A12" i="8"/>
  <c r="B12" i="8"/>
  <c r="A31" i="8"/>
  <c r="B31" i="8"/>
  <c r="A30" i="8"/>
  <c r="B30" i="8"/>
  <c r="A29" i="8"/>
  <c r="B29" i="8"/>
  <c r="A28" i="8"/>
  <c r="B28" i="8"/>
  <c r="A27" i="8"/>
  <c r="B27" i="8"/>
  <c r="A26" i="8"/>
  <c r="B26" i="8"/>
  <c r="A22" i="8"/>
  <c r="B22" i="8"/>
  <c r="A21" i="8"/>
  <c r="B21" i="8"/>
  <c r="A20" i="8"/>
  <c r="B20" i="8"/>
  <c r="A41" i="8"/>
  <c r="B41" i="8"/>
  <c r="A40" i="8"/>
  <c r="B40" i="8"/>
  <c r="A39" i="8"/>
  <c r="B39" i="8"/>
  <c r="A38" i="8"/>
  <c r="B38" i="8"/>
  <c r="A37" i="8"/>
  <c r="B37" i="8"/>
  <c r="A36" i="8"/>
  <c r="B36" i="8"/>
  <c r="A35" i="8"/>
  <c r="B35" i="8"/>
  <c r="A34" i="8"/>
  <c r="B34" i="8"/>
  <c r="A33" i="8"/>
  <c r="B33" i="8"/>
  <c r="A32" i="8"/>
  <c r="B32" i="8"/>
  <c r="A51" i="8"/>
  <c r="B51" i="8"/>
  <c r="A50" i="8"/>
  <c r="B50" i="8"/>
  <c r="A49" i="8"/>
  <c r="B49" i="8"/>
  <c r="A48" i="8"/>
  <c r="B48" i="8"/>
  <c r="A47" i="8"/>
  <c r="B47" i="8"/>
  <c r="A46" i="8"/>
  <c r="B46" i="8"/>
  <c r="A45" i="8"/>
  <c r="B45" i="8"/>
  <c r="A44" i="8"/>
  <c r="B44" i="8"/>
  <c r="A43" i="8"/>
  <c r="B43" i="8"/>
  <c r="A42" i="8"/>
  <c r="B42" i="8"/>
  <c r="A58" i="8"/>
  <c r="B58" i="8"/>
  <c r="A57" i="8"/>
  <c r="B57" i="8"/>
  <c r="A56" i="8"/>
  <c r="B56" i="8"/>
  <c r="A55" i="8"/>
  <c r="B55" i="8"/>
  <c r="A54" i="8"/>
  <c r="B54" i="8"/>
  <c r="A53" i="8"/>
  <c r="B53" i="8"/>
  <c r="A52" i="8"/>
  <c r="B52" i="8"/>
  <c r="A68" i="8"/>
  <c r="B68" i="8"/>
  <c r="A67" i="8"/>
  <c r="B67" i="8"/>
  <c r="A66" i="8"/>
  <c r="B66" i="8"/>
  <c r="A65" i="8"/>
  <c r="B65" i="8"/>
  <c r="A64" i="8"/>
  <c r="B64" i="8"/>
  <c r="A63" i="8"/>
  <c r="B63" i="8"/>
  <c r="A62" i="8"/>
  <c r="B62" i="8"/>
  <c r="A61" i="8"/>
  <c r="B61" i="8"/>
  <c r="A60" i="8"/>
  <c r="B60" i="8"/>
  <c r="A59" i="8"/>
  <c r="B59" i="8"/>
  <c r="A78" i="8"/>
  <c r="B78" i="8"/>
  <c r="A77" i="8"/>
  <c r="B77" i="8"/>
  <c r="A76" i="8"/>
  <c r="B76" i="8"/>
  <c r="A75" i="8"/>
  <c r="B75" i="8"/>
  <c r="A74" i="8"/>
  <c r="B74" i="8"/>
  <c r="A73" i="8"/>
  <c r="B73" i="8"/>
  <c r="A72" i="8"/>
  <c r="B72" i="8"/>
  <c r="A71" i="8"/>
  <c r="B71" i="8"/>
  <c r="A70" i="8"/>
  <c r="B70" i="8"/>
  <c r="A69" i="8"/>
  <c r="B69" i="8"/>
  <c r="A88" i="8"/>
  <c r="B88" i="8"/>
  <c r="A87" i="8"/>
  <c r="B87" i="8"/>
  <c r="A86" i="8"/>
  <c r="B86" i="8"/>
  <c r="A85" i="8"/>
  <c r="B85" i="8"/>
  <c r="A84" i="8"/>
  <c r="B84" i="8"/>
  <c r="A83" i="8"/>
  <c r="B83" i="8"/>
  <c r="A82" i="8"/>
  <c r="B82" i="8"/>
  <c r="A81" i="8"/>
  <c r="B81" i="8"/>
  <c r="A80" i="8"/>
  <c r="B80" i="8"/>
  <c r="A79" i="8"/>
  <c r="B79" i="8"/>
  <c r="J16" i="16"/>
  <c r="K16" i="16"/>
  <c r="L16" i="16"/>
  <c r="J15" i="16"/>
  <c r="K15" i="16"/>
  <c r="L15" i="16"/>
  <c r="J14" i="16"/>
  <c r="K14" i="16"/>
  <c r="L14" i="16"/>
  <c r="J13" i="16"/>
  <c r="K13" i="16"/>
  <c r="L13" i="16"/>
  <c r="J11" i="16"/>
  <c r="K11" i="16"/>
  <c r="L11" i="16"/>
  <c r="J12" i="16"/>
  <c r="K12" i="16"/>
  <c r="L12" i="16"/>
  <c r="J9" i="16"/>
  <c r="K9" i="16"/>
  <c r="L9" i="16"/>
  <c r="J10" i="16"/>
  <c r="K10" i="16"/>
  <c r="L10" i="16"/>
  <c r="J8" i="16"/>
  <c r="K8" i="16"/>
  <c r="L8" i="16"/>
  <c r="J6" i="16"/>
  <c r="K6" i="16"/>
  <c r="L6" i="16"/>
  <c r="J7" i="16"/>
  <c r="K7" i="16"/>
  <c r="L7" i="16"/>
  <c r="J4" i="16"/>
  <c r="K4" i="16"/>
  <c r="L4" i="16"/>
  <c r="J5" i="16"/>
  <c r="K5" i="16"/>
  <c r="L5" i="16"/>
  <c r="J3" i="16"/>
  <c r="K3" i="16"/>
  <c r="L3" i="16"/>
  <c r="J2" i="16"/>
  <c r="K2" i="16"/>
  <c r="L2" i="16"/>
  <c r="C47" i="37"/>
  <c r="C48" i="37"/>
  <c r="C45" i="37"/>
  <c r="C43" i="37"/>
  <c r="C44" i="37"/>
  <c r="C41" i="37"/>
  <c r="C38" i="37"/>
  <c r="C39" i="37"/>
  <c r="C40" i="37"/>
  <c r="C34" i="37"/>
  <c r="C35" i="37"/>
  <c r="C36" i="37"/>
  <c r="C32" i="37"/>
  <c r="C31" i="37"/>
  <c r="C25" i="37"/>
  <c r="C26" i="37"/>
  <c r="C27" i="37"/>
  <c r="C28" i="37"/>
  <c r="C29" i="37"/>
  <c r="C22" i="37"/>
  <c r="C23" i="37"/>
  <c r="C24" i="37"/>
  <c r="C21" i="37"/>
  <c r="C18" i="37"/>
  <c r="C19" i="37"/>
  <c r="C20" i="37"/>
  <c r="C16" i="37"/>
  <c r="C17" i="37"/>
  <c r="C13" i="37"/>
  <c r="C14" i="37"/>
  <c r="C15" i="37"/>
  <c r="C11" i="37"/>
  <c r="C10" i="37"/>
  <c r="C4" i="37"/>
  <c r="C5" i="37"/>
  <c r="C6" i="37"/>
  <c r="C7" i="37"/>
  <c r="C3" i="37"/>
  <c r="C2" i="37"/>
  <c r="C49" i="37"/>
  <c r="C42" i="37"/>
  <c r="C37" i="37"/>
  <c r="C33" i="37"/>
  <c r="C30" i="37"/>
  <c r="C12" i="37"/>
  <c r="C9" i="37"/>
  <c r="C8" i="37"/>
  <c r="C46" i="37"/>
  <c r="A18" i="37"/>
  <c r="B18" i="37"/>
  <c r="A19" i="37"/>
  <c r="B19" i="37"/>
  <c r="A20" i="37"/>
  <c r="B20" i="37"/>
  <c r="A16" i="37"/>
  <c r="B16" i="37"/>
  <c r="A17" i="37"/>
  <c r="B17" i="37"/>
  <c r="A13" i="37"/>
  <c r="B13" i="37"/>
  <c r="A14" i="37"/>
  <c r="B14" i="37"/>
  <c r="A15" i="37"/>
  <c r="B15" i="37"/>
  <c r="A11" i="37"/>
  <c r="B11" i="37"/>
  <c r="A10" i="37"/>
  <c r="B10" i="37"/>
  <c r="A4" i="37"/>
  <c r="B4" i="37"/>
  <c r="A5" i="37"/>
  <c r="B5" i="37"/>
  <c r="A6" i="37"/>
  <c r="B6" i="37"/>
  <c r="A7" i="37"/>
  <c r="B7" i="37"/>
  <c r="A3" i="37"/>
  <c r="B3" i="37"/>
  <c r="A2" i="37"/>
  <c r="B2" i="37"/>
  <c r="A49" i="37"/>
  <c r="B49" i="37"/>
  <c r="A42" i="37"/>
  <c r="B42" i="37"/>
  <c r="A37" i="37"/>
  <c r="B37" i="37"/>
  <c r="A33" i="37"/>
  <c r="B33" i="37"/>
  <c r="A30" i="37"/>
  <c r="B30" i="37"/>
  <c r="A12" i="37"/>
  <c r="B12" i="37"/>
  <c r="A9" i="37"/>
  <c r="B9" i="37"/>
  <c r="A8" i="37"/>
  <c r="B8" i="37"/>
  <c r="A10" i="14"/>
  <c r="B10" i="14"/>
  <c r="A11" i="14"/>
  <c r="B11" i="14"/>
  <c r="A21" i="37" l="1"/>
  <c r="B21" i="37"/>
  <c r="A23" i="37"/>
  <c r="B23" i="37"/>
  <c r="A24" i="37"/>
  <c r="B24" i="37"/>
  <c r="A14" i="14"/>
  <c r="B14" i="14"/>
  <c r="A17" i="8"/>
  <c r="B17" i="8"/>
  <c r="A29" i="37" l="1"/>
  <c r="B29" i="37"/>
  <c r="A22" i="37"/>
  <c r="B22" i="37"/>
  <c r="A13" i="14"/>
  <c r="B13" i="14"/>
  <c r="A18" i="8"/>
  <c r="B18" i="8"/>
  <c r="A31" i="37" l="1"/>
  <c r="B31" i="37"/>
  <c r="A25" i="37"/>
  <c r="B25" i="37"/>
  <c r="A26" i="37"/>
  <c r="B26" i="37"/>
  <c r="A27" i="37"/>
  <c r="B27" i="37"/>
  <c r="A28" i="37"/>
  <c r="B28" i="37"/>
  <c r="A35" i="37"/>
  <c r="B35" i="37"/>
  <c r="A36" i="37"/>
  <c r="B36" i="37"/>
  <c r="A32" i="37"/>
  <c r="B32" i="37"/>
  <c r="A39" i="37"/>
  <c r="B39" i="37"/>
  <c r="A40" i="37"/>
  <c r="B40" i="37"/>
  <c r="A34" i="37"/>
  <c r="B34" i="37"/>
  <c r="A12" i="14" l="1"/>
  <c r="B12" i="14"/>
  <c r="A19" i="8"/>
  <c r="B19" i="8"/>
  <c r="G6" i="36" l="1"/>
  <c r="G5" i="36"/>
  <c r="D6" i="36"/>
  <c r="D5" i="36"/>
  <c r="G7" i="10"/>
  <c r="D7" i="10"/>
  <c r="G16" i="23"/>
  <c r="A16" i="14"/>
  <c r="B16" i="14"/>
  <c r="J4" i="20" l="1"/>
  <c r="J5" i="20"/>
  <c r="J6" i="20"/>
  <c r="J7" i="20"/>
  <c r="J8" i="20"/>
  <c r="J9" i="20"/>
  <c r="J10" i="20"/>
  <c r="J11" i="20"/>
  <c r="J12" i="20"/>
  <c r="J13" i="20"/>
  <c r="J3" i="20"/>
  <c r="K2" i="20"/>
  <c r="J2" i="20"/>
  <c r="I2" i="20"/>
  <c r="A15" i="14" l="1"/>
  <c r="B15" i="14"/>
  <c r="A17" i="14" l="1"/>
  <c r="B17" i="14"/>
  <c r="A18" i="14"/>
  <c r="B18" i="14"/>
  <c r="A19" i="14"/>
  <c r="B19" i="14"/>
  <c r="A5" i="8" l="1"/>
  <c r="B5" i="8"/>
  <c r="A6" i="8"/>
  <c r="B6" i="8"/>
  <c r="F4" i="20" l="1"/>
  <c r="D4" i="20"/>
  <c r="H4" i="10"/>
  <c r="E4" i="10"/>
  <c r="F4" i="10"/>
  <c r="C4" i="10"/>
  <c r="F4" i="36"/>
  <c r="A44" i="37"/>
  <c r="B44" i="37"/>
  <c r="A41" i="37"/>
  <c r="B41" i="37"/>
  <c r="A38" i="37"/>
  <c r="B38" i="37"/>
  <c r="F12" i="20"/>
  <c r="D12" i="20"/>
  <c r="A21" i="14" l="1"/>
  <c r="B21" i="14"/>
  <c r="A20" i="14"/>
  <c r="B20" i="14"/>
  <c r="A22" i="14"/>
  <c r="B22" i="14"/>
  <c r="A7" i="8"/>
  <c r="B7" i="8"/>
  <c r="A8" i="8"/>
  <c r="B8" i="8"/>
  <c r="A3" i="14" l="1"/>
  <c r="B3" i="14"/>
  <c r="A2" i="14"/>
  <c r="B2" i="14"/>
  <c r="A9" i="8"/>
  <c r="B9" i="8"/>
  <c r="A10" i="8"/>
  <c r="B10" i="8"/>
  <c r="A6" i="14" l="1"/>
  <c r="B6" i="14"/>
  <c r="A7" i="14"/>
  <c r="B7" i="14"/>
  <c r="B25" i="8"/>
  <c r="B24" i="8"/>
  <c r="B23" i="8"/>
  <c r="B2" i="8"/>
  <c r="B3" i="8"/>
  <c r="B4" i="8"/>
  <c r="B11" i="8"/>
  <c r="A25" i="8"/>
  <c r="A24" i="8"/>
  <c r="A23" i="8"/>
  <c r="A2" i="8"/>
  <c r="A3" i="8"/>
  <c r="A4" i="8"/>
  <c r="A11" i="8"/>
  <c r="A5" i="14" l="1"/>
  <c r="B5" i="14"/>
  <c r="B47" i="37" l="1"/>
  <c r="B48" i="37"/>
  <c r="B45" i="37"/>
  <c r="B43" i="37"/>
  <c r="B46" i="37"/>
  <c r="A47" i="37"/>
  <c r="A48" i="37"/>
  <c r="A45" i="37"/>
  <c r="A43" i="37"/>
  <c r="A46" i="37"/>
  <c r="K8" i="19" l="1"/>
  <c r="K7" i="19"/>
  <c r="K6" i="19"/>
  <c r="K5" i="19"/>
  <c r="H8" i="19"/>
  <c r="H7" i="19"/>
  <c r="H6" i="19"/>
  <c r="H5" i="19"/>
  <c r="E6" i="19"/>
  <c r="E7" i="19"/>
  <c r="E8" i="19"/>
  <c r="E5" i="19"/>
  <c r="A4" i="14"/>
  <c r="B4" i="14"/>
  <c r="D15" i="9" l="1"/>
  <c r="D17" i="9" l="1"/>
  <c r="A9" i="14" l="1"/>
  <c r="B9" i="14"/>
  <c r="D3" i="9"/>
  <c r="N12" i="23" l="1"/>
  <c r="J12" i="23"/>
  <c r="F12" i="23"/>
  <c r="A8" i="14"/>
  <c r="B8" i="14"/>
  <c r="F15" i="9" l="1"/>
  <c r="A3" i="29" l="1"/>
  <c r="B3" i="29"/>
  <c r="A4" i="29"/>
  <c r="B4" i="29"/>
  <c r="A5" i="29"/>
  <c r="B5" i="29"/>
  <c r="A6" i="29"/>
  <c r="B6" i="29"/>
  <c r="A7" i="29"/>
  <c r="B7" i="29"/>
  <c r="A8" i="29"/>
  <c r="B8" i="29"/>
  <c r="A9" i="29"/>
  <c r="B9" i="29"/>
  <c r="A10" i="29"/>
  <c r="B10" i="29"/>
  <c r="A11" i="29"/>
  <c r="B11" i="29"/>
  <c r="A12" i="29"/>
  <c r="B12" i="29"/>
  <c r="A13" i="29"/>
  <c r="B13" i="29"/>
  <c r="A14" i="29"/>
  <c r="B14" i="29"/>
  <c r="A15" i="29"/>
  <c r="B15" i="29"/>
  <c r="A16" i="29"/>
  <c r="B16" i="29"/>
  <c r="A17" i="29"/>
  <c r="B17" i="29"/>
  <c r="A18" i="29"/>
  <c r="B18" i="29"/>
  <c r="A19" i="29"/>
  <c r="B19" i="29"/>
  <c r="A20" i="29"/>
  <c r="B20" i="29"/>
  <c r="A21" i="29"/>
  <c r="B21" i="29"/>
  <c r="A22" i="29"/>
  <c r="B22" i="29"/>
  <c r="A23" i="29"/>
  <c r="B23" i="29"/>
  <c r="A24" i="29"/>
  <c r="B24" i="29"/>
  <c r="A25" i="29"/>
  <c r="B25" i="29"/>
  <c r="A26" i="29"/>
  <c r="B26" i="29"/>
  <c r="A27" i="29"/>
  <c r="B27" i="29"/>
  <c r="A28" i="29"/>
  <c r="B28" i="29"/>
  <c r="A29" i="29"/>
  <c r="B29" i="29"/>
  <c r="A30" i="29"/>
  <c r="B30" i="29"/>
  <c r="A31" i="29"/>
  <c r="B31" i="29"/>
  <c r="B2" i="29"/>
  <c r="A2" i="29"/>
  <c r="F2" i="20"/>
  <c r="E2" i="20"/>
  <c r="D2" i="20"/>
  <c r="H4" i="36"/>
  <c r="G4" i="36" s="1"/>
  <c r="H3" i="36"/>
  <c r="G3" i="36"/>
  <c r="F3" i="36"/>
  <c r="C3" i="36"/>
  <c r="E4" i="36"/>
  <c r="C4" i="36"/>
  <c r="E3" i="36"/>
  <c r="D3" i="36"/>
  <c r="H3" i="10"/>
  <c r="G3" i="10"/>
  <c r="F3" i="10"/>
  <c r="E3" i="10"/>
  <c r="D3" i="10"/>
  <c r="C3" i="10"/>
  <c r="D6" i="10"/>
  <c r="D8" i="10"/>
  <c r="C15" i="23"/>
  <c r="E11" i="9"/>
  <c r="G11" i="9" s="1"/>
  <c r="F2" i="9"/>
  <c r="E2" i="9"/>
  <c r="D2" i="9"/>
  <c r="G15" i="23"/>
  <c r="E15" i="23"/>
  <c r="D15" i="23"/>
  <c r="D9" i="26"/>
  <c r="D2" i="26"/>
  <c r="E2" i="26"/>
  <c r="C2" i="26"/>
  <c r="N11" i="23"/>
  <c r="L11" i="23"/>
  <c r="K11" i="23"/>
  <c r="J11" i="23"/>
  <c r="H11" i="23"/>
  <c r="G11" i="23"/>
  <c r="F11" i="23"/>
  <c r="D11" i="23"/>
  <c r="C11" i="23"/>
  <c r="N7" i="23"/>
  <c r="M7" i="23"/>
  <c r="L7" i="23"/>
  <c r="J7" i="23"/>
  <c r="I7" i="23"/>
  <c r="H7" i="23"/>
  <c r="G7" i="23"/>
  <c r="F7" i="23"/>
  <c r="D7" i="23"/>
  <c r="C7" i="23"/>
  <c r="L3" i="23"/>
  <c r="K3" i="23"/>
  <c r="J3" i="23"/>
  <c r="H3" i="23"/>
  <c r="G3" i="23"/>
  <c r="F3" i="23"/>
  <c r="D3" i="23"/>
  <c r="C3" i="23"/>
  <c r="G8" i="10"/>
  <c r="G6" i="10"/>
  <c r="G5" i="10"/>
  <c r="D5" i="10"/>
  <c r="E15" i="9"/>
  <c r="G15" i="9" s="1"/>
  <c r="F12" i="9"/>
  <c r="D12" i="9"/>
  <c r="J4" i="19"/>
  <c r="I4" i="19"/>
  <c r="G4" i="19"/>
  <c r="F4" i="19"/>
  <c r="D4" i="19"/>
  <c r="C4" i="19"/>
  <c r="E4" i="20"/>
  <c r="E14" i="9"/>
  <c r="G14" i="9" s="1"/>
  <c r="E13" i="9"/>
  <c r="G13" i="9" s="1"/>
  <c r="E9" i="9"/>
  <c r="G9" i="9" s="1"/>
  <c r="A95" i="27"/>
  <c r="B95" i="27"/>
  <c r="A96" i="27"/>
  <c r="B96" i="27"/>
  <c r="A97" i="27"/>
  <c r="B97" i="27"/>
  <c r="A92" i="27"/>
  <c r="B92" i="27"/>
  <c r="A93" i="27"/>
  <c r="B93" i="27"/>
  <c r="A94" i="27"/>
  <c r="B94" i="27"/>
  <c r="A89" i="27"/>
  <c r="B89" i="27"/>
  <c r="A90" i="27"/>
  <c r="B90" i="27"/>
  <c r="A91" i="27"/>
  <c r="B91" i="27"/>
  <c r="A86" i="27"/>
  <c r="B86" i="27"/>
  <c r="A87" i="27"/>
  <c r="B87" i="27"/>
  <c r="A88" i="27"/>
  <c r="B88" i="27"/>
  <c r="A83" i="27"/>
  <c r="B83" i="27"/>
  <c r="A84" i="27"/>
  <c r="B84" i="27"/>
  <c r="A85" i="27"/>
  <c r="B85" i="27"/>
  <c r="A80" i="27"/>
  <c r="B80" i="27"/>
  <c r="A81" i="27"/>
  <c r="B81" i="27"/>
  <c r="A82" i="27"/>
  <c r="B82" i="27"/>
  <c r="A77" i="27"/>
  <c r="B77" i="27"/>
  <c r="A78" i="27"/>
  <c r="B78" i="27"/>
  <c r="A79" i="27"/>
  <c r="B79" i="27"/>
  <c r="A74" i="27"/>
  <c r="B74" i="27"/>
  <c r="A75" i="27"/>
  <c r="B75" i="27"/>
  <c r="A76" i="27"/>
  <c r="B76" i="27"/>
  <c r="A71" i="27"/>
  <c r="B71" i="27"/>
  <c r="A72" i="27"/>
  <c r="B72" i="27"/>
  <c r="A73" i="27"/>
  <c r="B73" i="27"/>
  <c r="A68" i="27"/>
  <c r="B68" i="27"/>
  <c r="A69" i="27"/>
  <c r="B69" i="27"/>
  <c r="A70" i="27"/>
  <c r="B70" i="27"/>
  <c r="A65" i="27"/>
  <c r="B65" i="27"/>
  <c r="A66" i="27"/>
  <c r="B66" i="27"/>
  <c r="A67" i="27"/>
  <c r="B67" i="27"/>
  <c r="A62" i="27"/>
  <c r="B62" i="27"/>
  <c r="A63" i="27"/>
  <c r="B63" i="27"/>
  <c r="A64" i="27"/>
  <c r="B64" i="27"/>
  <c r="A58" i="27"/>
  <c r="B58" i="27"/>
  <c r="A59" i="27"/>
  <c r="B59" i="27"/>
  <c r="A60" i="27"/>
  <c r="B60" i="27"/>
  <c r="A61" i="27"/>
  <c r="B61" i="27"/>
  <c r="B2" i="27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A2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P24" i="31"/>
  <c r="Q24" i="31"/>
  <c r="D4" i="23" s="1"/>
  <c r="F17" i="9" s="1"/>
  <c r="Q20" i="31"/>
  <c r="Q21" i="31"/>
  <c r="Q22" i="31"/>
  <c r="Q23" i="31"/>
  <c r="Q19" i="31"/>
  <c r="P20" i="31"/>
  <c r="P21" i="31"/>
  <c r="P22" i="31"/>
  <c r="P23" i="31"/>
  <c r="P19" i="31"/>
  <c r="L20" i="31"/>
  <c r="F7" i="20" s="1"/>
  <c r="L21" i="31"/>
  <c r="F11" i="20" s="1"/>
  <c r="L22" i="31"/>
  <c r="F10" i="20" s="1"/>
  <c r="L23" i="31"/>
  <c r="L24" i="31"/>
  <c r="L19" i="31"/>
  <c r="K19" i="31"/>
  <c r="K20" i="31"/>
  <c r="D7" i="20" s="1"/>
  <c r="K21" i="31"/>
  <c r="D11" i="20" s="1"/>
  <c r="K22" i="31"/>
  <c r="D10" i="20" s="1"/>
  <c r="K23" i="31"/>
  <c r="K24" i="31"/>
  <c r="G4" i="10"/>
  <c r="E12" i="23"/>
  <c r="F16" i="23"/>
  <c r="M12" i="23"/>
  <c r="I12" i="23"/>
  <c r="F4" i="9"/>
  <c r="C7" i="26"/>
  <c r="C4" i="26"/>
  <c r="D6" i="9"/>
  <c r="F5" i="9"/>
  <c r="F3" i="9"/>
  <c r="D4" i="9"/>
  <c r="E5" i="26"/>
  <c r="C6" i="26"/>
  <c r="D5" i="9"/>
  <c r="E3" i="26"/>
  <c r="E6" i="26"/>
  <c r="E4" i="26"/>
  <c r="C5" i="26"/>
  <c r="C3" i="26"/>
  <c r="G4" i="23"/>
  <c r="F6" i="9"/>
  <c r="E7" i="26"/>
  <c r="H4" i="23"/>
  <c r="F9" i="20" l="1"/>
  <c r="D9" i="20"/>
  <c r="D4" i="36"/>
  <c r="D8" i="20"/>
  <c r="F8" i="20"/>
  <c r="F6" i="20" s="1"/>
  <c r="D16" i="9"/>
  <c r="C4" i="23"/>
  <c r="D4" i="10"/>
  <c r="I8" i="23"/>
  <c r="J8" i="23"/>
  <c r="E6" i="9"/>
  <c r="G6" i="9" s="1"/>
  <c r="C8" i="23"/>
  <c r="G8" i="23" s="1"/>
  <c r="E12" i="9"/>
  <c r="G12" i="9" s="1"/>
  <c r="D8" i="23"/>
  <c r="H8" i="23" s="1"/>
  <c r="E11" i="20"/>
  <c r="E7" i="20"/>
  <c r="E5" i="9"/>
  <c r="G5" i="9" s="1"/>
  <c r="E3" i="9"/>
  <c r="G3" i="9" s="1"/>
  <c r="D6" i="26"/>
  <c r="I4" i="23"/>
  <c r="J4" i="23"/>
  <c r="L4" i="23"/>
  <c r="D7" i="26"/>
  <c r="C8" i="26"/>
  <c r="E4" i="9"/>
  <c r="G4" i="9" s="1"/>
  <c r="D5" i="26"/>
  <c r="E10" i="26"/>
  <c r="D4" i="26"/>
  <c r="E8" i="26"/>
  <c r="E12" i="20"/>
  <c r="C10" i="26"/>
  <c r="D10" i="26" s="1"/>
  <c r="D3" i="26"/>
  <c r="E10" i="20"/>
  <c r="F16" i="9"/>
  <c r="K25" i="31"/>
  <c r="L25" i="31"/>
  <c r="E16" i="9" l="1"/>
  <c r="G16" i="9" s="1"/>
  <c r="E8" i="20"/>
  <c r="D3" i="20"/>
  <c r="D6" i="20"/>
  <c r="E6" i="20" s="1"/>
  <c r="E4" i="23"/>
  <c r="E17" i="9"/>
  <c r="G17" i="9" s="1"/>
  <c r="K8" i="23"/>
  <c r="L8" i="23"/>
  <c r="E9" i="20"/>
  <c r="F7" i="9"/>
  <c r="F10" i="9" s="1"/>
  <c r="F3" i="20"/>
  <c r="F5" i="20" s="1"/>
  <c r="D7" i="9"/>
  <c r="E8" i="23"/>
  <c r="M8" i="23" s="1"/>
  <c r="F4" i="23"/>
  <c r="F8" i="23"/>
  <c r="N8" i="23" s="1"/>
  <c r="D8" i="26"/>
  <c r="K4" i="23"/>
  <c r="D10" i="9" l="1"/>
  <c r="E10" i="9" s="1"/>
  <c r="G10" i="9" s="1"/>
  <c r="D8" i="9"/>
  <c r="E3" i="20"/>
  <c r="F8" i="9"/>
  <c r="D5" i="20"/>
  <c r="E5" i="20" s="1"/>
  <c r="E7" i="9"/>
  <c r="G7" i="9" s="1"/>
  <c r="E8" i="9" l="1"/>
  <c r="G8" i="9" s="1"/>
</calcChain>
</file>

<file path=xl/sharedStrings.xml><?xml version="1.0" encoding="utf-8"?>
<sst xmlns="http://schemas.openxmlformats.org/spreadsheetml/2006/main" count="1123" uniqueCount="453">
  <si>
    <t>总计</t>
  </si>
  <si>
    <t>行标签</t>
  </si>
  <si>
    <t>跳失率</t>
  </si>
  <si>
    <t>平均页面浏览时间（秒）</t>
  </si>
  <si>
    <t>新订单</t>
  </si>
  <si>
    <t>咨询</t>
  </si>
  <si>
    <t>咨询用户</t>
  </si>
  <si>
    <t>订单来源</t>
  </si>
  <si>
    <t>客户姓名</t>
  </si>
  <si>
    <t>联系方式</t>
  </si>
  <si>
    <t>订单状态</t>
  </si>
  <si>
    <t>曝光指数</t>
  </si>
  <si>
    <t>人气指数</t>
  </si>
  <si>
    <t>交易指数</t>
  </si>
  <si>
    <t>亚运村</t>
  </si>
  <si>
    <t>朝阳区</t>
  </si>
  <si>
    <t>城市</t>
  </si>
  <si>
    <t>评价门店</t>
  </si>
  <si>
    <t>用户昵称</t>
  </si>
  <si>
    <t>星级</t>
  </si>
  <si>
    <t>评分</t>
  </si>
  <si>
    <t>评价内容</t>
  </si>
  <si>
    <t>是否消费评价</t>
  </si>
  <si>
    <t>消费时间</t>
  </si>
  <si>
    <t>5星</t>
  </si>
  <si>
    <t>4星</t>
  </si>
  <si>
    <t>效果</t>
    <phoneticPr fontId="8" type="noConversion"/>
  </si>
  <si>
    <t>环境</t>
    <phoneticPr fontId="8" type="noConversion"/>
  </si>
  <si>
    <t>服务</t>
    <phoneticPr fontId="8" type="noConversion"/>
  </si>
  <si>
    <t>未接</t>
  </si>
  <si>
    <t>KPI（关键指标）汇总</t>
  </si>
  <si>
    <t>流量</t>
  </si>
  <si>
    <t>PV（次）</t>
  </si>
  <si>
    <t>UV（人）</t>
  </si>
  <si>
    <t>咨询总数</t>
  </si>
  <si>
    <t>咨询占比</t>
  </si>
  <si>
    <t>销售</t>
  </si>
  <si>
    <t>代运营销售额</t>
  </si>
  <si>
    <t>代运营销售量</t>
  </si>
  <si>
    <t>口碑</t>
  </si>
  <si>
    <t>北京市</t>
  </si>
  <si>
    <t>人均页面浏览</t>
  </si>
  <si>
    <t>咨询Total</t>
  </si>
  <si>
    <t>客户来源</t>
  </si>
  <si>
    <t>到院人数</t>
  </si>
  <si>
    <t>到院率</t>
  </si>
  <si>
    <t>400电话　</t>
  </si>
  <si>
    <t>总数</t>
  </si>
  <si>
    <t>已接</t>
  </si>
  <si>
    <t>预约按钮</t>
  </si>
  <si>
    <t>门店</t>
  </si>
  <si>
    <t>医生</t>
  </si>
  <si>
    <t>会员消息</t>
    <phoneticPr fontId="8" type="noConversion"/>
  </si>
  <si>
    <t>消费</t>
  </si>
  <si>
    <t>线上消费量</t>
  </si>
  <si>
    <t>线上消费额</t>
  </si>
  <si>
    <t>年</t>
  </si>
  <si>
    <t>活跃度</t>
  </si>
  <si>
    <t>回复量</t>
  </si>
  <si>
    <t>差量</t>
  </si>
  <si>
    <t>好差评</t>
  </si>
  <si>
    <t>运营分</t>
  </si>
  <si>
    <t>效果</t>
  </si>
  <si>
    <t>环境</t>
  </si>
  <si>
    <t>服务</t>
  </si>
  <si>
    <t>内容分</t>
  </si>
  <si>
    <t>花费</t>
  </si>
  <si>
    <t>点击</t>
  </si>
  <si>
    <t>点击均价</t>
  </si>
  <si>
    <t>曝光</t>
  </si>
  <si>
    <t>商户浏览量</t>
  </si>
  <si>
    <t>八大处</t>
    <phoneticPr fontId="8" type="noConversion"/>
  </si>
  <si>
    <t>日期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</si>
  <si>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</si>
  <si>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</si>
  <si>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</si>
  <si>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</si>
  <si>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</si>
  <si>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</si>
  <si>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</si>
  <si>
    <t>2017.11.22开始投放</t>
    <phoneticPr fontId="8" type="noConversion"/>
  </si>
  <si>
    <t>TIME</t>
    <phoneticPr fontId="8" type="noConversion"/>
  </si>
  <si>
    <t>案例数</t>
    <phoneticPr fontId="8" type="noConversion"/>
  </si>
  <si>
    <t>新增案例数</t>
    <phoneticPr fontId="8" type="noConversion"/>
  </si>
  <si>
    <t>浏览量ROI</t>
    <phoneticPr fontId="8" type="noConversion"/>
  </si>
  <si>
    <t>点评总销费额</t>
    <phoneticPr fontId="8" type="noConversion"/>
  </si>
  <si>
    <t>销费ROI</t>
    <phoneticPr fontId="8" type="noConversion"/>
  </si>
  <si>
    <t>到院人数</t>
    <phoneticPr fontId="8" type="noConversion"/>
  </si>
  <si>
    <t>到院率</t>
    <phoneticPr fontId="8" type="noConversion"/>
  </si>
  <si>
    <t>(全部)</t>
  </si>
  <si>
    <t>标红为下降数据</t>
    <phoneticPr fontId="8" type="noConversion"/>
  </si>
  <si>
    <t>商户浏览量/曝光</t>
    <phoneticPr fontId="8" type="noConversion"/>
  </si>
  <si>
    <t>点评总消费额/花费</t>
    <phoneticPr fontId="8" type="noConversion"/>
  </si>
  <si>
    <t>排名差值</t>
    <phoneticPr fontId="8" type="noConversion"/>
  </si>
  <si>
    <t>浏览量</t>
  </si>
  <si>
    <t>访客数</t>
  </si>
  <si>
    <t>平均停留时长</t>
  </si>
  <si>
    <t>年</t>
    <phoneticPr fontId="8" type="noConversion"/>
  </si>
  <si>
    <t>月</t>
  </si>
  <si>
    <t>月</t>
    <phoneticPr fontId="8" type="noConversion"/>
  </si>
  <si>
    <t>当月流量</t>
    <phoneticPr fontId="8" type="noConversion"/>
  </si>
  <si>
    <t>上月流量</t>
    <phoneticPr fontId="8" type="noConversion"/>
  </si>
  <si>
    <t>咨询</t>
    <phoneticPr fontId="8" type="noConversion"/>
  </si>
  <si>
    <t>咨询</t>
    <phoneticPr fontId="8" type="noConversion"/>
  </si>
  <si>
    <t>年</t>
    <phoneticPr fontId="8" type="noConversion"/>
  </si>
  <si>
    <t>月</t>
    <phoneticPr fontId="8" type="noConversion"/>
  </si>
  <si>
    <t>日</t>
  </si>
  <si>
    <t>日</t>
    <phoneticPr fontId="8" type="noConversion"/>
  </si>
  <si>
    <t>分类</t>
    <phoneticPr fontId="8" type="noConversion"/>
  </si>
  <si>
    <t>咨询明细-上月</t>
    <phoneticPr fontId="8" type="noConversion"/>
  </si>
  <si>
    <t>技师预约</t>
    <phoneticPr fontId="8" type="noConversion"/>
  </si>
  <si>
    <t>门店预约</t>
    <phoneticPr fontId="8" type="noConversion"/>
  </si>
  <si>
    <t>项目预约</t>
    <phoneticPr fontId="8" type="noConversion"/>
  </si>
  <si>
    <t>未接</t>
    <phoneticPr fontId="8" type="noConversion"/>
  </si>
  <si>
    <t>已接</t>
    <phoneticPr fontId="8" type="noConversion"/>
  </si>
  <si>
    <t>医生</t>
    <phoneticPr fontId="8" type="noConversion"/>
  </si>
  <si>
    <t>门店</t>
    <phoneticPr fontId="8" type="noConversion"/>
  </si>
  <si>
    <t>项目</t>
    <phoneticPr fontId="8" type="noConversion"/>
  </si>
  <si>
    <t>当月</t>
    <phoneticPr fontId="8" type="noConversion"/>
  </si>
  <si>
    <t>咨询明细-当月</t>
    <phoneticPr fontId="8" type="noConversion"/>
  </si>
  <si>
    <t>上月</t>
    <phoneticPr fontId="8" type="noConversion"/>
  </si>
  <si>
    <t>总计</t>
    <phoneticPr fontId="8" type="noConversion"/>
  </si>
  <si>
    <t>计数项:星级</t>
  </si>
  <si>
    <t>当月预约</t>
    <phoneticPr fontId="8" type="noConversion"/>
  </si>
  <si>
    <t>上月预约</t>
    <phoneticPr fontId="8" type="noConversion"/>
  </si>
  <si>
    <t>当月口碑</t>
    <phoneticPr fontId="8" type="noConversion"/>
  </si>
  <si>
    <t>上月口碑</t>
    <phoneticPr fontId="8" type="noConversion"/>
  </si>
  <si>
    <t>1星</t>
    <phoneticPr fontId="8" type="noConversion"/>
  </si>
  <si>
    <t>2星</t>
  </si>
  <si>
    <t>3星</t>
  </si>
  <si>
    <t>预约</t>
    <phoneticPr fontId="8" type="noConversion"/>
  </si>
  <si>
    <t>口碑</t>
    <phoneticPr fontId="8" type="noConversion"/>
  </si>
  <si>
    <t>400未接</t>
    <phoneticPr fontId="8" type="noConversion"/>
  </si>
  <si>
    <t>400已接</t>
    <phoneticPr fontId="8" type="noConversion"/>
  </si>
  <si>
    <t>当月口碑回复</t>
    <phoneticPr fontId="8" type="noConversion"/>
  </si>
  <si>
    <t>上月口碑回复</t>
    <phoneticPr fontId="8" type="noConversion"/>
  </si>
  <si>
    <t>求和项:花费</t>
  </si>
  <si>
    <t>求和项:曝光</t>
  </si>
  <si>
    <t>求和项:点击</t>
  </si>
  <si>
    <t>平均值项:点击均价</t>
  </si>
  <si>
    <t>求和项:商户浏览量</t>
  </si>
  <si>
    <t xml:space="preserve">当月CPC </t>
    <phoneticPr fontId="8" type="noConversion"/>
  </si>
  <si>
    <t>跳失率/%</t>
    <phoneticPr fontId="8" type="noConversion"/>
  </si>
  <si>
    <t>时间</t>
    <phoneticPr fontId="8" type="noConversion"/>
  </si>
  <si>
    <t>计数项:订单来源</t>
  </si>
  <si>
    <t>日期</t>
    <phoneticPr fontId="8" type="noConversion"/>
  </si>
  <si>
    <t>当月</t>
    <phoneticPr fontId="8" type="noConversion"/>
  </si>
  <si>
    <t>上月</t>
    <phoneticPr fontId="8" type="noConversion"/>
  </si>
  <si>
    <t>当月天数</t>
    <phoneticPr fontId="8" type="noConversion"/>
  </si>
  <si>
    <t>上月天数</t>
    <phoneticPr fontId="8" type="noConversion"/>
  </si>
  <si>
    <t>(多项)</t>
  </si>
  <si>
    <t>成交人数</t>
    <phoneticPr fontId="8" type="noConversion"/>
  </si>
  <si>
    <t>成单率</t>
    <phoneticPr fontId="8" type="noConversion"/>
  </si>
  <si>
    <t>案例数（新增）</t>
    <phoneticPr fontId="8" type="noConversion"/>
  </si>
  <si>
    <t>竞对分析</t>
    <phoneticPr fontId="8" type="noConversion"/>
  </si>
  <si>
    <t>案例</t>
    <phoneticPr fontId="8" type="noConversion"/>
  </si>
  <si>
    <t>上月CPC</t>
    <phoneticPr fontId="8" type="noConversion"/>
  </si>
  <si>
    <t>实际消费量</t>
    <phoneticPr fontId="8" type="noConversion"/>
  </si>
  <si>
    <t>实际消费额</t>
    <phoneticPr fontId="8" type="noConversion"/>
  </si>
  <si>
    <t>运营分</t>
    <phoneticPr fontId="8" type="noConversion"/>
  </si>
  <si>
    <t>朝阳区</t>
    <phoneticPr fontId="8" type="noConversion"/>
  </si>
  <si>
    <t>北京市</t>
    <phoneticPr fontId="8" type="noConversion"/>
  </si>
  <si>
    <t>time</t>
    <phoneticPr fontId="8" type="noConversion"/>
  </si>
  <si>
    <t>体验报告总数</t>
    <phoneticPr fontId="8" type="noConversion"/>
  </si>
  <si>
    <t>（4星-5星）量</t>
    <phoneticPr fontId="8" type="noConversion"/>
  </si>
  <si>
    <t>（1星-3星）量</t>
    <phoneticPr fontId="8" type="noConversion"/>
  </si>
  <si>
    <t>体验报告数</t>
    <phoneticPr fontId="8" type="noConversion"/>
  </si>
  <si>
    <t>月环比数据健康度</t>
    <phoneticPr fontId="8" type="noConversion"/>
  </si>
  <si>
    <t>同行较优转化率参考</t>
    <phoneticPr fontId="8" type="noConversion"/>
  </si>
  <si>
    <t>40%-45%</t>
    <phoneticPr fontId="8" type="noConversion"/>
  </si>
  <si>
    <t>客单价</t>
    <phoneticPr fontId="8" type="noConversion"/>
  </si>
  <si>
    <t>注：所有比率数据都采用差值方式</t>
    <phoneticPr fontId="8" type="noConversion"/>
  </si>
  <si>
    <t>北京</t>
  </si>
  <si>
    <t>{"设施":5,"医生":5,"挂号":5}</t>
  </si>
  <si>
    <t>否</t>
  </si>
  <si>
    <t>{"效果":5,"环境":5,"服务":5}</t>
  </si>
  <si>
    <t>是</t>
  </si>
  <si>
    <t/>
  </si>
  <si>
    <t>慈诚</t>
    <phoneticPr fontId="8" type="noConversion"/>
  </si>
  <si>
    <t>序列号</t>
  </si>
  <si>
    <t>用户手机号</t>
  </si>
  <si>
    <t>套餐信息</t>
  </si>
  <si>
    <t>售价（元）</t>
  </si>
  <si>
    <t>商家优惠金额（元）</t>
  </si>
  <si>
    <t>结算价（元）</t>
  </si>
  <si>
    <t>分店名</t>
  </si>
  <si>
    <t>验券帐号</t>
  </si>
  <si>
    <t>[2018.06.01]激光点痣干净面庞[69.90元][31726233]</t>
  </si>
  <si>
    <t>成交价格</t>
    <phoneticPr fontId="8" type="noConversion"/>
  </si>
  <si>
    <t>项目明细</t>
    <phoneticPr fontId="8" type="noConversion"/>
  </si>
  <si>
    <t>价格</t>
    <phoneticPr fontId="8" type="noConversion"/>
  </si>
  <si>
    <t>水光针</t>
  </si>
  <si>
    <t>无意向</t>
  </si>
  <si>
    <t>[2018.06.01]冰点脱唇毛腋毛单次体验[32.00元][31727380]</t>
  </si>
  <si>
    <t>年</t>
    <rPh sb="0" eb="1">
      <t>nian</t>
    </rPh>
    <phoneticPr fontId="8" type="noConversion"/>
  </si>
  <si>
    <t>月</t>
    <rPh sb="0" eb="1">
      <t>nian</t>
    </rPh>
    <phoneticPr fontId="8" type="noConversion"/>
  </si>
  <si>
    <t>求和 / 成交价格</t>
  </si>
  <si>
    <t>计数 / 套餐信息</t>
  </si>
  <si>
    <t>值</t>
  </si>
  <si>
    <t>日均环比</t>
    <rPh sb="0" eb="1">
      <t>yue</t>
    </rPh>
    <phoneticPr fontId="8" type="noConversion"/>
  </si>
  <si>
    <t>已到店</t>
  </si>
  <si>
    <t>脱毛</t>
  </si>
  <si>
    <t>jodie_1993</t>
  </si>
  <si>
    <t>半永久</t>
  </si>
  <si>
    <t>眼部整形</t>
  </si>
  <si>
    <t>其他</t>
  </si>
  <si>
    <t>美体塑形</t>
  </si>
  <si>
    <t>祛痣</t>
  </si>
  <si>
    <t>姓名</t>
    <rPh sb="0" eb="2">
      <t>xing'mig</t>
    </rPh>
    <phoneticPr fontId="8" type="noConversion"/>
  </si>
  <si>
    <t>首次沟通时间</t>
    <rPh sb="0" eb="2">
      <t>shou'c</t>
    </rPh>
    <phoneticPr fontId="8" type="noConversion"/>
  </si>
  <si>
    <t>最后沟通时间</t>
    <rPh sb="0" eb="2">
      <t>zui'ho</t>
    </rPh>
    <phoneticPr fontId="8" type="noConversion"/>
  </si>
  <si>
    <t>顾客标签</t>
    <rPh sb="0" eb="2">
      <t>gu'k</t>
    </rPh>
    <phoneticPr fontId="8" type="noConversion"/>
  </si>
  <si>
    <t>所属门店</t>
    <rPh sb="0" eb="2">
      <t>suo'sh</t>
    </rPh>
    <phoneticPr fontId="8" type="noConversion"/>
  </si>
  <si>
    <t>待跟进</t>
  </si>
  <si>
    <t>计数项:姓名</t>
  </si>
  <si>
    <t>星级</t>
    <rPh sb="0" eb="2">
      <t>j</t>
    </rPh>
    <phoneticPr fontId="8" type="noConversion"/>
  </si>
  <si>
    <t>鼻部整形</t>
  </si>
  <si>
    <t>门店预约</t>
  </si>
  <si>
    <t>肉毒素</t>
  </si>
  <si>
    <t>祛斑</t>
  </si>
  <si>
    <t>玻尿酸</t>
  </si>
  <si>
    <t>[2018.06.04]肉毒素瘦脸针V脸时刻[739.00元][31728753]</t>
  </si>
  <si>
    <t>点痣</t>
    <rPh sb="0" eb="2">
      <t>dian'zh</t>
    </rPh>
    <phoneticPr fontId="8" type="noConversion"/>
  </si>
  <si>
    <t>双眼皮</t>
    <rPh sb="0" eb="2">
      <t>shuang'yan</t>
    </rPh>
    <phoneticPr fontId="8" type="noConversion"/>
  </si>
  <si>
    <t>计数项:顾客标签</t>
  </si>
  <si>
    <t>顾客标签</t>
  </si>
  <si>
    <t>皮肤修复</t>
  </si>
  <si>
    <t>[2018.06.01]明眸美瞳线[888.00元][31730064]</t>
  </si>
  <si>
    <t>顾客留言</t>
    <rPh sb="0" eb="2">
      <t>gu'k</t>
    </rPh>
    <phoneticPr fontId="8" type="noConversion"/>
  </si>
  <si>
    <t>你好 想去你们那做项目方便vx15989141211了解一下谢谢</t>
  </si>
  <si>
    <t xml:space="preserve"> </t>
    <phoneticPr fontId="8" type="noConversion"/>
  </si>
  <si>
    <t>本页数据排名均为时间节点的近7天排名数据</t>
    <rPh sb="0" eb="20">
      <t>shu'j</t>
    </rPh>
    <phoneticPr fontId="8" type="noConversion"/>
  </si>
  <si>
    <t>此为数据为排名名次，数据越小排名越高</t>
    <rPh sb="0" eb="2">
      <t>ci'we</t>
    </rPh>
    <phoneticPr fontId="8" type="noConversion"/>
  </si>
  <si>
    <t>4.5星</t>
    <phoneticPr fontId="8" type="noConversion"/>
  </si>
  <si>
    <t>咨询项目</t>
    <rPh sb="0" eb="2">
      <t>zi'xu</t>
    </rPh>
    <phoneticPr fontId="8" type="noConversion"/>
  </si>
  <si>
    <t>1、当期在朝阳区曝光不足，建议多参加平台活动，考虑投放推广通，（在投放之前需将前端案例版块以及特色活动版块完善，以及沉淀一定量的优质体验报告，建议25条以上）
2、交易指数波动较大，建议可配合刷单，积累销量。目前阶段保证每周线上成交单数在2-3单。</t>
    <phoneticPr fontId="8" type="noConversion"/>
  </si>
  <si>
    <t xml:space="preserve">1、咨询总数11人，到院1人，咨询目前大部分回复时间在15分钟以上，未提供机构微信等咨询转化工具，也为主动留资。建议尽快调整咨询话术。
2、上月咨询较多的为玻尿酸和祛痣，本月截止当前2条咨询，建议尽快丰富页面，案例、体验报告持续上新。
</t>
    <phoneticPr fontId="8" type="noConversion"/>
  </si>
  <si>
    <t>截止当前无线下成交</t>
    <rPh sb="0" eb="2">
      <t>jie'zh</t>
    </rPh>
    <phoneticPr fontId="8" type="noConversion"/>
  </si>
  <si>
    <t>1、目前有销量的团单多为皮肤类的，当前案例和体验报告，手术类较多，手术类项目决策周期长，建议多上线关联当前季节性热卖的水光针、光子嫩肤等项目。</t>
    <phoneticPr fontId="8" type="noConversion"/>
  </si>
  <si>
    <t xml:space="preserve">1、共8个案例，本月截止当前上线3个案例。当前案例的整体表现年龄层次比较偏大，术前术后照片对比不明显等问题，建议尽快上线案例招募活动，沉淀优质案例。
2、共11个体验报告，截止当前沉淀3个，建议免费体验，线上积累销量活动持续进行。快速沉淀体验报告至20-25封，点评星级至5星。
</t>
    <rPh sb="0" eb="140">
      <t>dang'qian</t>
    </rPh>
    <phoneticPr fontId="8" type="noConversion"/>
  </si>
  <si>
    <t>1、流量数据较上月已有大幅度上升趋势，建议后续的页面搭建完成，冲到5星后，可尝试投放CPC。
2、咨询总数11，到院5人，咨询目前大部分回复时间在15分钟以上，未提供机构微信等咨询转化工具。建议尽快调整咨询话术，具体详见咨询优化方案。
3、目前前端已经上线3名医生，但目前无主打双眼皮医生在线，建议尽快上线韩国医生主推双眼皮特色活动（建议长期在线）
4、共8个案例，本月截止当前上线3个案例。官方案例的点击当前案例的整体表现年龄层次比较偏大，术前术后照片对比不明显等问题，建议尽快上线案例招募活动，沉淀优质案例。
5、共11个体验报告，截止当前沉淀3个，建议免费体验，线上积累销量活动持续进行。快速沉淀体验报告至20-25封，点评星级至5星。</t>
    <rPh sb="0" eb="1">
      <t>qie</t>
    </rPh>
    <phoneticPr fontId="8" type="noConversion"/>
  </si>
  <si>
    <t>-</t>
  </si>
  <si>
    <t>8月</t>
    <phoneticPr fontId="8" type="noConversion"/>
  </si>
  <si>
    <t>浏览量/次</t>
    <phoneticPr fontId="8" type="noConversion"/>
  </si>
  <si>
    <t>访客数/人</t>
    <phoneticPr fontId="8" type="noConversion"/>
  </si>
  <si>
    <t>平均停留时长/秒</t>
    <phoneticPr fontId="8" type="noConversion"/>
  </si>
  <si>
    <t>想整个鼻子，了解一下具体方案！不是经常登美团，加个微信可以吗？13185719171</t>
  </si>
  <si>
    <t>上午哈 13581913277多谢</t>
  </si>
  <si>
    <t>13501138045下午打可以，一会儿带孩子上课</t>
  </si>
  <si>
    <t>程程 18612880680</t>
  </si>
  <si>
    <t>15010075076 祁子桐</t>
  </si>
  <si>
    <t>轻氧眉</t>
  </si>
  <si>
    <t>刘，18911688274</t>
  </si>
  <si>
    <t>陆嫣然 18811685501</t>
  </si>
  <si>
    <t>高敏15201242084</t>
  </si>
  <si>
    <t>24号上午九点双眼埋线</t>
  </si>
  <si>
    <t>杨欢 17610862505</t>
  </si>
  <si>
    <t>看网上你们评价不错，想去你们那里做果酸和水光针项目，能家威15658178809做事前沟通吗？</t>
  </si>
  <si>
    <t>不好意思，刚看见，方便13351411311</t>
  </si>
  <si>
    <t>189xxxx8274</t>
  </si>
  <si>
    <t>[2018.04.19]超微小气泡[18.00元][14190698]</t>
  </si>
  <si>
    <t>煤炭总医院整形美容中心</t>
  </si>
  <si>
    <t>mtzyyzx</t>
  </si>
  <si>
    <t>[2018.05.04]点痣小于1[19.90元][14207307]</t>
  </si>
  <si>
    <t>177xxxx9318</t>
  </si>
  <si>
    <t>188xxxx5501</t>
  </si>
  <si>
    <t>[2018.07.10]单人洁牙洗牙套餐[168.00元][15124746]</t>
  </si>
  <si>
    <t>136xxxx0691</t>
  </si>
  <si>
    <t>183xxxx3507</t>
  </si>
  <si>
    <t>[2018.08.10]衡力瘦脸针 v脸打造美[1280.00元][20278087]</t>
  </si>
  <si>
    <t>186xxxx8033</t>
  </si>
  <si>
    <t>176xxxx2505</t>
  </si>
  <si>
    <t>134xxxx7087</t>
  </si>
  <si>
    <t>[2018.07.04]单人祛黑头套餐[98.00元][14631800]</t>
  </si>
  <si>
    <t>134xxxx0623</t>
  </si>
  <si>
    <t>[2018.05.04]脱毛  唇腋毛  二选一[98.00元][14198778]</t>
  </si>
  <si>
    <t>139xxxx6115</t>
  </si>
  <si>
    <t>150xxxx1127</t>
  </si>
  <si>
    <t>[2018.05.04]VISIA皮肤检测[10.00元][14196641]</t>
  </si>
  <si>
    <t>186xxxx5334</t>
  </si>
  <si>
    <t>185xxxx8613</t>
  </si>
  <si>
    <t>138xxxx8590</t>
  </si>
  <si>
    <t>137xxxx2931</t>
  </si>
  <si>
    <t>151xxxx3961</t>
  </si>
  <si>
    <t>186xxxx1607</t>
  </si>
  <si>
    <t>2018-07-30 09:44:58</t>
  </si>
  <si>
    <t>138xxxx4024</t>
  </si>
  <si>
    <t>138xxxx5707</t>
  </si>
  <si>
    <t>138xxxx0674</t>
  </si>
  <si>
    <t>177xxxx8026</t>
  </si>
  <si>
    <t>177xxxx2889</t>
  </si>
  <si>
    <t>131xxxx6044</t>
  </si>
  <si>
    <t>159xxxx8187</t>
  </si>
  <si>
    <t>139xxxx1218</t>
  </si>
  <si>
    <t>138xxxx8859</t>
  </si>
  <si>
    <t>183xxxx4191</t>
  </si>
  <si>
    <t>177xxxx0805</t>
  </si>
  <si>
    <t>184xxxx2886</t>
  </si>
  <si>
    <t>182xxxx8858</t>
  </si>
  <si>
    <t>186xxxx9716</t>
  </si>
  <si>
    <t>[2018.06.07]果酸祛鼻部黑头[199.00元][14196036]</t>
  </si>
  <si>
    <t>188xxxx6883</t>
  </si>
  <si>
    <t>131xxxx6657</t>
  </si>
  <si>
    <t>152xxxx0655</t>
  </si>
  <si>
    <t>[2018.04.19]超微小气泡[18.00元][30789516]</t>
  </si>
  <si>
    <t>186xxxx7051</t>
  </si>
  <si>
    <t>[2018.05.04]脱毛  唇腋毛  二选一[98.00元][31080384]</t>
  </si>
  <si>
    <t>136xxxx9689</t>
  </si>
  <si>
    <t>2018-08-15 13:15:41</t>
  </si>
  <si>
    <t>134xxxx5705</t>
  </si>
  <si>
    <t>185xxxx0818</t>
  </si>
  <si>
    <t>150xxxx6469</t>
  </si>
  <si>
    <t>138xxxx8946</t>
  </si>
  <si>
    <t>158xxxx9278</t>
  </si>
  <si>
    <t>[2018.05.04]点痣小于1[19.90元][31080665]</t>
  </si>
  <si>
    <t>王燕_3839</t>
  </si>
  <si>
    <t>{"效果":4,"环境":5,"服务":5}</t>
  </si>
  <si>
    <t>医院在西坝河河道的西侧，皮肤护理在医院的二层。前台服务员态度很好，很热情。杨大夫耐心地回答了我的问题，给我坐超小气泡的小美女，忙而不乱，井井有序，工作认真，和蔼可亲，[强]。忘了拍照片了。</t>
  </si>
  <si>
    <t>小鱼儿</t>
  </si>
  <si>
    <t>面部皮肤渐渐的提升，心情大好，医院的医生和护士都非常热情周到，细心、贴心的为我消除了焦虑不安的情绪。总之来到煤医让现在的我挺满意的。</t>
  </si>
  <si>
    <t>乐麻麻_637</t>
  </si>
  <si>
    <t>美容医生讲解到位～解答耐心～谢谢</t>
  </si>
  <si>
    <t>rs33</t>
  </si>
  <si>
    <t>1星</t>
  </si>
  <si>
    <t>{"效果":1,"环境":1,"服务":1}</t>
  </si>
  <si>
    <t>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</t>
  </si>
  <si>
    <t>幸福糖球</t>
  </si>
  <si>
    <t>老顾客了，每次来单位就像到自己家一样  从前台导诊到治疗医生护士都很棒 认真的给我讲解一些护肤小知识  治疗注意事项   每次治疗后效果也是很显著  肌肤问题慢慢在改善  真的很感谢煤炭总医院</t>
  </si>
  <si>
    <t>初七happy</t>
  </si>
  <si>
    <t>来做的小气泡加补水，美女医生好和蔼的，公立医院也比较放心正规，考虑来做激光和水光针</t>
  </si>
  <si>
    <t>曲迪_4225</t>
  </si>
  <si>
    <t>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</t>
  </si>
  <si>
    <t>寻觅金灿灿</t>
  </si>
  <si>
    <t>位置优越非常好找，北京煤炭总医院整形美容中心地址：北京市朝阳区西坝河南路甲1-4，二楼坐地铁-13号线柳芳站下B口出，直走200米，右转即到正规公立医院。
前台小姐姐服务态度很热情，医生的建议也专业，没有过度推销的嫌疑。
本人做的项目是光子嫩肤，光子嫩肤目的是祛斑。</t>
  </si>
  <si>
    <t>darry1024</t>
  </si>
  <si>
    <t>环境好，医生专业，服务佳，正规医院做美容就是有保障，不推销任何附加产品，团购相当划算。</t>
  </si>
  <si>
    <t>oui123</t>
  </si>
  <si>
    <t>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</t>
  </si>
  <si>
    <t>马瑞君_7609</t>
  </si>
  <si>
    <t>半永久眉毛，零结痂，不会流血，而且很自然，在他家也做过微针三次，效果都挺好。</t>
  </si>
  <si>
    <t>阿柏</t>
  </si>
  <si>
    <t>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</t>
  </si>
  <si>
    <t>Qzone_1644921945</t>
  </si>
  <si>
    <t>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</t>
  </si>
  <si>
    <t>蓝彩月儿</t>
  </si>
  <si>
    <t>整体环境好，态度好，效果也不错，离家近，会考虑继续</t>
  </si>
  <si>
    <t>刘家小幺妹</t>
  </si>
  <si>
    <t>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</t>
  </si>
  <si>
    <t>韩允真</t>
  </si>
  <si>
    <t>xWD210289100</t>
  </si>
  <si>
    <t>吸脂</t>
  </si>
  <si>
    <t>宁摩纳哥</t>
  </si>
  <si>
    <t>yuchen0728</t>
  </si>
  <si>
    <t>Rxm537948216</t>
  </si>
  <si>
    <t>seven_yx</t>
  </si>
  <si>
    <t>bAK383905915</t>
  </si>
  <si>
    <t>dpuser_7456899439</t>
  </si>
  <si>
    <t>超哥_4083</t>
  </si>
  <si>
    <t>祛痘</t>
  </si>
  <si>
    <t>Trl962777959</t>
  </si>
  <si>
    <t>kim_54</t>
  </si>
  <si>
    <t>武晓萌</t>
  </si>
  <si>
    <t>海妖0117</t>
  </si>
  <si>
    <t>大宝贝啊_2761</t>
  </si>
  <si>
    <t>_qqzm81396174735</t>
  </si>
  <si>
    <t>兔子最大POPO</t>
  </si>
  <si>
    <t>Dyi614624176</t>
  </si>
  <si>
    <t>百合也扎手</t>
  </si>
  <si>
    <t>dpuser_1906325293</t>
  </si>
  <si>
    <t>lXc588284750</t>
  </si>
  <si>
    <t>頹廢zx</t>
  </si>
  <si>
    <t>Wang91890825</t>
  </si>
  <si>
    <t>Awwwwwwww</t>
  </si>
  <si>
    <t>衣衣柜</t>
  </si>
  <si>
    <t>美芽真真美</t>
  </si>
  <si>
    <t>Fallenangel_6079</t>
  </si>
  <si>
    <t>机智的公主</t>
  </si>
  <si>
    <t>皮肤清洁</t>
  </si>
  <si>
    <t>dpuser_4707168233</t>
  </si>
  <si>
    <t>diately</t>
  </si>
  <si>
    <t>明明明谢小明</t>
  </si>
  <si>
    <t>丹丹丹丹丹0917</t>
  </si>
  <si>
    <t>mgD393161671</t>
  </si>
  <si>
    <t>賈美娜</t>
  </si>
  <si>
    <t>任性妮雅</t>
  </si>
  <si>
    <t>英华9039</t>
  </si>
  <si>
    <t>WeiXin_8045229182</t>
  </si>
  <si>
    <t>zitongqi</t>
  </si>
  <si>
    <t>rgL710107120</t>
  </si>
  <si>
    <t>HUC422841778</t>
  </si>
  <si>
    <t>lZh124896025</t>
  </si>
  <si>
    <t>rWG135506946</t>
  </si>
  <si>
    <t>lovebetty808</t>
  </si>
  <si>
    <t>A*wei*_9876</t>
  </si>
  <si>
    <t>jef495395080</t>
  </si>
  <si>
    <t>loveshf</t>
  </si>
  <si>
    <t>WAO810543926</t>
  </si>
  <si>
    <t>BdF240942407</t>
  </si>
  <si>
    <t>HannabelleShan</t>
  </si>
  <si>
    <t>sPe961651078</t>
  </si>
  <si>
    <t>王圆圆1216</t>
  </si>
  <si>
    <t>dpuser_2017284065</t>
  </si>
  <si>
    <t>BecauseIlovehim_642</t>
  </si>
  <si>
    <t>Captain_5774</t>
  </si>
  <si>
    <t>熊熊熊猫猫猫</t>
  </si>
  <si>
    <t>guohongyang9</t>
  </si>
  <si>
    <t>微信名称杨某某</t>
  </si>
  <si>
    <t>大余洋</t>
  </si>
  <si>
    <t>Forever84344</t>
  </si>
  <si>
    <t>Sty964285955</t>
  </si>
  <si>
    <t>5后知后觉</t>
  </si>
  <si>
    <t>独一无二的豆豆君</t>
  </si>
  <si>
    <t>EdU314185480</t>
  </si>
  <si>
    <t>YgA502467929</t>
  </si>
  <si>
    <t>iii惠</t>
  </si>
  <si>
    <t>VWm752536505</t>
  </si>
  <si>
    <t>dpuser_9625227509</t>
  </si>
  <si>
    <t>飞机晚点儿</t>
  </si>
  <si>
    <t>mTi597541663</t>
  </si>
  <si>
    <t>红颜不毁</t>
  </si>
  <si>
    <t>紫禁城外92</t>
  </si>
  <si>
    <t>momokomax</t>
  </si>
  <si>
    <t>dpuser_6390229204</t>
  </si>
  <si>
    <t>QQ_2589917974</t>
  </si>
  <si>
    <t>dpuser_8793477579</t>
  </si>
  <si>
    <t>欣然jyh198594</t>
  </si>
  <si>
    <t>柯可茜</t>
  </si>
  <si>
    <t>逗逼儿小妞儿</t>
  </si>
  <si>
    <t>poo925732206</t>
  </si>
  <si>
    <t>LUk861716851</t>
  </si>
  <si>
    <t>dpuser_87448223804</t>
  </si>
  <si>
    <t>hwA678403349</t>
  </si>
  <si>
    <t>月圆_3634</t>
  </si>
  <si>
    <t>VBY225233304</t>
  </si>
  <si>
    <t>Eqv821734138</t>
  </si>
  <si>
    <t>LWa166270971</t>
  </si>
  <si>
    <t>口腔</t>
  </si>
  <si>
    <t>左家庄</t>
    <rPh sb="0" eb="2">
      <t>zuo'jia'zhuan</t>
    </rPh>
    <phoneticPr fontId="8" type="noConversion"/>
  </si>
  <si>
    <t>近7天</t>
    <rPh sb="0" eb="1">
      <t>tia</t>
    </rPh>
    <phoneticPr fontId="8" type="noConversion"/>
  </si>
  <si>
    <t>MaG787975274</t>
  </si>
  <si>
    <t>I牧fine</t>
  </si>
  <si>
    <t>VjA312532219</t>
  </si>
  <si>
    <t>kNG465015579</t>
  </si>
  <si>
    <t>132xxxx5193</t>
  </si>
  <si>
    <t>130xxxx3133</t>
  </si>
  <si>
    <t>2018-09-02 17:07:31</t>
  </si>
  <si>
    <t>159xxxx9108</t>
  </si>
  <si>
    <t>ysz三立</t>
  </si>
  <si>
    <t>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</t>
  </si>
  <si>
    <t>北京人发布</t>
  </si>
  <si>
    <t>李琪</t>
  </si>
  <si>
    <t>少女的格子</t>
  </si>
  <si>
    <t>9.1-9.7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</si>
</sst>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%"/>
    <numFmt numFmtId="177" formatCode="0.0"/>
    <numFmt numFmtId="178" formatCode="#,##0_ "/>
  </numFmts>
  <fonts count="43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sz val="11"/>
      <color theme="1"/>
      <name val="宋体"/>
      <family val="3"/>
      <charset val="134"/>
      <scheme val="minor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Calibri"/>
      <family val="2"/>
    </font>
    <font>
      <b/>
      <sz val="1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151515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17B92A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name val="Arial"/>
      <family val="2"/>
    </font>
    <font>
      <sz val="11"/>
      <color rgb="FF151515"/>
      <name val="微软雅黑"/>
      <family val="2"/>
      <charset val="134"/>
    </font>
    <font>
      <sz val="11"/>
      <color theme="1"/>
      <name val="微软雅黑"/>
      <family val="2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1"/>
      <color rgb="FF00B05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b/>
      <sz val="11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auto="1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6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 wrapText="1"/>
    </xf>
    <xf numFmtId="0" fontId="6" fillId="0" borderId="0">
      <alignment vertical="center"/>
    </xf>
    <xf numFmtId="0" fontId="7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Fill="0" applyProtection="0"/>
    <xf numFmtId="9" fontId="1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9" fillId="0" borderId="0"/>
  </cellStyleXfs>
  <cellXfs count="24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3" fillId="0" borderId="0" xfId="0" applyFont="1">
      <alignment vertical="center"/>
    </xf>
    <xf numFmtId="0" fontId="13" fillId="2" borderId="1" xfId="0" applyFont="1" applyFill="1" applyBorder="1" applyAlignment="1">
      <alignment horizontal="left" vertical="center"/>
    </xf>
    <xf numFmtId="14" fontId="17" fillId="0" borderId="0" xfId="0" applyNumberFormat="1" applyFo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4" fillId="0" borderId="3" xfId="0" applyFont="1" applyBorder="1" applyAlignment="1">
      <alignment horizontal="center" vertical="center" wrapText="1" readingOrder="1"/>
    </xf>
    <xf numFmtId="0" fontId="19" fillId="0" borderId="3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14" fillId="4" borderId="3" xfId="0" applyFont="1" applyFill="1" applyBorder="1" applyAlignment="1">
      <alignment horizontal="center" vertical="center" wrapText="1" readingOrder="1"/>
    </xf>
    <xf numFmtId="0" fontId="12" fillId="0" borderId="0" xfId="0" applyFont="1">
      <alignment vertical="center"/>
    </xf>
    <xf numFmtId="0" fontId="20" fillId="0" borderId="0" xfId="0" applyFont="1" applyAlignment="1">
      <alignment horizontal="center" vertical="center" wrapText="1"/>
    </xf>
    <xf numFmtId="9" fontId="20" fillId="0" borderId="2" xfId="12" applyFont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 readingOrder="1"/>
    </xf>
    <xf numFmtId="0" fontId="10" fillId="4" borderId="9" xfId="0" applyFont="1" applyFill="1" applyBorder="1" applyAlignment="1">
      <alignment horizontal="center" vertical="center" wrapText="1" readingOrder="1"/>
    </xf>
    <xf numFmtId="0" fontId="10" fillId="4" borderId="3" xfId="0" applyFont="1" applyFill="1" applyBorder="1" applyAlignment="1">
      <alignment horizontal="center" vertical="center" wrapText="1" readingOrder="1"/>
    </xf>
    <xf numFmtId="2" fontId="20" fillId="0" borderId="10" xfId="0" applyNumberFormat="1" applyFont="1" applyBorder="1" applyAlignment="1">
      <alignment horizontal="center" vertical="center" wrapText="1"/>
    </xf>
    <xf numFmtId="177" fontId="20" fillId="0" borderId="2" xfId="0" applyNumberFormat="1" applyFont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 readingOrder="1"/>
    </xf>
    <xf numFmtId="0" fontId="10" fillId="7" borderId="13" xfId="0" applyFont="1" applyFill="1" applyBorder="1" applyAlignment="1">
      <alignment horizontal="center" vertical="center" wrapText="1" readingOrder="1"/>
    </xf>
    <xf numFmtId="14" fontId="13" fillId="0" borderId="0" xfId="0" applyNumberFormat="1" applyFont="1">
      <alignment vertical="center"/>
    </xf>
    <xf numFmtId="0" fontId="22" fillId="0" borderId="3" xfId="0" applyFont="1" applyBorder="1" applyAlignment="1">
      <alignment horizontal="center" vertical="center" wrapText="1" readingOrder="1"/>
    </xf>
    <xf numFmtId="178" fontId="20" fillId="0" borderId="10" xfId="0" applyNumberFormat="1" applyFont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 readingOrder="1"/>
    </xf>
    <xf numFmtId="0" fontId="27" fillId="0" borderId="0" xfId="0" applyFont="1">
      <alignment vertical="center"/>
    </xf>
    <xf numFmtId="176" fontId="20" fillId="0" borderId="12" xfId="12" applyNumberFormat="1" applyFont="1" applyBorder="1" applyAlignment="1">
      <alignment horizontal="center" vertical="center" wrapText="1"/>
    </xf>
    <xf numFmtId="0" fontId="21" fillId="8" borderId="11" xfId="0" applyFont="1" applyFill="1" applyBorder="1" applyAlignment="1">
      <alignment horizontal="center" vertical="center" wrapText="1" readingOrder="1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178" fontId="19" fillId="0" borderId="1" xfId="0" applyNumberFormat="1" applyFont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176" fontId="19" fillId="0" borderId="1" xfId="12" applyNumberFormat="1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pivotButton="1" applyFont="1">
      <alignment vertical="center"/>
    </xf>
    <xf numFmtId="0" fontId="1" fillId="5" borderId="0" xfId="0" applyFont="1" applyFill="1">
      <alignment vertical="center"/>
    </xf>
    <xf numFmtId="1" fontId="19" fillId="0" borderId="1" xfId="0" applyNumberFormat="1" applyFont="1" applyBorder="1" applyAlignment="1">
      <alignment horizontal="center" vertical="center" wrapText="1"/>
    </xf>
    <xf numFmtId="178" fontId="22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>
      <alignment vertical="center"/>
    </xf>
    <xf numFmtId="0" fontId="1" fillId="5" borderId="1" xfId="0" applyFont="1" applyFill="1" applyBorder="1">
      <alignment vertical="center"/>
    </xf>
    <xf numFmtId="178" fontId="20" fillId="5" borderId="10" xfId="0" applyNumberFormat="1" applyFont="1" applyFill="1" applyBorder="1" applyAlignment="1">
      <alignment horizontal="center" vertical="center" wrapText="1"/>
    </xf>
    <xf numFmtId="9" fontId="19" fillId="0" borderId="1" xfId="12" applyNumberFormat="1" applyFont="1" applyFill="1" applyBorder="1" applyAlignment="1">
      <alignment horizontal="center" vertical="center" wrapText="1"/>
    </xf>
    <xf numFmtId="9" fontId="14" fillId="0" borderId="1" xfId="12" applyNumberFormat="1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left" vertical="center"/>
    </xf>
    <xf numFmtId="21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178" fontId="19" fillId="0" borderId="23" xfId="0" applyNumberFormat="1" applyFont="1" applyBorder="1" applyAlignment="1">
      <alignment horizontal="center" vertical="center" wrapText="1"/>
    </xf>
    <xf numFmtId="0" fontId="19" fillId="0" borderId="23" xfId="0" applyNumberFormat="1" applyFont="1" applyBorder="1" applyAlignment="1">
      <alignment horizontal="center" vertical="center" wrapText="1"/>
    </xf>
    <xf numFmtId="176" fontId="19" fillId="0" borderId="23" xfId="12" applyNumberFormat="1" applyFont="1" applyBorder="1" applyAlignment="1">
      <alignment horizontal="center" vertical="center" wrapText="1"/>
    </xf>
    <xf numFmtId="0" fontId="22" fillId="0" borderId="23" xfId="0" applyFont="1" applyFill="1" applyBorder="1" applyAlignment="1">
      <alignment horizontal="center" vertical="center" wrapText="1"/>
    </xf>
    <xf numFmtId="9" fontId="19" fillId="0" borderId="23" xfId="12" applyFont="1" applyFill="1" applyBorder="1" applyAlignment="1">
      <alignment horizontal="center" vertical="center" wrapText="1"/>
    </xf>
    <xf numFmtId="178" fontId="22" fillId="0" borderId="23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78" fontId="19" fillId="0" borderId="26" xfId="0" applyNumberFormat="1" applyFont="1" applyBorder="1" applyAlignment="1">
      <alignment horizontal="center" vertical="center" wrapText="1"/>
    </xf>
    <xf numFmtId="9" fontId="14" fillId="0" borderId="26" xfId="12" applyFont="1" applyBorder="1" applyAlignment="1">
      <alignment horizontal="center" vertical="center" wrapText="1" readingOrder="1"/>
    </xf>
    <xf numFmtId="178" fontId="19" fillId="0" borderId="27" xfId="0" applyNumberFormat="1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 readingOrder="1"/>
    </xf>
    <xf numFmtId="0" fontId="14" fillId="0" borderId="14" xfId="0" applyFont="1" applyBorder="1" applyAlignment="1">
      <alignment horizontal="center" vertical="center" wrapText="1" readingOrder="1"/>
    </xf>
    <xf numFmtId="0" fontId="22" fillId="0" borderId="14" xfId="0" applyFont="1" applyFill="1" applyBorder="1" applyAlignment="1">
      <alignment horizontal="center" vertical="center" wrapText="1" readingOrder="1"/>
    </xf>
    <xf numFmtId="0" fontId="14" fillId="0" borderId="14" xfId="0" applyFont="1" applyFill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 wrapText="1" readingOrder="1"/>
    </xf>
    <xf numFmtId="0" fontId="24" fillId="4" borderId="18" xfId="0" applyFont="1" applyFill="1" applyBorder="1" applyAlignment="1">
      <alignment horizontal="center" vertical="center" wrapText="1" readingOrder="1"/>
    </xf>
    <xf numFmtId="0" fontId="24" fillId="4" borderId="34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  <xf numFmtId="0" fontId="28" fillId="10" borderId="1" xfId="0" applyFont="1" applyFill="1" applyBorder="1">
      <alignment vertical="center"/>
    </xf>
    <xf numFmtId="1" fontId="19" fillId="0" borderId="23" xfId="0" applyNumberFormat="1" applyFont="1" applyBorder="1" applyAlignment="1">
      <alignment horizontal="center" vertical="center" wrapText="1"/>
    </xf>
    <xf numFmtId="9" fontId="14" fillId="0" borderId="26" xfId="12" applyNumberFormat="1" applyFont="1" applyBorder="1" applyAlignment="1">
      <alignment horizontal="center" vertical="center" wrapText="1" readingOrder="1"/>
    </xf>
    <xf numFmtId="9" fontId="19" fillId="0" borderId="23" xfId="12" applyNumberFormat="1" applyFont="1" applyFill="1" applyBorder="1" applyAlignment="1">
      <alignment horizontal="center" vertical="center" wrapText="1"/>
    </xf>
    <xf numFmtId="9" fontId="20" fillId="5" borderId="2" xfId="12" applyFont="1" applyFill="1" applyBorder="1" applyAlignment="1">
      <alignment horizontal="center" vertical="center" wrapText="1"/>
    </xf>
    <xf numFmtId="176" fontId="20" fillId="0" borderId="2" xfId="12" applyNumberFormat="1" applyFont="1" applyBorder="1" applyAlignment="1">
      <alignment horizontal="center" vertical="center" wrapText="1"/>
    </xf>
    <xf numFmtId="0" fontId="21" fillId="8" borderId="39" xfId="0" applyFont="1" applyFill="1" applyBorder="1" applyAlignment="1">
      <alignment horizontal="center" vertical="center" wrapText="1" readingOrder="1"/>
    </xf>
    <xf numFmtId="0" fontId="20" fillId="0" borderId="24" xfId="0" applyFont="1" applyBorder="1" applyAlignment="1">
      <alignment horizontal="right" vertical="center" wrapText="1"/>
    </xf>
    <xf numFmtId="0" fontId="20" fillId="0" borderId="25" xfId="0" applyFont="1" applyBorder="1" applyAlignment="1">
      <alignment horizontal="center" vertical="center" wrapText="1"/>
    </xf>
    <xf numFmtId="1" fontId="20" fillId="0" borderId="25" xfId="0" applyNumberFormat="1" applyFont="1" applyBorder="1" applyAlignment="1">
      <alignment horizontal="center" vertical="center" wrapText="1"/>
    </xf>
    <xf numFmtId="9" fontId="20" fillId="0" borderId="25" xfId="12" applyFont="1" applyBorder="1" applyAlignment="1">
      <alignment horizontal="center" vertical="center" wrapText="1"/>
    </xf>
    <xf numFmtId="0" fontId="21" fillId="8" borderId="23" xfId="0" applyFont="1" applyFill="1" applyBorder="1" applyAlignment="1">
      <alignment horizontal="center" vertical="center" wrapText="1" readingOrder="1"/>
    </xf>
    <xf numFmtId="0" fontId="20" fillId="0" borderId="45" xfId="0" applyFont="1" applyBorder="1" applyAlignment="1">
      <alignment horizontal="right" vertical="center" wrapText="1"/>
    </xf>
    <xf numFmtId="0" fontId="20" fillId="0" borderId="46" xfId="0" applyFont="1" applyBorder="1" applyAlignment="1">
      <alignment horizontal="center" vertical="center" wrapText="1"/>
    </xf>
    <xf numFmtId="9" fontId="20" fillId="0" borderId="47" xfId="12" applyFont="1" applyBorder="1" applyAlignment="1">
      <alignment horizontal="center" vertical="center" wrapText="1"/>
    </xf>
    <xf numFmtId="177" fontId="20" fillId="0" borderId="25" xfId="0" applyNumberFormat="1" applyFont="1" applyBorder="1" applyAlignment="1">
      <alignment horizontal="center" vertical="center" wrapText="1"/>
    </xf>
    <xf numFmtId="9" fontId="22" fillId="0" borderId="26" xfId="12" applyFont="1" applyFill="1" applyBorder="1" applyAlignment="1">
      <alignment horizontal="center" vertical="center" wrapText="1" readingOrder="1"/>
    </xf>
    <xf numFmtId="0" fontId="30" fillId="8" borderId="1" xfId="0" applyFont="1" applyFill="1" applyBorder="1" applyAlignment="1">
      <alignment horizontal="center" vertical="center" wrapText="1" readingOrder="1"/>
    </xf>
    <xf numFmtId="0" fontId="1" fillId="0" borderId="0" xfId="0" applyFont="1" applyBorder="1" applyAlignment="1">
      <alignment horizontal="left" vertical="center"/>
    </xf>
    <xf numFmtId="0" fontId="1" fillId="11" borderId="0" xfId="0" applyFont="1" applyFill="1" applyBorder="1" applyAlignment="1">
      <alignment horizontal="left" vertical="center"/>
    </xf>
    <xf numFmtId="0" fontId="31" fillId="0" borderId="0" xfId="0" pivotButton="1" applyFont="1">
      <alignment vertical="center"/>
    </xf>
    <xf numFmtId="0" fontId="31" fillId="0" borderId="0" xfId="0" applyNumberFormat="1" applyFont="1">
      <alignment vertical="center"/>
    </xf>
    <xf numFmtId="177" fontId="31" fillId="0" borderId="0" xfId="0" applyNumberFormat="1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/>
    </xf>
    <xf numFmtId="0" fontId="1" fillId="12" borderId="0" xfId="0" applyFont="1" applyFill="1" applyBorder="1" applyAlignment="1">
      <alignment horizontal="left" vertical="center"/>
    </xf>
    <xf numFmtId="0" fontId="1" fillId="13" borderId="0" xfId="0" applyFont="1" applyFill="1" applyBorder="1" applyAlignment="1">
      <alignment horizontal="left" vertical="center"/>
    </xf>
    <xf numFmtId="0" fontId="1" fillId="7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2" fillId="0" borderId="1" xfId="12" applyNumberFormat="1" applyFont="1" applyFill="1" applyBorder="1" applyAlignment="1">
      <alignment horizontal="center" vertical="center" wrapText="1"/>
    </xf>
    <xf numFmtId="9" fontId="22" fillId="0" borderId="26" xfId="12" applyFont="1" applyBorder="1" applyAlignment="1">
      <alignment horizontal="center" vertical="center" wrapText="1" readingOrder="1"/>
    </xf>
    <xf numFmtId="0" fontId="22" fillId="0" borderId="23" xfId="12" applyNumberFormat="1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1" fillId="0" borderId="1" xfId="0" applyFont="1" applyBorder="1" applyAlignment="1">
      <alignment vertical="center"/>
    </xf>
    <xf numFmtId="0" fontId="24" fillId="4" borderId="1" xfId="0" applyFont="1" applyFill="1" applyBorder="1" applyAlignment="1">
      <alignment horizontal="center" vertical="center" wrapText="1" readingOrder="1"/>
    </xf>
    <xf numFmtId="9" fontId="19" fillId="0" borderId="1" xfId="12" applyFont="1" applyBorder="1" applyAlignment="1">
      <alignment horizontal="center" vertical="center" wrapText="1"/>
    </xf>
    <xf numFmtId="176" fontId="14" fillId="0" borderId="1" xfId="12" applyNumberFormat="1" applyFont="1" applyBorder="1" applyAlignment="1">
      <alignment horizontal="center" vertical="center" wrapText="1" readingOrder="1"/>
    </xf>
    <xf numFmtId="2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1" fillId="8" borderId="20" xfId="0" applyFont="1" applyFill="1" applyBorder="1" applyAlignment="1">
      <alignment horizontal="center" vertical="center" wrapText="1" readingOrder="1"/>
    </xf>
    <xf numFmtId="0" fontId="14" fillId="0" borderId="52" xfId="0" applyFont="1" applyBorder="1" applyAlignment="1">
      <alignment horizontal="center" vertical="center" wrapText="1" readingOrder="1"/>
    </xf>
    <xf numFmtId="0" fontId="19" fillId="0" borderId="53" xfId="0" applyFont="1" applyFill="1" applyBorder="1" applyAlignment="1">
      <alignment horizontal="center" vertical="center" wrapText="1"/>
    </xf>
    <xf numFmtId="9" fontId="14" fillId="0" borderId="54" xfId="12" applyFont="1" applyBorder="1" applyAlignment="1">
      <alignment horizontal="center" vertical="center" wrapText="1" readingOrder="1"/>
    </xf>
    <xf numFmtId="0" fontId="19" fillId="0" borderId="55" xfId="0" applyFont="1" applyFill="1" applyBorder="1" applyAlignment="1">
      <alignment horizontal="center" vertical="center" wrapText="1"/>
    </xf>
    <xf numFmtId="178" fontId="19" fillId="0" borderId="53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14" fillId="4" borderId="6" xfId="0" applyFont="1" applyFill="1" applyBorder="1" applyAlignment="1">
      <alignment horizontal="center" vertical="center" wrapText="1" readingOrder="1"/>
    </xf>
    <xf numFmtId="0" fontId="9" fillId="0" borderId="1" xfId="0" applyFont="1" applyBorder="1">
      <alignment vertical="center"/>
    </xf>
    <xf numFmtId="0" fontId="33" fillId="10" borderId="1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 wrapText="1" readingOrder="1"/>
    </xf>
    <xf numFmtId="0" fontId="26" fillId="0" borderId="1" xfId="0" applyFont="1" applyBorder="1" applyAlignment="1">
      <alignment horizontal="center" vertical="center" wrapText="1" readingOrder="1"/>
    </xf>
    <xf numFmtId="0" fontId="25" fillId="0" borderId="1" xfId="0" applyNumberFormat="1" applyFont="1" applyBorder="1" applyAlignment="1">
      <alignment horizontal="center" vertical="center" wrapText="1"/>
    </xf>
    <xf numFmtId="9" fontId="25" fillId="0" borderId="1" xfId="12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 readingOrder="1"/>
    </xf>
    <xf numFmtId="0" fontId="19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 readingOrder="1"/>
    </xf>
    <xf numFmtId="176" fontId="23" fillId="0" borderId="1" xfId="12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 readingOrder="1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9" fontId="20" fillId="0" borderId="56" xfId="12" applyFont="1" applyBorder="1" applyAlignment="1">
      <alignment horizontal="center" vertical="center" wrapText="1"/>
    </xf>
    <xf numFmtId="14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" fillId="14" borderId="0" xfId="0" applyFont="1" applyFill="1" applyBorder="1" applyAlignment="1">
      <alignment horizontal="left" vertical="center"/>
    </xf>
    <xf numFmtId="9" fontId="1" fillId="0" borderId="1" xfId="12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 readingOrder="1"/>
    </xf>
    <xf numFmtId="0" fontId="14" fillId="6" borderId="1" xfId="0" applyFont="1" applyFill="1" applyBorder="1" applyAlignment="1">
      <alignment horizontal="center" vertical="center" wrapText="1" readingOrder="1"/>
    </xf>
    <xf numFmtId="0" fontId="20" fillId="7" borderId="1" xfId="0" applyFont="1" applyFill="1" applyBorder="1" applyAlignment="1">
      <alignment horizontal="center" vertical="center" wrapText="1"/>
    </xf>
    <xf numFmtId="9" fontId="20" fillId="7" borderId="1" xfId="12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 readingOrder="1"/>
    </xf>
    <xf numFmtId="0" fontId="33" fillId="0" borderId="0" xfId="0" applyFont="1">
      <alignment vertical="center"/>
    </xf>
    <xf numFmtId="0" fontId="27" fillId="0" borderId="57" xfId="0" applyFont="1" applyBorder="1" applyAlignment="1">
      <alignment vertical="center"/>
    </xf>
    <xf numFmtId="0" fontId="24" fillId="6" borderId="1" xfId="0" applyFont="1" applyFill="1" applyBorder="1" applyAlignment="1">
      <alignment horizontal="center" vertical="center" wrapText="1" readingOrder="1"/>
    </xf>
    <xf numFmtId="0" fontId="33" fillId="9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4" fillId="0" borderId="0" xfId="0" applyFont="1">
      <alignment vertical="center"/>
    </xf>
    <xf numFmtId="0" fontId="14" fillId="0" borderId="0" xfId="0" applyFont="1" applyFill="1" applyBorder="1" applyAlignment="1">
      <alignment horizontal="left" vertical="center" wrapText="1" readingOrder="1"/>
    </xf>
    <xf numFmtId="0" fontId="19" fillId="0" borderId="0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/>
    </xf>
    <xf numFmtId="0" fontId="35" fillId="3" borderId="1" xfId="0" applyNumberFormat="1" applyFont="1" applyFill="1" applyBorder="1" applyAlignment="1">
      <alignment horizontal="center" vertical="center" wrapText="1"/>
    </xf>
    <xf numFmtId="0" fontId="36" fillId="0" borderId="0" xfId="0" applyFont="1" applyAlignment="1">
      <alignment horizontal="left" vertical="center"/>
    </xf>
    <xf numFmtId="0" fontId="35" fillId="2" borderId="1" xfId="0" applyNumberFormat="1" applyFont="1" applyFill="1" applyBorder="1" applyAlignment="1">
      <alignment horizontal="center" vertical="center" wrapText="1"/>
    </xf>
    <xf numFmtId="14" fontId="37" fillId="0" borderId="0" xfId="0" applyNumberFormat="1" applyFont="1">
      <alignment vertical="center"/>
    </xf>
    <xf numFmtId="0" fontId="38" fillId="9" borderId="1" xfId="0" applyFont="1" applyFill="1" applyBorder="1" applyAlignment="1">
      <alignment horizontal="center" vertical="center" wrapText="1"/>
    </xf>
    <xf numFmtId="0" fontId="39" fillId="0" borderId="1" xfId="0" applyNumberFormat="1" applyFont="1" applyBorder="1" applyAlignment="1">
      <alignment horizontal="center" vertical="center" wrapText="1"/>
    </xf>
    <xf numFmtId="0" fontId="36" fillId="0" borderId="0" xfId="0" applyFont="1">
      <alignment vertical="center"/>
    </xf>
    <xf numFmtId="0" fontId="40" fillId="0" borderId="1" xfId="0" applyFont="1" applyBorder="1" applyAlignment="1">
      <alignment horizontal="left" vertical="center" wrapText="1"/>
    </xf>
    <xf numFmtId="0" fontId="39" fillId="0" borderId="1" xfId="0" applyNumberFormat="1" applyFont="1" applyBorder="1" applyAlignment="1">
      <alignment horizontal="left"/>
    </xf>
    <xf numFmtId="0" fontId="39" fillId="0" borderId="0" xfId="0" applyFont="1">
      <alignment vertical="center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/>
    </xf>
    <xf numFmtId="0" fontId="26" fillId="6" borderId="1" xfId="0" applyFont="1" applyFill="1" applyBorder="1" applyAlignment="1">
      <alignment vertical="center" wrapText="1" readingOrder="1"/>
    </xf>
    <xf numFmtId="178" fontId="19" fillId="7" borderId="1" xfId="0" applyNumberFormat="1" applyFont="1" applyFill="1" applyBorder="1" applyAlignment="1">
      <alignment horizontal="center" vertical="center" wrapText="1"/>
    </xf>
    <xf numFmtId="0" fontId="41" fillId="0" borderId="0" xfId="0" applyFont="1">
      <alignment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39" fillId="5" borderId="58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center"/>
    </xf>
    <xf numFmtId="21" fontId="1" fillId="0" borderId="1" xfId="0" applyNumberFormat="1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22" fontId="4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9" fontId="1" fillId="0" borderId="0" xfId="12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4" fillId="7" borderId="0" xfId="0" applyNumberFormat="1" applyFont="1" applyFill="1" applyBorder="1" applyAlignment="1">
      <alignment horizontal="center" vertical="center" wrapText="1" readingOrder="1"/>
    </xf>
    <xf numFmtId="0" fontId="19" fillId="0" borderId="0" xfId="0" applyFont="1" applyBorder="1" applyAlignment="1">
      <alignment horizontal="center" vertical="center" wrapText="1"/>
    </xf>
    <xf numFmtId="2" fontId="1" fillId="12" borderId="0" xfId="0" applyNumberFormat="1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 wrapText="1" readingOrder="1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24" fillId="4" borderId="28" xfId="0" applyFont="1" applyFill="1" applyBorder="1" applyAlignment="1">
      <alignment horizontal="center" vertical="center" wrapText="1" readingOrder="1"/>
    </xf>
    <xf numFmtId="0" fontId="24" fillId="4" borderId="29" xfId="0" applyFont="1" applyFill="1" applyBorder="1" applyAlignment="1">
      <alignment horizontal="center" vertical="center" wrapText="1" readingOrder="1"/>
    </xf>
    <xf numFmtId="0" fontId="24" fillId="6" borderId="31" xfId="0" applyFont="1" applyFill="1" applyBorder="1" applyAlignment="1">
      <alignment horizontal="center" vertical="center" wrapText="1" readingOrder="1"/>
    </xf>
    <xf numFmtId="0" fontId="24" fillId="6" borderId="32" xfId="0" applyFont="1" applyFill="1" applyBorder="1" applyAlignment="1">
      <alignment horizontal="center" vertical="center" wrapText="1" readingOrder="1"/>
    </xf>
    <xf numFmtId="0" fontId="24" fillId="6" borderId="33" xfId="0" applyFont="1" applyFill="1" applyBorder="1" applyAlignment="1">
      <alignment horizontal="center" vertical="center" wrapText="1" readingOrder="1"/>
    </xf>
    <xf numFmtId="0" fontId="24" fillId="6" borderId="35" xfId="0" applyFont="1" applyFill="1" applyBorder="1" applyAlignment="1">
      <alignment horizontal="center" vertical="center" wrapText="1" readingOrder="1"/>
    </xf>
    <xf numFmtId="0" fontId="24" fillId="6" borderId="5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14" fillId="4" borderId="6" xfId="0" applyFont="1" applyFill="1" applyBorder="1" applyAlignment="1">
      <alignment horizontal="center" vertical="center" wrapText="1" readingOrder="1"/>
    </xf>
    <xf numFmtId="0" fontId="14" fillId="4" borderId="7" xfId="0" applyFont="1" applyFill="1" applyBorder="1" applyAlignment="1">
      <alignment horizontal="center" vertical="center" wrapText="1" readingOrder="1"/>
    </xf>
    <xf numFmtId="0" fontId="14" fillId="4" borderId="15" xfId="0" applyFont="1" applyFill="1" applyBorder="1" applyAlignment="1">
      <alignment horizontal="center" vertical="center" wrapText="1" readingOrder="1"/>
    </xf>
    <xf numFmtId="0" fontId="14" fillId="4" borderId="16" xfId="0" applyFont="1" applyFill="1" applyBorder="1" applyAlignment="1">
      <alignment horizontal="center" vertical="center" wrapText="1" readingOrder="1"/>
    </xf>
    <xf numFmtId="0" fontId="14" fillId="4" borderId="17" xfId="0" applyFont="1" applyFill="1" applyBorder="1" applyAlignment="1">
      <alignment horizontal="center" vertical="center" wrapText="1" readingOrder="1"/>
    </xf>
    <xf numFmtId="0" fontId="14" fillId="4" borderId="4" xfId="0" applyFont="1" applyFill="1" applyBorder="1" applyAlignment="1">
      <alignment horizontal="center" vertical="center" wrapText="1" readingOrder="1"/>
    </xf>
    <xf numFmtId="0" fontId="14" fillId="4" borderId="8" xfId="0" applyFont="1" applyFill="1" applyBorder="1" applyAlignment="1">
      <alignment horizontal="center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24" fillId="6" borderId="1" xfId="0" applyFont="1" applyFill="1" applyBorder="1" applyAlignment="1">
      <alignment horizontal="center" vertical="center" wrapText="1" readingOrder="1"/>
    </xf>
    <xf numFmtId="0" fontId="26" fillId="6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center" vertical="center" wrapText="1" readingOrder="1"/>
    </xf>
    <xf numFmtId="0" fontId="14" fillId="0" borderId="1" xfId="0" applyFont="1" applyBorder="1" applyAlignment="1">
      <alignment horizontal="left" vertical="top" wrapText="1" readingOrder="1"/>
    </xf>
    <xf numFmtId="0" fontId="10" fillId="6" borderId="1" xfId="0" applyFont="1" applyFill="1" applyBorder="1" applyAlignment="1">
      <alignment horizontal="center" vertical="center" wrapText="1" readingOrder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21" fillId="8" borderId="19" xfId="0" applyFont="1" applyFill="1" applyBorder="1" applyAlignment="1">
      <alignment horizontal="center" vertical="center" wrapText="1" readingOrder="1"/>
    </xf>
    <xf numFmtId="0" fontId="21" fillId="8" borderId="22" xfId="0" applyFont="1" applyFill="1" applyBorder="1" applyAlignment="1">
      <alignment horizontal="center" vertical="center" wrapText="1" readingOrder="1"/>
    </xf>
    <xf numFmtId="0" fontId="21" fillId="8" borderId="36" xfId="0" applyFont="1" applyFill="1" applyBorder="1" applyAlignment="1">
      <alignment horizontal="center" vertical="center" wrapText="1" readingOrder="1"/>
    </xf>
    <xf numFmtId="0" fontId="21" fillId="8" borderId="37" xfId="0" applyFont="1" applyFill="1" applyBorder="1" applyAlignment="1">
      <alignment horizontal="center" vertical="center" wrapText="1" readingOrder="1"/>
    </xf>
    <xf numFmtId="0" fontId="21" fillId="8" borderId="38" xfId="0" applyFont="1" applyFill="1" applyBorder="1" applyAlignment="1">
      <alignment horizontal="center" vertical="center" wrapText="1" readingOrder="1"/>
    </xf>
    <xf numFmtId="0" fontId="21" fillId="8" borderId="40" xfId="0" applyFont="1" applyFill="1" applyBorder="1" applyAlignment="1">
      <alignment horizontal="center" vertical="center" wrapText="1" readingOrder="1"/>
    </xf>
    <xf numFmtId="0" fontId="21" fillId="8" borderId="44" xfId="0" applyFont="1" applyFill="1" applyBorder="1" applyAlignment="1">
      <alignment horizontal="center" vertical="center" wrapText="1" readingOrder="1"/>
    </xf>
    <xf numFmtId="0" fontId="21" fillId="8" borderId="20" xfId="0" applyFont="1" applyFill="1" applyBorder="1" applyAlignment="1">
      <alignment horizontal="center" vertical="center" wrapText="1" readingOrder="1"/>
    </xf>
    <xf numFmtId="0" fontId="21" fillId="8" borderId="21" xfId="0" applyFont="1" applyFill="1" applyBorder="1" applyAlignment="1">
      <alignment horizontal="center" vertical="center" wrapText="1" readingOrder="1"/>
    </xf>
    <xf numFmtId="0" fontId="21" fillId="8" borderId="48" xfId="0" applyFont="1" applyFill="1" applyBorder="1" applyAlignment="1">
      <alignment horizontal="center" vertical="center" wrapText="1" readingOrder="1"/>
    </xf>
    <xf numFmtId="0" fontId="21" fillId="8" borderId="49" xfId="0" applyFont="1" applyFill="1" applyBorder="1" applyAlignment="1">
      <alignment horizontal="center" vertical="center" wrapText="1" readingOrder="1"/>
    </xf>
    <xf numFmtId="0" fontId="21" fillId="8" borderId="50" xfId="0" applyFont="1" applyFill="1" applyBorder="1" applyAlignment="1">
      <alignment horizontal="center" vertical="center" wrapText="1" readingOrder="1"/>
    </xf>
    <xf numFmtId="0" fontId="21" fillId="8" borderId="41" xfId="0" applyFont="1" applyFill="1" applyBorder="1" applyAlignment="1">
      <alignment horizontal="center" vertical="center" wrapText="1" readingOrder="1"/>
    </xf>
    <xf numFmtId="0" fontId="21" fillId="8" borderId="42" xfId="0" applyFont="1" applyFill="1" applyBorder="1" applyAlignment="1">
      <alignment horizontal="center" vertical="center" wrapText="1" readingOrder="1"/>
    </xf>
    <xf numFmtId="0" fontId="21" fillId="8" borderId="43" xfId="0" applyFont="1" applyFill="1" applyBorder="1" applyAlignment="1">
      <alignment horizontal="center" vertical="center" wrapText="1" readingOrder="1"/>
    </xf>
  </cellXfs>
  <cellStyles count="16">
    <cellStyle name="百分比" xfId="12" builtinId="5"/>
    <cellStyle name="常规" xfId="0" builtinId="0"/>
    <cellStyle name="常规 2" xfId="11"/>
    <cellStyle name="常规 3" xfId="15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3" builtinId="9" hidden="1"/>
    <cellStyle name="已访问的超链接" xfId="14" builtinId="9" hidden="1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numFmt numFmtId="177" formatCode="0.0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alignment horizontal="center"/>
    </dxf>
    <dxf>
      <alignment horizontal="center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numFmt numFmtId="177" formatCode="0.0"/>
    </dxf>
    <dxf>
      <numFmt numFmtId="177" formatCode="0.0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alignment horizontal="center"/>
    </dxf>
    <dxf>
      <alignment horizontal="center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numFmt numFmtId="177" formatCode="0.0"/>
    </dxf>
    <dxf>
      <numFmt numFmtId="177" formatCode="0.0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numFmt numFmtId="177" formatCode="0.0"/>
    </dxf>
  </dxfs>
  <tableStyles count="0" defaultTableStyle="TableStyleMedium9" defaultPivotStyle="PivotStyleLight16"/>
  <colors>
    <mruColors>
      <color rgb="FFFCD5B4"/>
      <color rgb="FFFF9999"/>
      <color rgb="FF17B92A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北京市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竞对数据!$B$15:$M$15</c:f>
              <c:numCache>
                <c:formatCode>General</c:formatCode>
                <c:ptCount val="12"/>
                <c:pt idx="0">
                  <c:v>82</c:v>
                </c:pt>
                <c:pt idx="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C-8C42-8D99-BE1C1B23EC9A}"/>
            </c:ext>
          </c:extLst>
        </c:ser>
        <c:ser>
          <c:idx val="2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竞对数据!$B$16:$M$16</c:f>
              <c:numCache>
                <c:formatCode>General</c:formatCode>
                <c:ptCount val="12"/>
                <c:pt idx="0">
                  <c:v>51</c:v>
                </c:pt>
                <c:pt idx="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C-8C42-8D99-BE1C1B23EC9A}"/>
            </c:ext>
          </c:extLst>
        </c:ser>
        <c:ser>
          <c:idx val="3"/>
          <c:order val="2"/>
          <c:tx>
            <c:strRef>
              <c:f>竞对数据!$A$17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竞对数据!$B$17:$M$17</c:f>
              <c:numCache>
                <c:formatCode>General</c:formatCode>
                <c:ptCount val="12"/>
                <c:pt idx="0">
                  <c:v>132</c:v>
                </c:pt>
                <c:pt idx="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AC-8C42-8D99-BE1C1B23EC9A}"/>
            </c:ext>
          </c:extLst>
        </c:ser>
        <c:ser>
          <c:idx val="4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竞对数据!$B$18:$M$18</c:f>
              <c:numCache>
                <c:formatCode>General</c:formatCode>
                <c:ptCount val="12"/>
                <c:pt idx="0">
                  <c:v>38</c:v>
                </c:pt>
                <c:pt idx="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AC-8C42-8D99-BE1C1B23EC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0630959"/>
        <c:axId val="1342735775"/>
      </c:lineChart>
      <c:catAx>
        <c:axId val="135063095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1342735775"/>
        <c:crosses val="autoZero"/>
        <c:auto val="1"/>
        <c:lblAlgn val="ctr"/>
        <c:lblOffset val="100"/>
        <c:noMultiLvlLbl val="0"/>
      </c:catAx>
      <c:valAx>
        <c:axId val="13427357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5063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Microsoft YaHei" panose="020B0503020204020204" pitchFamily="34" charset="-122"/>
          <a:ea typeface="Microsoft YaHe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朝阳区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竞对数据!$B$9:$M$9</c:f>
              <c:numCache>
                <c:formatCode>General</c:formatCode>
                <c:ptCount val="12"/>
                <c:pt idx="0">
                  <c:v>49</c:v>
                </c:pt>
                <c:pt idx="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F-3948-8791-CD958871F5B5}"/>
            </c:ext>
          </c:extLst>
        </c:ser>
        <c:ser>
          <c:idx val="2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竞对数据!$B$10:$M$10</c:f>
              <c:numCache>
                <c:formatCode>General</c:formatCode>
                <c:ptCount val="12"/>
                <c:pt idx="0">
                  <c:v>32</c:v>
                </c:pt>
                <c:pt idx="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F-3948-8791-CD958871F5B5}"/>
            </c:ext>
          </c:extLst>
        </c:ser>
        <c:ser>
          <c:idx val="3"/>
          <c:order val="2"/>
          <c:tx>
            <c:strRef>
              <c:f>竞对数据!$A$11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竞对数据!$B$11:$M$11</c:f>
              <c:numCache>
                <c:formatCode>General</c:formatCode>
                <c:ptCount val="12"/>
                <c:pt idx="0">
                  <c:v>69</c:v>
                </c:pt>
                <c:pt idx="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F-3948-8791-CD958871F5B5}"/>
            </c:ext>
          </c:extLst>
        </c:ser>
        <c:ser>
          <c:idx val="4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竞对数据!$B$12:$M$12</c:f>
              <c:numCache>
                <c:formatCode>General</c:formatCode>
                <c:ptCount val="12"/>
                <c:pt idx="0">
                  <c:v>21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F-3948-8791-CD958871F5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2444095"/>
        <c:axId val="1349220047"/>
      </c:lineChart>
      <c:catAx>
        <c:axId val="14024440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1349220047"/>
        <c:crosses val="autoZero"/>
        <c:auto val="1"/>
        <c:lblAlgn val="ctr"/>
        <c:lblOffset val="100"/>
        <c:noMultiLvlLbl val="0"/>
      </c:catAx>
      <c:valAx>
        <c:axId val="1349220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244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Microsoft YaHei" panose="020B0503020204020204" pitchFamily="34" charset="-122"/>
          <a:ea typeface="Microsoft YaHe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13</xdr:row>
      <xdr:rowOff>139700</xdr:rowOff>
    </xdr:from>
    <xdr:to>
      <xdr:col>13</xdr:col>
      <xdr:colOff>12700</xdr:colOff>
      <xdr:row>29</xdr:row>
      <xdr:rowOff>115385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A838D6C-06DF-4841-A120-EF6690A1B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292100</xdr:colOff>
      <xdr:row>1</xdr:row>
      <xdr:rowOff>215900</xdr:rowOff>
    </xdr:from>
    <xdr:to>
      <xdr:col>13</xdr:col>
      <xdr:colOff>12700</xdr:colOff>
      <xdr:row>13</xdr:row>
      <xdr:rowOff>127000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A45B773-C4E1-E642-AEB7-CEAFF126C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884953705" createdVersion="6" refreshedVersion="6" minRefreshableVersion="3" recordCount="52">
  <cacheSource type="worksheet">
    <worksheetSource ref="A1:M1048576" sheet="消费数据明细（线上）"/>
  </cacheSource>
  <cacheFields count="16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6" maxValue="9" count="5">
        <n v="7"/>
        <n v="8"/>
        <n v="9"/>
        <m/>
        <n v="6" u="1"/>
      </sharedItems>
    </cacheField>
    <cacheField name="成交价格" numFmtId="0">
      <sharedItems containsString="0" containsBlank="1" containsNumber="1" minValue="8" maxValue="1280"/>
    </cacheField>
    <cacheField name="序列号" numFmtId="0">
      <sharedItems containsString="0" containsBlank="1" containsNumber="1" containsInteger="1" minValue="226836609" maxValue="98678645917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7-01T00:00:00" maxDate="2018-09-04T00:00:00"/>
    </cacheField>
    <cacheField name="TIME" numFmtId="0">
      <sharedItems containsNonDate="0" containsDate="1" containsString="0" containsBlank="1" minDate="1899-12-30T08:41:34" maxDate="1899-12-30T17:27:43"/>
    </cacheField>
    <cacheField name="套餐信息" numFmtId="0">
      <sharedItems containsBlank="1" count="25">
        <s v="[2018.04.19]超微小气泡[18.00元][14190698]"/>
        <s v="[2018.05.04]点痣小于1[19.90元][14207307]"/>
        <s v="[2018.06.07]果酸祛鼻部黑头[199.00元][14196036]"/>
        <s v="[2018.05.04]点痣小于1[19.90元][31080665]"/>
        <s v="[2018.04.19]超微小气泡[18.00元][30789516]"/>
        <s v="[2018.05.04]VISIA皮肤检测[10.00元][14196641]"/>
        <s v="[2018.05.04]脱毛  唇腋毛  二选一[98.00元][14198778]"/>
        <s v="[2018.07.10]单人洁牙洗牙套餐[168.00元][15124746]"/>
        <s v="[2018.07.04]单人祛黑头套餐[98.00元][14631800]"/>
        <s v="[2018.05.04]脱毛  唇腋毛  二选一[98.00元][31080384]"/>
        <s v="[2018.08.10]衡力瘦脸针 v脸打造美[1280.00元][20278087]"/>
        <m/>
        <s v="[2018.06.14]伊肤泉微针美塑[1999.00元][14062010]" u="1"/>
        <s v="[2018.06.04]肉毒素瘦脸针V脸时刻[739.00元][31728753]" u="1"/>
        <s v="[2018.06.01]烟雨水雾眉[1299.00元][31729998]" u="1"/>
        <s v="[2018.06.01]明眸美瞳线[888.00元][31730064]" u="1"/>
        <s v="[2018.06.01]激光点痣干净面庞[69.90元][14207056]" u="1"/>
        <s v="[2018.06.01]海珠水光针水润透亮[499.00元][14199376]" u="1"/>
        <s v="[2018.06.01]冰点脱唇毛腋毛单次体验[32.00元][14195709]" u="1"/>
        <s v="[2018.06.01]激光点痣干净面庞[69.90元][31726233]" u="1"/>
        <s v="[2018.06.01]韩国小气泡洁净做自己[98.00元][14188592]" u="1"/>
        <s v="[2018.06.04]无针水光针持久补水[128.00元][14196741]" u="1"/>
        <s v="[2018.06.14]芯丝翠果酸焕肤[699.00元][14061744]" u="1"/>
        <s v="[2018.06.14]多点定位微创双眼皮[3980.00元][14062248]" u="1"/>
        <s v="[2018.06.01]冰点脱唇毛腋毛单次体验[32.00元][31727380]" u="1"/>
      </sharedItems>
    </cacheField>
    <cacheField name="售价（元）" numFmtId="0">
      <sharedItems containsString="0" containsBlank="1" containsNumber="1" minValue="10" maxValue="1280"/>
    </cacheField>
    <cacheField name="商家优惠金额（元）" numFmtId="0">
      <sharedItems containsString="0" containsBlank="1" containsNumber="1" containsInteger="1" minValue="8" maxValue="88"/>
    </cacheField>
    <cacheField name="结算价（元）" numFmtId="0">
      <sharedItems containsBlank="1" containsMixedTypes="1" containsNumber="1" minValue="16.2" maxValue="88.2"/>
    </cacheField>
    <cacheField name="备注" numFmtId="0">
      <sharedItems containsBlank="1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String="0" containsBlank="1" containsNumber="1" containsInteger="1" minValue="98380431" maxValue="98380431"/>
    </cacheField>
    <cacheField name="分店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888310184" createdVersion="6" refreshedVersion="6" minRefreshableVersion="3" recordCount="3">
  <cacheSource type="worksheet">
    <worksheetSource ref="A1:L1048576" sheet="回复体验报告"/>
  </cacheSource>
  <cacheFields count="12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5" maxValue="9" count="6">
        <n v="8"/>
        <n v="9"/>
        <m/>
        <n v="5" u="1"/>
        <n v="6" u="1"/>
        <n v="7" u="1"/>
      </sharedItems>
    </cacheField>
    <cacheField name="日" numFmtId="0">
      <sharedItems containsNonDate="0" containsDate="1" containsString="0" containsBlank="1" minDate="2018-06-10T00:00:00" maxDate="2018-08-26T00:00:00" count="12">
        <m/>
        <d v="2018-06-17T00:00:00" u="1"/>
        <d v="2018-06-10T00:00:00" u="1"/>
        <d v="2018-06-22T00:00:00" u="1"/>
        <d v="2018-08-13T00:00:00" u="1"/>
        <d v="2018-08-06T00:00:00" u="1"/>
        <d v="2018-08-25T00:00:00" u="1"/>
        <d v="2018-06-20T00:00:00" u="1"/>
        <d v="2018-06-16T00:00:00" u="1"/>
        <d v="2018-08-07T00:00:00" u="1"/>
        <d v="2018-07-21T00:00:00" u="1"/>
        <d v="2018-08-24T00:00:00" u="1"/>
      </sharedItems>
    </cacheField>
    <cacheField name="TIME" numFmtId="0">
      <sharedItems containsNonDate="0" containsString="0" containsBlank="1"/>
    </cacheField>
    <cacheField name="城市" numFmtId="0">
      <sharedItems containsNonDate="0" containsString="0" containsBlank="1"/>
    </cacheField>
    <cacheField name="评价门店" numFmtId="0">
      <sharedItems containsNonDate="0" containsString="0" containsBlank="1"/>
    </cacheField>
    <cacheField name="用户昵称" numFmtId="0">
      <sharedItems containsNonDate="0" containsString="0" containsBlank="1"/>
    </cacheField>
    <cacheField name="星级" numFmtId="0">
      <sharedItems containsNonDate="0" containsString="0" containsBlank="1"/>
    </cacheField>
    <cacheField name="评分" numFmtId="0">
      <sharedItems containsNonDate="0" containsString="0" containsBlank="1"/>
    </cacheField>
    <cacheField name="评价内容" numFmtId="0">
      <sharedItems containsNonDate="0" containsString="0" containsBlank="1"/>
    </cacheField>
    <cacheField name="是否消费评价" numFmtId="0">
      <sharedItems containsNonDate="0" containsString="0" containsBlank="1"/>
    </cacheField>
    <cacheField name="消费时间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893055556" createdVersion="6" refreshedVersion="6" minRefreshableVersion="3" recordCount="17">
  <cacheSource type="worksheet">
    <worksheetSource ref="A1:O1048576" sheet="体验报告明细"/>
  </cacheSource>
  <cacheFields count="15">
    <cacheField name="年" numFmtId="0">
      <sharedItems containsString="0" containsBlank="1" containsNumber="1" containsInteger="1" minValue="1900" maxValue="2018" count="4">
        <n v="2018"/>
        <m/>
        <n v="1900" u="1"/>
        <n v="2017" u="1"/>
      </sharedItems>
    </cacheField>
    <cacheField name="月" numFmtId="0">
      <sharedItems containsString="0" containsBlank="1" containsNumber="1" containsInteger="1" minValue="1" maxValue="12" count="12">
        <n v="7"/>
        <n v="8"/>
        <n v="9"/>
        <m/>
        <n v="5" u="1"/>
        <n v="2" u="1"/>
        <n v="6" u="1"/>
        <n v="1" u="1"/>
        <n v="3" u="1"/>
        <n v="11" u="1"/>
        <n v="4" u="1"/>
        <n v="12" u="1"/>
      </sharedItems>
    </cacheField>
    <cacheField name="日" numFmtId="0">
      <sharedItems containsNonDate="0" containsDate="1" containsString="0" containsBlank="1" minDate="2017-11-09T00:00:00" maxDate="2018-09-03T00:00:00" count="41">
        <d v="2018-07-04T00:00:00"/>
        <d v="2018-07-15T00:00:00"/>
        <d v="2018-07-16T00:00:00"/>
        <d v="2018-07-21T00:00:00"/>
        <d v="2018-07-22T00:00:00"/>
        <d v="2018-07-26T00:00:00"/>
        <d v="2018-07-29T00:00:00"/>
        <d v="2018-07-30T00:00:00"/>
        <d v="2018-08-02T00:00:00"/>
        <d v="2018-08-18T00:00:00"/>
        <d v="2018-08-20T00:00:00"/>
        <d v="2018-09-02T00:00:00"/>
        <m/>
        <d v="2018-01-30T00:00:00" u="1"/>
        <d v="2018-01-04T00:00:00" u="1"/>
        <d v="2018-06-17T00:00:00" u="1"/>
        <d v="2018-01-23T00:00:00" u="1"/>
        <d v="2018-06-10T00:00:00" u="1"/>
        <d v="2017-11-09T00:00:00" u="1"/>
        <d v="2018-06-22T00:00:00" u="1"/>
        <d v="2018-08-13T00:00:00" u="1"/>
        <d v="2018-08-06T00:00:00" u="1"/>
        <d v="2018-08-25T00:00:00" u="1"/>
        <d v="2017-12-26T00:00:00" u="1"/>
        <d v="2018-06-20T00:00:00" u="1"/>
        <d v="2017-12-12T00:00:00" u="1"/>
        <d v="2018-06-13T00:00:00" u="1"/>
        <d v="2017-11-19T00:00:00" u="1"/>
        <d v="2018-02-24T00:00:00" u="1"/>
        <d v="2018-01-12T00:00:00" u="1"/>
        <d v="2017-11-17T00:00:00" u="1"/>
        <d v="2017-11-10T00:00:00" u="1"/>
        <d v="2018-06-16T00:00:00" u="1"/>
        <d v="2018-08-07T00:00:00" u="1"/>
        <d v="2017-11-22T00:00:00" u="1"/>
        <d v="2017-12-27T00:00:00" u="1"/>
        <d v="2017-12-20T00:00:00" u="1"/>
        <d v="2018-02-13T00:00:00" u="1"/>
        <d v="2017-11-27T00:00:00" u="1"/>
        <d v="2018-08-24T00:00:00" u="1"/>
        <d v="2017-11-18T00:00:00" u="1"/>
      </sharedItems>
    </cacheField>
    <cacheField name="TIME" numFmtId="0">
      <sharedItems containsNonDate="0" containsDate="1" containsString="0" containsBlank="1" minDate="1899-12-30T09:59:00" maxDate="1899-12-30T18:36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4">
        <s v="5星"/>
        <s v="1星"/>
        <s v="4星"/>
        <m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897916667" createdVersion="6" refreshedVersion="6" minRefreshableVersion="3" recordCount="37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30" count="14">
        <n v="2018"/>
        <m/>
        <n v="2029" u="1"/>
        <n v="2022" u="1"/>
        <n v="2027" u="1"/>
        <n v="2020" u="1"/>
        <n v="2025" u="1"/>
        <n v="2030" u="1"/>
        <n v="2023" u="1"/>
        <n v="2028" u="1"/>
        <n v="2021" u="1"/>
        <n v="2026" u="1"/>
        <n v="2019" u="1"/>
        <n v="2024" u="1"/>
      </sharedItems>
    </cacheField>
    <cacheField name="月" numFmtId="0">
      <sharedItems containsString="0" containsBlank="1" containsNumber="1" containsInteger="1" minValue="2" maxValue="9" count="9">
        <n v="7"/>
        <n v="8"/>
        <n v="9"/>
        <m/>
        <n v="5" u="1"/>
        <n v="2" u="1"/>
        <n v="6" u="1"/>
        <n v="3" u="1"/>
        <n v="4" u="1"/>
      </sharedItems>
    </cacheField>
    <cacheField name="日期" numFmtId="0">
      <sharedItems containsNonDate="0" containsDate="1" containsString="0" containsBlank="1" minDate="2018-02-09T00:00:00" maxDate="2018-09-05T00:00:00" count="199"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m/>
        <d v="2018-03-21T00:00:00" u="1"/>
        <d v="2018-05-12T00:00:00" u="1"/>
        <d v="2018-07-03T00:00:00" u="1"/>
        <d v="2018-06-17T00:00:00" u="1"/>
        <d v="2018-02-09T00:00:00" u="1"/>
        <d v="2018-05-31T00:00:00" u="1"/>
        <d v="2018-07-22T00:00:00" u="1"/>
        <d v="2018-03-14T00:00:00" u="1"/>
        <d v="2018-05-05T00:00:00" u="1"/>
        <d v="2018-02-28T00:00:00" u="1"/>
        <d v="2018-06-10T00:00:00" u="1"/>
        <d v="2018-05-24T00:00:00" u="1"/>
        <d v="2018-07-15T00:00:00" u="1"/>
        <d v="2018-03-07T00:00:00" u="1"/>
        <d v="2018-06-29T00:00:00" u="1"/>
        <d v="2018-02-21T00:00:00" u="1"/>
        <d v="2018-04-12T00:00:00" u="1"/>
        <d v="2018-06-03T00:00:00" u="1"/>
        <d v="2018-03-26T00:00:00" u="1"/>
        <d v="2018-05-17T00:00:00" u="1"/>
        <d v="2018-07-08T00:00:00" u="1"/>
        <d v="2018-06-22T00:00:00" u="1"/>
        <d v="2018-02-14T00:00:00" u="1"/>
        <d v="2018-04-05T00:00:00" u="1"/>
        <d v="2018-07-27T00:00:00" u="1"/>
        <d v="2018-03-19T00:00:00" u="1"/>
        <d v="2018-05-10T00:00:00" u="1"/>
        <d v="2018-07-01T00:00:00" u="1"/>
        <d v="2018-06-15T00:00:00" u="1"/>
        <d v="2018-05-29T00:00:00" u="1"/>
        <d v="2018-07-20T00:00:00" u="1"/>
        <d v="2018-03-12T00:00:00" u="1"/>
        <d v="2018-05-03T00:00:00" u="1"/>
        <d v="2018-02-26T00:00:00" u="1"/>
        <d v="2018-04-17T00:00:00" u="1"/>
        <d v="2018-06-08T00:00:00" u="1"/>
        <d v="2018-03-31T00:00:00" u="1"/>
        <d v="2018-05-22T00:00:00" u="1"/>
        <d v="2018-07-13T00:00:00" u="1"/>
        <d v="2018-03-05T00:00:00" u="1"/>
        <d v="2018-06-27T00:00:00" u="1"/>
        <d v="2018-02-19T00:00:00" u="1"/>
        <d v="2018-04-10T00:00:00" u="1"/>
        <d v="2018-06-01T00:00:00" u="1"/>
        <d v="2018-03-24T00:00:00" u="1"/>
        <d v="2018-05-15T00:00:00" u="1"/>
        <d v="2018-07-06T00:00:00" u="1"/>
        <d v="2018-04-29T00:00:00" u="1"/>
        <d v="2018-06-20T00:00:00" u="1"/>
        <d v="2018-02-12T00:00:00" u="1"/>
        <d v="2018-04-03T00:00:00" u="1"/>
        <d v="2018-07-25T00:00:00" u="1"/>
        <d v="2018-03-17T00:00:00" u="1"/>
        <d v="2018-05-08T00:00:00" u="1"/>
        <d v="2018-06-13T00:00:00" u="1"/>
        <d v="2018-05-27T00:00:00" u="1"/>
        <d v="2018-07-18T00:00:00" u="1"/>
        <d v="2018-03-10T00:00:00" u="1"/>
        <d v="2018-05-01T00:00:00" u="1"/>
        <d v="2018-02-24T00:00:00" u="1"/>
        <d v="2018-04-15T00:00:00" u="1"/>
        <d v="2018-06-06T00:00:00" u="1"/>
        <d v="2018-03-29T00:00:00" u="1"/>
        <d v="2018-05-20T00:00:00" u="1"/>
        <d v="2018-07-11T00:00:00" u="1"/>
        <d v="2018-03-03T00:00:00" u="1"/>
        <d v="2018-06-25T00:00:00" u="1"/>
        <d v="2018-02-17T00:00:00" u="1"/>
        <d v="2018-04-08T00:00:00" u="1"/>
        <d v="2018-07-30T00:00:00" u="1"/>
        <d v="2018-03-22T00:00:00" u="1"/>
        <d v="2018-05-13T00:00:00" u="1"/>
        <d v="2018-07-04T00:00:00" u="1"/>
        <d v="2018-06-18T00:00:00" u="1"/>
        <d v="2018-02-10T00:00:00" u="1"/>
        <d v="2018-04-01T00:00:00" u="1"/>
        <d v="2018-07-23T00:00:00" u="1"/>
        <d v="2018-03-15T00:00:00" u="1"/>
        <d v="2018-05-06T00:00:00" u="1"/>
        <d v="2018-06-11T00:00:00" u="1"/>
        <d v="2018-05-25T00:00:00" u="1"/>
        <d v="2018-07-16T00:00:00" u="1"/>
        <d v="2018-03-08T00:00:00" u="1"/>
        <d v="2018-06-30T00:00:00" u="1"/>
        <d v="2018-02-22T00:00:00" u="1"/>
        <d v="2018-04-13T00:00:00" u="1"/>
        <d v="2018-06-04T00:00:00" u="1"/>
        <d v="2018-03-27T00:00:00" u="1"/>
        <d v="2018-05-18T00:00:00" u="1"/>
        <d v="2018-07-09T00:00:00" u="1"/>
        <d v="2018-03-01T00:00:00" u="1"/>
        <d v="2018-06-23T00:00:00" u="1"/>
        <d v="2018-02-15T00:00:00" u="1"/>
        <d v="2018-04-06T00:00:00" u="1"/>
        <d v="2018-07-28T00:00:00" u="1"/>
        <d v="2018-03-20T00:00:00" u="1"/>
        <d v="2018-05-11T00:00:00" u="1"/>
        <d v="2018-07-02T00:00:00" u="1"/>
        <d v="2018-06-16T00:00:00" u="1"/>
        <d v="2018-05-30T00:00:00" u="1"/>
        <d v="2018-07-21T00:00:00" u="1"/>
        <d v="2018-03-13T00:00:00" u="1"/>
        <d v="2018-05-04T00:00:00" u="1"/>
        <d v="2018-02-27T00:00:00" u="1"/>
        <d v="2018-04-18T00:00:00" u="1"/>
        <d v="2018-06-09T00:00:00" u="1"/>
        <d v="2018-05-23T00:00:00" u="1"/>
        <d v="2018-07-14T00:00:00" u="1"/>
        <d v="2018-03-06T00:00:00" u="1"/>
        <d v="2018-06-28T00:00:00" u="1"/>
        <d v="2018-02-20T00:00:00" u="1"/>
        <d v="2018-04-11T00:00:00" u="1"/>
        <d v="2018-06-02T00:00:00" u="1"/>
        <d v="2018-03-25T00:00:00" u="1"/>
        <d v="2018-05-16T00:00:00" u="1"/>
        <d v="2018-07-07T00:00:00" u="1"/>
        <d v="2018-04-30T00:00:00" u="1"/>
        <d v="2018-06-21T00:00:00" u="1"/>
        <d v="2018-02-13T00:00:00" u="1"/>
        <d v="2018-04-04T00:00:00" u="1"/>
        <d v="2018-07-26T00:00:00" u="1"/>
        <d v="2018-03-18T00:00:00" u="1"/>
        <d v="2018-05-09T00:00:00" u="1"/>
        <d v="2018-06-14T00:00:00" u="1"/>
        <d v="2018-05-28T00:00:00" u="1"/>
        <d v="2018-07-19T00:00:00" u="1"/>
        <d v="2018-03-11T00:00:00" u="1"/>
        <d v="2018-05-02T00:00:00" u="1"/>
        <d v="2018-02-25T00:00:00" u="1"/>
        <d v="2018-04-16T00:00:00" u="1"/>
        <d v="2018-06-07T00:00:00" u="1"/>
        <d v="2018-03-30T00:00:00" u="1"/>
        <d v="2018-05-21T00:00:00" u="1"/>
        <d v="2018-07-12T00:00:00" u="1"/>
        <d v="2018-03-04T00:00:00" u="1"/>
        <d v="2018-06-26T00:00:00" u="1"/>
        <d v="2018-02-18T00:00:00" u="1"/>
        <d v="2018-04-09T00:00:00" u="1"/>
        <d v="2018-03-23T00:00:00" u="1"/>
        <d v="2018-05-14T00:00:00" u="1"/>
        <d v="2018-07-05T00:00:00" u="1"/>
        <d v="2018-06-19T00:00:00" u="1"/>
        <d v="2018-02-11T00:00:00" u="1"/>
        <d v="2018-04-02T00:00:00" u="1"/>
        <d v="2018-07-24T00:00:00" u="1"/>
        <d v="2018-03-16T00:00:00" u="1"/>
        <d v="2018-05-07T00:00:00" u="1"/>
        <d v="2018-06-12T00:00:00" u="1"/>
        <d v="2018-05-26T00:00:00" u="1"/>
        <d v="2018-07-17T00:00:00" u="1"/>
        <d v="2018-03-09T00:00:00" u="1"/>
        <d v="2018-02-23T00:00:00" u="1"/>
        <d v="2018-04-14T00:00:00" u="1"/>
        <d v="2018-06-05T00:00:00" u="1"/>
        <d v="2018-03-28T00:00:00" u="1"/>
        <d v="2018-05-19T00:00:00" u="1"/>
        <d v="2018-07-10T00:00:00" u="1"/>
        <d v="2018-03-02T00:00:00" u="1"/>
        <d v="2018-06-24T00:00:00" u="1"/>
        <d v="2018-02-16T00:00:00" u="1"/>
        <d v="2018-04-07T00:00:00" u="1"/>
        <d v="2018-07-29T00:00:00" u="1"/>
      </sharedItems>
    </cacheField>
    <cacheField name="浏览量/次" numFmtId="0">
      <sharedItems containsString="0" containsBlank="1" containsNumber="1" containsInteger="1" minValue="81" maxValue="190"/>
    </cacheField>
    <cacheField name="访客数/人" numFmtId="0">
      <sharedItems containsString="0" containsBlank="1" containsNumber="1" containsInteger="1" minValue="34" maxValue="64"/>
    </cacheField>
    <cacheField name="平均停留时长/秒" numFmtId="0">
      <sharedItems containsString="0" containsBlank="1" containsNumber="1" minValue="15.23" maxValue="73.959999999999994"/>
    </cacheField>
    <cacheField name="跳失率/%" numFmtId="0">
      <sharedItems containsString="0" containsBlank="1" containsNumber="1" minValue="12.64" maxValue="39.70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902893517" createdVersion="6" refreshedVersion="6" minRefreshableVersion="3" recordCount="97">
  <cacheSource type="worksheet">
    <worksheetSource ref="A1:O1048576" sheet="CPC数据"/>
  </cacheSource>
  <cacheFields count="15">
    <cacheField name="年" numFmtId="0">
      <sharedItems containsString="0" containsBlank="1" containsNumber="1" containsInteger="1" minValue="1900" maxValue="2018" count="4">
        <n v="1900"/>
        <m/>
        <n v="2018" u="1"/>
        <n v="2017" u="1"/>
      </sharedItems>
    </cacheField>
    <cacheField name="月" numFmtId="0">
      <sharedItems containsString="0" containsBlank="1" containsNumber="1" containsInteger="1" minValue="1" maxValue="12" count="7">
        <n v="1"/>
        <m/>
        <n v="2" u="1"/>
        <n v="3" u="1"/>
        <n v="11" u="1"/>
        <n v="4" u="1"/>
        <n v="12" u="1"/>
      </sharedItems>
    </cacheField>
    <cacheField name="日" numFmtId="0">
      <sharedItems containsNonDate="0" containsDate="1" containsString="0" containsBlank="1" minDate="2017-11-22T00:00:00" maxDate="2018-04-13T00:00:00" count="143">
        <m/>
        <d v="2017-11-30T00:00:00" u="1"/>
        <d v="2018-01-30T00:00:00" u="1"/>
        <d v="2018-03-21T00:00:00" u="1"/>
        <d v="2018-01-04T00:00:00" u="1"/>
        <d v="2017-12-09T00:00:00" u="1"/>
        <d v="2018-02-09T00:00:00" u="1"/>
        <d v="2017-11-23T00:00:00" u="1"/>
        <d v="2018-01-23T00:00:00" u="1"/>
        <d v="2018-03-14T00:00:00" u="1"/>
        <d v="2017-12-28T00:00:00" u="1"/>
        <d v="2018-02-28T00:00:00" u="1"/>
        <d v="2017-12-02T00:00:00" u="1"/>
        <d v="2018-02-02T00:00:00" u="1"/>
        <d v="2018-01-16T00:00:00" u="1"/>
        <d v="2018-03-07T00:00:00" u="1"/>
        <d v="2017-12-21T00:00:00" u="1"/>
        <d v="2018-02-21T00:00:00" u="1"/>
        <d v="2018-04-12T00:00:00" u="1"/>
        <d v="2018-03-26T00:00:00" u="1"/>
        <d v="2018-01-09T00:00:00" u="1"/>
        <d v="2017-12-14T00:00:00" u="1"/>
        <d v="2018-02-14T00:00:00" u="1"/>
        <d v="2018-04-05T00:00:00" u="1"/>
        <d v="2017-11-28T00:00:00" u="1"/>
        <d v="2018-01-28T00:00:00" u="1"/>
        <d v="2018-03-19T00:00:00" u="1"/>
        <d v="2018-01-02T00:00:00" u="1"/>
        <d v="2017-12-07T00:00:00" u="1"/>
        <d v="2018-02-07T00:00:00" u="1"/>
        <d v="2018-01-21T00:00:00" u="1"/>
        <d v="2018-03-12T00:00:00" u="1"/>
        <d v="2017-12-26T00:00:00" u="1"/>
        <d v="2018-02-26T00:00:00" u="1"/>
        <d v="2018-03-31T00:00:00" u="1"/>
        <d v="2018-01-14T00:00:00" u="1"/>
        <d v="2018-03-05T00:00:00" u="1"/>
        <d v="2017-12-19T00:00:00" u="1"/>
        <d v="2018-02-19T00:00:00" u="1"/>
        <d v="2018-04-10T00:00:00" u="1"/>
        <d v="2018-03-24T00:00:00" u="1"/>
        <d v="2018-01-07T00:00:00" u="1"/>
        <d v="2017-12-12T00:00:00" u="1"/>
        <d v="2018-02-12T00:00:00" u="1"/>
        <d v="2018-04-03T00:00:00" u="1"/>
        <d v="2017-11-26T00:00:00" u="1"/>
        <d v="2018-01-26T00:00:00" u="1"/>
        <d v="2018-03-17T00:00:00" u="1"/>
        <d v="2017-12-31T00:00:00" u="1"/>
        <d v="2017-12-05T00:00:00" u="1"/>
        <d v="2018-02-05T00:00:00" u="1"/>
        <d v="2018-01-19T00:00:00" u="1"/>
        <d v="2018-03-10T00:00:00" u="1"/>
        <d v="2017-12-24T00:00:00" u="1"/>
        <d v="2018-02-24T00:00:00" u="1"/>
        <d v="2018-03-29T00:00:00" u="1"/>
        <d v="2018-01-12T00:00:00" u="1"/>
        <d v="2018-03-03T00:00:00" u="1"/>
        <d v="2017-12-17T00:00:00" u="1"/>
        <d v="2018-02-17T00:00:00" u="1"/>
        <d v="2018-04-08T00:00:00" u="1"/>
        <d v="2018-01-31T00:00:00" u="1"/>
        <d v="2018-03-22T00:00:00" u="1"/>
        <d v="2018-01-05T00:00:00" u="1"/>
        <d v="2017-12-10T00:00:00" u="1"/>
        <d v="2018-02-10T00:00:00" u="1"/>
        <d v="2018-04-01T00:00:00" u="1"/>
        <d v="2017-11-24T00:00:00" u="1"/>
        <d v="2018-01-24T00:00:00" u="1"/>
        <d v="2018-03-15T00:00:00" u="1"/>
        <d v="2017-12-29T00:00:00" u="1"/>
        <d v="2017-12-03T00:00:00" u="1"/>
        <d v="2018-02-03T00:00:00" u="1"/>
        <d v="2018-01-17T00:00:00" u="1"/>
        <d v="2018-03-08T00:00:00" u="1"/>
        <d v="2017-12-22T00:00:00" u="1"/>
        <d v="2018-02-22T00:00:00" u="1"/>
        <d v="2018-03-27T00:00:00" u="1"/>
        <d v="2018-01-10T00:00:00" u="1"/>
        <d v="2018-03-01T00:00:00" u="1"/>
        <d v="2017-12-15T00:00:00" u="1"/>
        <d v="2018-02-15T00:00:00" u="1"/>
        <d v="2018-04-06T00:00:00" u="1"/>
        <d v="2017-11-29T00:00:00" u="1"/>
        <d v="2018-01-29T00:00:00" u="1"/>
        <d v="2018-03-20T00:00:00" u="1"/>
        <d v="2018-01-03T00:00:00" u="1"/>
        <d v="2017-12-08T00:00:00" u="1"/>
        <d v="2018-02-08T00:00:00" u="1"/>
        <d v="2017-11-22T00:00:00" u="1"/>
        <d v="2018-01-22T00:00:00" u="1"/>
        <d v="2018-03-13T00:00:00" u="1"/>
        <d v="2017-12-27T00:00:00" u="1"/>
        <d v="2018-02-27T00:00:00" u="1"/>
        <d v="2017-12-01T00:00:00" u="1"/>
        <d v="2018-02-01T00:00:00" u="1"/>
        <d v="2018-01-15T00:00:00" u="1"/>
        <d v="2018-03-06T00:00:00" u="1"/>
        <d v="2017-12-20T00:00:00" u="1"/>
        <d v="2018-02-20T00:00:00" u="1"/>
        <d v="2018-04-11T00:00:00" u="1"/>
        <d v="2018-03-25T00:00:00" u="1"/>
        <d v="2018-01-08T00:00:00" u="1"/>
        <d v="2017-12-13T00:00:00" u="1"/>
        <d v="2018-02-13T00:00:00" u="1"/>
        <d v="2018-04-04T00:00:00" u="1"/>
        <d v="2017-11-27T00:00:00" u="1"/>
        <d v="2018-01-27T00:00:00" u="1"/>
        <d v="2018-03-18T00:00:00" u="1"/>
        <d v="2018-01-01T00:00:00" u="1"/>
        <d v="2017-12-06T00:00:00" u="1"/>
        <d v="2018-02-06T00:00:00" u="1"/>
        <d v="2018-01-20T00:00:00" u="1"/>
        <d v="2018-03-11T00:00:00" u="1"/>
        <d v="2017-12-25T00:00:00" u="1"/>
        <d v="2018-02-25T00:00:00" u="1"/>
        <d v="2018-03-30T00:00:00" u="1"/>
        <d v="2018-01-13T00:00:00" u="1"/>
        <d v="2018-03-04T00:00:00" u="1"/>
        <d v="2017-12-18T00:00:00" u="1"/>
        <d v="2018-02-18T00:00:00" u="1"/>
        <d v="2018-04-09T00:00:00" u="1"/>
        <d v="2018-03-23T00:00:00" u="1"/>
        <d v="2018-01-06T00:00:00" u="1"/>
        <d v="2017-12-11T00:00:00" u="1"/>
        <d v="2018-02-11T00:00:00" u="1"/>
        <d v="2018-04-02T00:00:00" u="1"/>
        <d v="2017-11-25T00:00:00" u="1"/>
        <d v="2018-01-25T00:00:00" u="1"/>
        <d v="2018-03-16T00:00:00" u="1"/>
        <d v="2017-12-30T00:00:00" u="1"/>
        <d v="2017-12-04T00:00:00" u="1"/>
        <d v="2018-02-04T00:00:00" u="1"/>
        <d v="2018-01-18T00:00:00" u="1"/>
        <d v="2018-03-09T00:00:00" u="1"/>
        <d v="2017-12-23T00:00:00" u="1"/>
        <d v="2018-02-23T00:00:00" u="1"/>
        <d v="2018-03-28T00:00:00" u="1"/>
        <d v="2018-01-11T00:00:00" u="1"/>
        <d v="2018-03-02T00:00:00" u="1"/>
        <d v="2017-12-16T00:00:00" u="1"/>
        <d v="2018-02-16T00:00:00" u="1"/>
        <d v="2018-04-07T00:00:00" u="1"/>
      </sharedItems>
    </cacheField>
    <cacheField name="门店名称" numFmtId="0">
      <sharedItems containsNonDate="0" containsString="0" containsBlank="1"/>
    </cacheField>
    <cacheField name="推广对象" numFmtId="0">
      <sharedItems containsNonDate="0" containsString="0" containsBlank="1"/>
    </cacheField>
    <cacheField name="花费" numFmtId="0">
      <sharedItems containsNonDate="0" containsString="0" containsBlank="1"/>
    </cacheField>
    <cacheField name="曝光" numFmtId="0">
      <sharedItems containsNonDate="0" containsString="0" containsBlank="1"/>
    </cacheField>
    <cacheField name="点击" numFmtId="0">
      <sharedItems containsNonDate="0" containsString="0" containsBlank="1"/>
    </cacheField>
    <cacheField name="点击均价" numFmtId="0">
      <sharedItems containsNonDate="0" containsString="0" containsBlank="1"/>
    </cacheField>
    <cacheField name="商户浏览量" numFmtId="0">
      <sharedItems containsNonDate="0" containsString="0" containsBlank="1"/>
    </cacheField>
    <cacheField name="价目表点击" numFmtId="0">
      <sharedItems containsNonDate="0" containsString="0" containsBlank="1"/>
    </cacheField>
    <cacheField name="预约量" numFmtId="0">
      <sharedItems containsNonDate="0" containsString="0" containsBlank="1"/>
    </cacheField>
    <cacheField name="团购订单量" numFmtId="0">
      <sharedItems containsNonDate="0" containsString="0" containsBlank="1"/>
    </cacheField>
    <cacheField name="闪惠交易量" numFmtId="0">
      <sharedItems containsNonDate="0" containsString="0" containsBlank="1"/>
    </cacheField>
    <cacheField name="扫码支付订单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908101851" createdVersion="6" refreshedVersion="6" minRefreshableVersion="3" recordCount="25">
  <cacheSource type="worksheet">
    <worksheetSource ref="A1:I1048576" sheet="订单中心"/>
  </cacheSource>
  <cacheFields count="10">
    <cacheField name="年" numFmtId="0">
      <sharedItems containsString="0" containsBlank="1" containsNumber="1" containsInteger="1" minValue="1900" maxValue="2018" count="4">
        <n v="2018"/>
        <m/>
        <n v="1900" u="1"/>
        <n v="2017" u="1"/>
      </sharedItems>
    </cacheField>
    <cacheField name="月" numFmtId="0">
      <sharedItems containsString="0" containsBlank="1" containsNumber="1" containsInteger="1" minValue="1" maxValue="12" count="12">
        <n v="7"/>
        <n v="8"/>
        <n v="9"/>
        <m/>
        <n v="5" u="1"/>
        <n v="2" u="1"/>
        <n v="6" u="1"/>
        <n v="1" u="1"/>
        <n v="3" u="1"/>
        <n v="11" u="1"/>
        <n v="4" u="1"/>
        <n v="12" u="1"/>
      </sharedItems>
    </cacheField>
    <cacheField name="时间" numFmtId="0">
      <sharedItems containsNonDate="0" containsDate="1" containsString="0" containsBlank="1" minDate="2018-07-06T00:00:00" maxDate="2018-09-05T00:00:00"/>
    </cacheField>
    <cacheField name="time" numFmtId="0">
      <sharedItems containsNonDate="0" containsDate="1" containsString="0" containsBlank="1" minDate="1899-12-30T01:09:00" maxDate="1899-12-30T22:42:00"/>
    </cacheField>
    <cacheField name="订单来源" numFmtId="0">
      <sharedItems containsBlank="1" count="7">
        <s v="门店预约"/>
        <s v="咨询"/>
        <m/>
        <s v="400已接" u="1"/>
        <s v="项目预约" u="1"/>
        <s v="400未接" u="1"/>
        <s v="技师预约" u="1"/>
      </sharedItems>
    </cacheField>
    <cacheField name="客户姓名" numFmtId="0">
      <sharedItems containsBlank="1"/>
    </cacheField>
    <cacheField name="联系方式" numFmtId="0">
      <sharedItems containsString="0" containsBlank="1" containsNumber="1" containsInteger="1" minValue="13051533291" maxValue="18911688274"/>
    </cacheField>
    <cacheField name="顾客留言" numFmtId="0">
      <sharedItems containsBlank="1" containsMixedTypes="1" containsNumber="1" containsInteger="1" minValue="13681290691" maxValue="18601295334"/>
    </cacheField>
    <cacheField name="预约医师" numFmtId="0">
      <sharedItems containsNonDate="0" containsString="0" containsBlank="1"/>
    </cacheField>
    <cacheField name="订单状态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911574076" createdVersion="6" refreshedVersion="6" minRefreshableVersion="3" recordCount="25">
  <cacheSource type="worksheet">
    <worksheetSource ref="A1:I1048576" sheet="订单中心"/>
  </cacheSource>
  <cacheFields count="11">
    <cacheField name="年" numFmtId="0">
      <sharedItems containsString="0" containsBlank="1" containsNumber="1" containsInteger="1" minValue="1900" maxValue="2018" count="3">
        <n v="2018"/>
        <m/>
        <n v="1900" u="1"/>
      </sharedItems>
    </cacheField>
    <cacheField name="月" numFmtId="0">
      <sharedItems containsString="0" containsBlank="1" containsNumber="1" containsInteger="1" minValue="1" maxValue="9" count="7">
        <n v="7"/>
        <n v="8"/>
        <n v="9"/>
        <m/>
        <n v="5" u="1"/>
        <n v="6" u="1"/>
        <n v="1" u="1"/>
      </sharedItems>
    </cacheField>
    <cacheField name="时间" numFmtId="0">
      <sharedItems containsNonDate="0" containsDate="1" containsString="0" containsBlank="1" minDate="2018-07-06T00:00:00" maxDate="2018-09-05T00:00:00"/>
    </cacheField>
    <cacheField name="time" numFmtId="0">
      <sharedItems containsNonDate="0" containsDate="1" containsString="0" containsBlank="1" minDate="1899-12-30T01:09:00" maxDate="1899-12-30T22:42:00"/>
    </cacheField>
    <cacheField name="订单来源" numFmtId="0">
      <sharedItems containsBlank="1" count="5">
        <s v="门店预约"/>
        <s v="咨询"/>
        <m/>
        <s v="400已接" u="1"/>
        <s v="400未接" u="1"/>
      </sharedItems>
    </cacheField>
    <cacheField name="客户姓名" numFmtId="0">
      <sharedItems containsBlank="1"/>
    </cacheField>
    <cacheField name="联系方式" numFmtId="0">
      <sharedItems containsString="0" containsBlank="1" containsNumber="1" containsInteger="1" minValue="13051533291" maxValue="18911688274"/>
    </cacheField>
    <cacheField name="顾客留言" numFmtId="0">
      <sharedItems containsBlank="1" containsMixedTypes="1" containsNumber="1" containsInteger="1" minValue="13681290691" maxValue="18601295334"/>
    </cacheField>
    <cacheField name="预约医师" numFmtId="0">
      <sharedItems containsNonDate="0" containsString="0" containsBlank="1"/>
    </cacheField>
    <cacheField name="订单状态" numFmtId="0">
      <sharedItems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914814817" createdVersion="6" refreshedVersion="6" minRefreshableVersion="3" recordCount="95">
  <cacheSource type="worksheet">
    <worksheetSource ref="A1:G1048576" sheet="咨询明细"/>
  </cacheSource>
  <cacheFields count="9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4" maxValue="9" count="7">
        <n v="4"/>
        <n v="5"/>
        <n v="6"/>
        <n v="7"/>
        <n v="8"/>
        <n v="9"/>
        <m/>
      </sharedItems>
    </cacheField>
    <cacheField name="姓名" numFmtId="0">
      <sharedItems containsBlank="1"/>
    </cacheField>
    <cacheField name="电话" numFmtId="0">
      <sharedItems containsNonDate="0" containsString="0" containsBlank="1"/>
    </cacheField>
    <cacheField name="首次沟通时间" numFmtId="0">
      <sharedItems containsNonDate="0" containsDate="1" containsString="0" containsBlank="1" minDate="2018-04-22T22:35:40" maxDate="2018-09-04T18:40:32"/>
    </cacheField>
    <cacheField name="最后沟通时间" numFmtId="0">
      <sharedItems containsNonDate="0" containsDate="1" containsString="0" containsBlank="1" minDate="2018-04-23T09:35:14" maxDate="2018-09-04T19:34:20"/>
    </cacheField>
    <cacheField name="顾客标签" numFmtId="0">
      <sharedItems containsBlank="1" count="18">
        <s v="美体塑形"/>
        <s v="吸脂"/>
        <s v="其他"/>
        <s v="肉毒素"/>
        <s v="祛痣"/>
        <s v="脱毛"/>
        <s v="眼部整形"/>
        <s v="祛痘"/>
        <s v="玻尿酸"/>
        <s v="皮肤清洁"/>
        <s v="祛斑"/>
        <s v="半永久"/>
        <s v="鼻部整形"/>
        <s v="口腔"/>
        <s v="水光针"/>
        <m/>
        <s v="皮肤修复" u="1"/>
        <s v="广告" u="1"/>
      </sharedItems>
    </cacheField>
    <cacheField name="所属门店" numFmtId="0">
      <sharedItems containsBlank="1"/>
    </cacheField>
    <cacheField name="所属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n v="2018"/>
    <x v="0"/>
    <n v="18"/>
    <n v="78341114446"/>
    <s v="131xxxx6657"/>
    <d v="2018-07-01T00:00:00"/>
    <d v="1899-12-30T09:11:10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61058123881"/>
    <s v="188xxxx6883"/>
    <d v="2018-07-02T00:00:00"/>
    <d v="1899-12-30T16:01:56"/>
    <x v="0"/>
    <n v="18"/>
    <m/>
    <s v="-"/>
    <s v="单张券尾款：0.00元"/>
    <s v="煤炭总医院整形美容中心"/>
    <s v="mtzyyzx"/>
    <n v="98380431"/>
    <s v="北京"/>
  </r>
  <r>
    <n v="2018"/>
    <x v="0"/>
    <n v="19.899999999999999"/>
    <n v="25129093175"/>
    <s v="182xxxx8858"/>
    <d v="2018-07-03T00:00:00"/>
    <d v="1899-12-30T16:07:13"/>
    <x v="1"/>
    <n v="19.899999999999999"/>
    <m/>
    <s v="-"/>
    <s v="单张券尾款：0.00元"/>
    <s v="煤炭总医院整形美容中心"/>
    <s v="mtzyyzx"/>
    <n v="98380431"/>
    <s v="北京"/>
  </r>
  <r>
    <n v="2018"/>
    <x v="0"/>
    <n v="199"/>
    <n v="71225464335"/>
    <s v="186xxxx9716"/>
    <d v="2018-07-03T00:00:00"/>
    <d v="1899-12-30T11:20:25"/>
    <x v="2"/>
    <n v="199"/>
    <m/>
    <s v="-"/>
    <s v="单张券尾款：0.00元"/>
    <s v="煤炭总医院整形美容中心"/>
    <s v="mtzyyzx"/>
    <n v="98380431"/>
    <s v="北京"/>
  </r>
  <r>
    <n v="2018"/>
    <x v="0"/>
    <n v="18"/>
    <n v="82058403771"/>
    <s v="186xxxx9716"/>
    <d v="2018-07-03T00:00:00"/>
    <d v="1899-12-30T11:20:06"/>
    <x v="0"/>
    <n v="18"/>
    <m/>
    <s v="-"/>
    <s v="单张券尾款：0.00元"/>
    <s v="煤炭总医院整形美容中心"/>
    <s v="mtzyyzx"/>
    <n v="98380431"/>
    <s v="北京"/>
  </r>
  <r>
    <n v="2018"/>
    <x v="0"/>
    <n v="19.899999999999999"/>
    <n v="97094115680"/>
    <s v="186xxxx9716"/>
    <d v="2018-07-03T00:00:00"/>
    <d v="1899-12-30T11:19:49"/>
    <x v="1"/>
    <n v="19.899999999999999"/>
    <m/>
    <s v="-"/>
    <s v="单张券尾款：0.00元"/>
    <s v="煤炭总医院整形美容中心"/>
    <s v="mtzyyzx"/>
    <n v="98380431"/>
    <s v="北京"/>
  </r>
  <r>
    <n v="2018"/>
    <x v="0"/>
    <n v="19.899999999999999"/>
    <n v="1505149803"/>
    <s v="158xxxx9278"/>
    <d v="2018-07-03T00:00:00"/>
    <d v="1899-12-30T16:06:55"/>
    <x v="3"/>
    <n v="19.899999999999999"/>
    <m/>
    <n v="17.91"/>
    <s v="-"/>
    <s v="煤炭总医院整形美容中心"/>
    <s v="mtzyyzx"/>
    <n v="98380431"/>
    <s v="北京"/>
  </r>
  <r>
    <n v="2018"/>
    <x v="0"/>
    <n v="8"/>
    <n v="3835579596"/>
    <s v="138xxxx8946"/>
    <d v="2018-07-04T00:00:00"/>
    <d v="1899-12-30T17:07:06"/>
    <x v="4"/>
    <n v="18"/>
    <n v="10"/>
    <n v="16.2"/>
    <s v="-"/>
    <s v="煤炭总医院整形美容中心"/>
    <s v="mtzyyzx"/>
    <n v="98380431"/>
    <s v="北京"/>
  </r>
  <r>
    <n v="2018"/>
    <x v="0"/>
    <n v="18"/>
    <n v="33344236623"/>
    <s v="184xxxx2886"/>
    <d v="2018-07-05T00:00:00"/>
    <d v="1899-12-30T17:09:55"/>
    <x v="0"/>
    <n v="18"/>
    <m/>
    <s v="-"/>
    <s v="单张券尾款：0.00元"/>
    <s v="煤炭总医院整形美容中心"/>
    <s v="mtzyyzx"/>
    <n v="98380431"/>
    <s v="北京"/>
  </r>
  <r>
    <n v="2018"/>
    <x v="0"/>
    <n v="19.899999999999999"/>
    <n v="72598779567"/>
    <s v="177xxxx0805"/>
    <d v="2018-07-09T00:00:00"/>
    <d v="1899-12-30T08:59:12"/>
    <x v="1"/>
    <n v="19.899999999999999"/>
    <m/>
    <s v="-"/>
    <s v="单张券尾款：0.00元"/>
    <s v="煤炭总医院整形美容中心"/>
    <s v="mtzyyzx"/>
    <n v="98380431"/>
    <s v="北京"/>
  </r>
  <r>
    <n v="2018"/>
    <x v="0"/>
    <n v="8"/>
    <n v="3367358094"/>
    <s v="150xxxx6469"/>
    <d v="2018-07-09T00:00:00"/>
    <d v="1899-12-30T09:00:00"/>
    <x v="4"/>
    <n v="18"/>
    <n v="10"/>
    <n v="16.2"/>
    <s v="-"/>
    <s v="煤炭总医院整形美容中心"/>
    <s v="mtzyyzx"/>
    <n v="98380431"/>
    <s v="北京"/>
  </r>
  <r>
    <n v="2018"/>
    <x v="0"/>
    <n v="18"/>
    <n v="86796641433"/>
    <s v="138xxxx8859"/>
    <d v="2018-07-14T00:00:00"/>
    <d v="1899-12-30T17:22:30"/>
    <x v="0"/>
    <n v="18"/>
    <m/>
    <s v="-"/>
    <s v="单张券尾款：0.00元"/>
    <s v="煤炭总医院整形美容中心"/>
    <s v="mtzyyzx"/>
    <n v="98380431"/>
    <s v="北京"/>
  </r>
  <r>
    <n v="2018"/>
    <x v="0"/>
    <n v="10"/>
    <n v="72789032390"/>
    <s v="138xxxx8859"/>
    <d v="2018-07-14T00:00:00"/>
    <d v="1899-12-30T17:22:14"/>
    <x v="5"/>
    <n v="10"/>
    <m/>
    <s v="-"/>
    <s v="单张券尾款：0.00元"/>
    <s v="煤炭总医院整形美容中心"/>
    <s v="mtzyyzx"/>
    <n v="98380431"/>
    <s v="北京"/>
  </r>
  <r>
    <n v="2018"/>
    <x v="0"/>
    <n v="18"/>
    <n v="45272806926"/>
    <s v="183xxxx4191"/>
    <d v="2018-07-14T00:00:00"/>
    <d v="1899-12-30T10:25:20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63735448175"/>
    <s v="159xxxx8187"/>
    <d v="2018-07-15T00:00:00"/>
    <d v="1899-12-30T11:31:09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37392214458"/>
    <s v="139xxxx1218"/>
    <d v="2018-07-15T00:00:00"/>
    <d v="1899-12-30T10:27:25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85865875516"/>
    <s v="177xxxx8026"/>
    <d v="2018-07-21T00:00:00"/>
    <d v="1899-12-30T17:16:35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73121213418"/>
    <s v="177xxxx2889"/>
    <d v="2018-07-21T00:00:00"/>
    <d v="1899-12-30T10:33:01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11385834288"/>
    <s v="131xxxx6044"/>
    <d v="2018-07-21T00:00:00"/>
    <d v="1899-12-30T10:19:38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71577149573"/>
    <s v="138xxxx4024"/>
    <d v="2018-07-22T00:00:00"/>
    <d v="1899-12-30T15:57:56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37974529796"/>
    <s v="138xxxx4024"/>
    <d v="2018-07-25T00:00:00"/>
    <d v="1899-12-30T13:49:25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226836609"/>
    <s v="138xxxx5707"/>
    <d v="2018-07-25T00:00:00"/>
    <d v="1899-12-30T13:46:34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92253633371"/>
    <s v="138xxxx0674"/>
    <d v="2018-07-25T00:00:00"/>
    <d v="1899-12-30T13:37:39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11899025704"/>
    <s v="185xxxx8613"/>
    <d v="2018-07-30T00:00:00"/>
    <d v="1899-12-30T10:53:43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8292938823"/>
    <s v="138xxxx8590"/>
    <d v="2018-07-30T00:00:00"/>
    <d v="1899-12-30T10:53:29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36900699761"/>
    <s v="137xxxx2931"/>
    <d v="2018-07-30T00:00:00"/>
    <d v="1899-12-30T10:53:08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98678645917"/>
    <s v="151xxxx3961"/>
    <d v="2018-07-30T00:00:00"/>
    <d v="1899-12-30T09:45:37"/>
    <x v="0"/>
    <n v="18"/>
    <m/>
    <s v="-"/>
    <s v="单张券尾款：0.00元"/>
    <s v="煤炭总医院整形美容中心"/>
    <s v="mtzyyzx"/>
    <n v="98380431"/>
    <s v="北京"/>
  </r>
  <r>
    <n v="2018"/>
    <x v="0"/>
    <n v="18"/>
    <n v="34218093795"/>
    <s v="186xxxx1607"/>
    <d v="2018-07-30T00:00:00"/>
    <d v="1899-12-30T09:44:58"/>
    <x v="0"/>
    <n v="18"/>
    <m/>
    <s v="-"/>
    <s v="单张券尾款：0.00元"/>
    <s v="煤炭总医院整形美容中心"/>
    <s v="mtzyyzx"/>
    <n v="98380431"/>
    <s v="北京"/>
  </r>
  <r>
    <n v="2018"/>
    <x v="0"/>
    <n v="10"/>
    <n v="3047900246"/>
    <s v="185xxxx0818"/>
    <d v="2018-07-30T00:00:00"/>
    <d v="1899-12-30T17:16:10"/>
    <x v="4"/>
    <n v="18"/>
    <n v="8"/>
    <n v="16.2"/>
    <s v="-"/>
    <s v="煤炭总医院整形美容中心"/>
    <s v="mtzyyzx"/>
    <n v="98380431"/>
    <s v="北京"/>
  </r>
  <r>
    <n v="2018"/>
    <x v="1"/>
    <n v="18"/>
    <n v="78134610740"/>
    <s v="186xxxx5334"/>
    <d v="2018-08-01T00:00:00"/>
    <d v="1899-12-30T16:32:26"/>
    <x v="0"/>
    <n v="18"/>
    <m/>
    <s v="-"/>
    <s v="单张券尾款：0.00元"/>
    <s v="煤炭总医院整形美容中心"/>
    <s v="mtzyyzx"/>
    <n v="98380431"/>
    <s v="北京"/>
  </r>
  <r>
    <n v="2018"/>
    <x v="1"/>
    <n v="10"/>
    <n v="94753403440"/>
    <s v="150xxxx1127"/>
    <d v="2018-08-07T00:00:00"/>
    <d v="1899-12-30T14:13:32"/>
    <x v="5"/>
    <n v="10"/>
    <m/>
    <s v="-"/>
    <s v="单张券尾款：0.00元"/>
    <s v="煤炭总医院整形美容中心"/>
    <s v="mtzyyzx"/>
    <n v="98380431"/>
    <s v="北京"/>
  </r>
  <r>
    <n v="2018"/>
    <x v="1"/>
    <n v="8"/>
    <n v="3454772622"/>
    <s v="134xxxx5705"/>
    <d v="2018-08-08T00:00:00"/>
    <d v="1899-12-30T12:52:24"/>
    <x v="4"/>
    <n v="18"/>
    <n v="10"/>
    <n v="16.2"/>
    <s v="-"/>
    <s v="煤炭总医院整形美容中心"/>
    <s v="mtzyyzx"/>
    <n v="98380431"/>
    <s v="北京"/>
  </r>
  <r>
    <n v="2018"/>
    <x v="1"/>
    <n v="98"/>
    <n v="45480368100"/>
    <s v="134xxxx0623"/>
    <d v="2018-08-12T00:00:00"/>
    <d v="1899-12-30T14:17:21"/>
    <x v="6"/>
    <n v="98"/>
    <m/>
    <s v="-"/>
    <s v="单张券尾款：0.00元"/>
    <s v="煤炭总医院整形美容中心"/>
    <s v="mtzyyzx"/>
    <n v="98380431"/>
    <s v="北京"/>
  </r>
  <r>
    <n v="2018"/>
    <x v="1"/>
    <n v="18"/>
    <n v="53485210725"/>
    <s v="139xxxx6115"/>
    <d v="2018-08-12T00:00:00"/>
    <d v="1899-12-30T12:26:49"/>
    <x v="0"/>
    <n v="18"/>
    <m/>
    <s v="-"/>
    <s v="单张券尾款：0.00元"/>
    <s v="煤炭总医院整形美容中心"/>
    <s v="mtzyyzx"/>
    <n v="98380431"/>
    <s v="北京"/>
  </r>
  <r>
    <n v="2018"/>
    <x v="1"/>
    <n v="168"/>
    <n v="31324631075"/>
    <s v="139xxxx6115"/>
    <d v="2018-08-12T00:00:00"/>
    <d v="1899-12-30T12:26:30"/>
    <x v="7"/>
    <n v="168"/>
    <m/>
    <s v="-"/>
    <s v="单张券尾款：0.00元"/>
    <s v="煤炭总医院整形美容中心"/>
    <s v="mtzyyzx"/>
    <n v="98380431"/>
    <s v="北京"/>
  </r>
  <r>
    <n v="2018"/>
    <x v="1"/>
    <n v="8"/>
    <n v="3437263956"/>
    <s v="136xxxx9689"/>
    <d v="2018-08-15T00:00:00"/>
    <d v="1899-12-30T13:15:41"/>
    <x v="4"/>
    <n v="18"/>
    <n v="10"/>
    <n v="16.2"/>
    <s v="-"/>
    <s v="煤炭总医院整形美容中心"/>
    <s v="mtzyyzx"/>
    <n v="98380431"/>
    <s v="北京"/>
  </r>
  <r>
    <n v="2018"/>
    <x v="1"/>
    <n v="19.899999999999999"/>
    <n v="43559024237"/>
    <s v="176xxxx2505"/>
    <d v="2018-08-20T00:00:00"/>
    <d v="1899-12-30T16:54:12"/>
    <x v="1"/>
    <n v="19.899999999999999"/>
    <m/>
    <s v="-"/>
    <s v="单张券尾款：0.00元"/>
    <s v="煤炭总医院整形美容中心"/>
    <s v="mtzyyzx"/>
    <n v="98380431"/>
    <s v="北京"/>
  </r>
  <r>
    <n v="2018"/>
    <x v="1"/>
    <n v="18"/>
    <n v="25433898888"/>
    <s v="176xxxx2505"/>
    <d v="2018-08-20T00:00:00"/>
    <d v="1899-12-30T16:53:57"/>
    <x v="0"/>
    <n v="18"/>
    <m/>
    <s v="-"/>
    <s v="单张券尾款：0.00元"/>
    <s v="煤炭总医院整形美容中心"/>
    <s v="mtzyyzx"/>
    <n v="98380431"/>
    <s v="北京"/>
  </r>
  <r>
    <n v="2018"/>
    <x v="1"/>
    <n v="98"/>
    <n v="49359097018"/>
    <s v="134xxxx7087"/>
    <d v="2018-08-20T00:00:00"/>
    <d v="1899-12-30T10:49:24"/>
    <x v="8"/>
    <n v="98"/>
    <m/>
    <s v="-"/>
    <s v="单张券尾款：0.00元"/>
    <s v="煤炭总医院整形美容中心"/>
    <s v="mtzyyzx"/>
    <n v="98380431"/>
    <s v="北京"/>
  </r>
  <r>
    <n v="2018"/>
    <x v="1"/>
    <n v="18"/>
    <n v="92849998676"/>
    <s v="186xxxx8033"/>
    <d v="2018-08-21T00:00:00"/>
    <d v="1899-12-30T08:41:34"/>
    <x v="0"/>
    <n v="18"/>
    <m/>
    <s v="-"/>
    <s v="单张券尾款：0.00元"/>
    <s v="煤炭总医院整形美容中心"/>
    <s v="mtzyyzx"/>
    <n v="98380431"/>
    <s v="北京"/>
  </r>
  <r>
    <n v="2018"/>
    <x v="1"/>
    <n v="10"/>
    <n v="3477711341"/>
    <s v="186xxxx7051"/>
    <d v="2018-08-22T00:00:00"/>
    <d v="1899-12-30T17:04:20"/>
    <x v="9"/>
    <n v="98"/>
    <n v="88"/>
    <n v="88.2"/>
    <s v="-"/>
    <s v="煤炭总医院整形美容中心"/>
    <s v="mtzyyzx"/>
    <n v="98380431"/>
    <s v="北京"/>
  </r>
  <r>
    <n v="2018"/>
    <x v="1"/>
    <n v="18"/>
    <n v="35650508561"/>
    <s v="136xxxx0691"/>
    <d v="2018-08-23T00:00:00"/>
    <d v="1899-12-30T15:12:08"/>
    <x v="0"/>
    <n v="18"/>
    <m/>
    <s v="-"/>
    <s v="单张券尾款：0.00元"/>
    <s v="煤炭总医院整形美容中心"/>
    <s v="mtzyyzx"/>
    <n v="98380431"/>
    <s v="北京"/>
  </r>
  <r>
    <n v="2018"/>
    <x v="1"/>
    <n v="1280"/>
    <n v="4036421668"/>
    <s v="183xxxx3507"/>
    <d v="2018-08-23T00:00:00"/>
    <d v="1899-12-30T13:23:09"/>
    <x v="10"/>
    <n v="1280"/>
    <m/>
    <s v="-"/>
    <s v="单张券尾款：1139.00元"/>
    <s v="煤炭总医院整形美容中心"/>
    <s v="mtzyyzx"/>
    <n v="98380431"/>
    <s v="北京"/>
  </r>
  <r>
    <n v="2018"/>
    <x v="1"/>
    <n v="168"/>
    <n v="26722847649"/>
    <s v="188xxxx5501"/>
    <d v="2018-08-26T00:00:00"/>
    <d v="1899-12-30T13:32:43"/>
    <x v="7"/>
    <n v="168"/>
    <m/>
    <s v="-"/>
    <s v="单张券尾款：0.00元"/>
    <s v="煤炭总医院整形美容中心"/>
    <s v="mtzyyzx"/>
    <n v="98380431"/>
    <s v="北京"/>
  </r>
  <r>
    <n v="2018"/>
    <x v="1"/>
    <n v="18"/>
    <n v="77926699348"/>
    <s v="189xxxx8274"/>
    <d v="2018-08-28T00:00:00"/>
    <d v="1899-12-30T17:10:12"/>
    <x v="0"/>
    <n v="18"/>
    <m/>
    <s v="-"/>
    <s v="单张券尾款：0.00元"/>
    <s v="煤炭总医院整形美容中心"/>
    <s v="mtzyyzx"/>
    <n v="98380431"/>
    <s v="北京"/>
  </r>
  <r>
    <n v="2018"/>
    <x v="1"/>
    <n v="19.899999999999999"/>
    <n v="42732013704"/>
    <s v="189xxxx8274"/>
    <d v="2018-08-28T00:00:00"/>
    <d v="1899-12-30T17:09:58"/>
    <x v="1"/>
    <n v="19.899999999999999"/>
    <m/>
    <s v="-"/>
    <s v="单张券尾款：0.00元"/>
    <s v="煤炭总医院整形美容中心"/>
    <s v="mtzyyzx"/>
    <n v="98380431"/>
    <s v="北京"/>
  </r>
  <r>
    <n v="2018"/>
    <x v="1"/>
    <n v="18"/>
    <n v="22045833668"/>
    <s v="177xxxx9318"/>
    <d v="2018-08-28T00:00:00"/>
    <d v="1899-12-30T10:20:58"/>
    <x v="0"/>
    <n v="18"/>
    <m/>
    <s v="-"/>
    <s v="单张券尾款：0.00元"/>
    <s v="煤炭总医院整形美容中心"/>
    <s v="mtzyyzx"/>
    <n v="98380431"/>
    <s v="北京"/>
  </r>
  <r>
    <n v="2018"/>
    <x v="1"/>
    <n v="10"/>
    <n v="3188419512"/>
    <s v="152xxxx0655"/>
    <d v="2018-08-29T00:00:00"/>
    <d v="1899-12-30T17:27:43"/>
    <x v="4"/>
    <n v="18"/>
    <n v="8"/>
    <n v="16.2"/>
    <s v="-"/>
    <s v="煤炭总医院整形美容中心"/>
    <s v="mtzyyzx"/>
    <n v="98380431"/>
    <s v="北京"/>
  </r>
  <r>
    <n v="2018"/>
    <x v="2"/>
    <n v="18"/>
    <n v="41563867428"/>
    <s v="132xxxx5193"/>
    <d v="2018-09-03T00:00:00"/>
    <d v="1899-12-30T09:09:22"/>
    <x v="0"/>
    <n v="18"/>
    <m/>
    <m/>
    <s v="单张券尾款：0.00元"/>
    <s v="煤炭总医院整形美容中心"/>
    <s v="mtzyyzx"/>
    <n v="98380431"/>
    <s v="北京"/>
  </r>
  <r>
    <n v="2018"/>
    <x v="2"/>
    <n v="18"/>
    <n v="86854746681"/>
    <s v="130xxxx3133"/>
    <d v="2018-09-02T00:00:00"/>
    <d v="1899-12-30T17:07:31"/>
    <x v="0"/>
    <n v="18"/>
    <m/>
    <m/>
    <s v="单张券尾款：0.00元"/>
    <s v="煤炭总医院整形美容中心"/>
    <s v="mtzyyzx"/>
    <n v="98380431"/>
    <s v="北京"/>
  </r>
  <r>
    <n v="2018"/>
    <x v="2"/>
    <n v="18"/>
    <n v="4113284451"/>
    <s v="159xxxx9108"/>
    <d v="2018-09-01T00:00:00"/>
    <d v="1899-12-30T16:35:45"/>
    <x v="0"/>
    <n v="18"/>
    <m/>
    <m/>
    <s v="单张券尾款：0.00元"/>
    <s v="煤炭总医院整形美容中心"/>
    <s v="mtzyyzx"/>
    <n v="98380431"/>
    <s v="北京"/>
  </r>
  <r>
    <m/>
    <x v="3"/>
    <m/>
    <m/>
    <m/>
    <m/>
    <m/>
    <x v="11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  <m/>
    <m/>
    <m/>
    <m/>
    <m/>
    <m/>
    <m/>
    <m/>
    <m/>
  </r>
  <r>
    <x v="0"/>
    <x v="1"/>
    <x v="0"/>
    <m/>
    <m/>
    <m/>
    <m/>
    <m/>
    <m/>
    <m/>
    <m/>
    <m/>
  </r>
  <r>
    <x v="1"/>
    <x v="2"/>
    <x v="0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n v="190"/>
    <n v="61"/>
    <n v="55.33"/>
    <n v="33.29"/>
  </r>
  <r>
    <x v="0"/>
    <x v="1"/>
    <x v="1"/>
    <n v="117"/>
    <n v="41"/>
    <n v="42.53"/>
    <n v="26.8"/>
  </r>
  <r>
    <x v="0"/>
    <x v="1"/>
    <x v="2"/>
    <n v="146"/>
    <n v="59"/>
    <n v="48.29"/>
    <n v="31.22"/>
  </r>
  <r>
    <x v="0"/>
    <x v="1"/>
    <x v="3"/>
    <n v="81"/>
    <n v="40"/>
    <n v="16.829999999999998"/>
    <n v="29.14"/>
  </r>
  <r>
    <x v="0"/>
    <x v="1"/>
    <x v="4"/>
    <n v="164"/>
    <n v="51"/>
    <n v="35.770000000000003"/>
    <n v="22.8"/>
  </r>
  <r>
    <x v="0"/>
    <x v="1"/>
    <x v="5"/>
    <n v="148"/>
    <n v="48"/>
    <n v="15.9"/>
    <n v="28.12"/>
  </r>
  <r>
    <x v="0"/>
    <x v="1"/>
    <x v="6"/>
    <n v="116"/>
    <n v="45"/>
    <n v="15.23"/>
    <n v="22.8"/>
  </r>
  <r>
    <x v="0"/>
    <x v="1"/>
    <x v="7"/>
    <n v="127"/>
    <n v="38"/>
    <n v="21.83"/>
    <n v="12.64"/>
  </r>
  <r>
    <x v="0"/>
    <x v="1"/>
    <x v="8"/>
    <n v="133"/>
    <n v="41"/>
    <n v="73.959999999999994"/>
    <n v="23.89"/>
  </r>
  <r>
    <x v="0"/>
    <x v="1"/>
    <x v="9"/>
    <n v="93"/>
    <n v="35"/>
    <n v="50.94"/>
    <n v="22.29"/>
  </r>
  <r>
    <x v="0"/>
    <x v="1"/>
    <x v="10"/>
    <n v="149"/>
    <n v="44"/>
    <n v="49.6"/>
    <n v="33.380000000000003"/>
  </r>
  <r>
    <x v="0"/>
    <x v="1"/>
    <x v="11"/>
    <n v="128"/>
    <n v="52"/>
    <n v="27.93"/>
    <n v="27.17"/>
  </r>
  <r>
    <x v="0"/>
    <x v="1"/>
    <x v="12"/>
    <n v="104"/>
    <n v="44"/>
    <n v="19.09"/>
    <n v="30.68"/>
  </r>
  <r>
    <x v="0"/>
    <x v="1"/>
    <x v="13"/>
    <n v="114"/>
    <n v="48"/>
    <n v="32.630000000000003"/>
    <n v="18.88"/>
  </r>
  <r>
    <x v="0"/>
    <x v="1"/>
    <x v="14"/>
    <n v="129"/>
    <n v="47"/>
    <n v="29.22"/>
    <n v="27.13"/>
  </r>
  <r>
    <x v="0"/>
    <x v="1"/>
    <x v="15"/>
    <n v="162"/>
    <n v="42"/>
    <n v="44.41"/>
    <n v="30.59"/>
  </r>
  <r>
    <x v="0"/>
    <x v="1"/>
    <x v="16"/>
    <n v="175"/>
    <n v="64"/>
    <n v="26.89"/>
    <n v="33.53"/>
  </r>
  <r>
    <x v="0"/>
    <x v="1"/>
    <x v="17"/>
    <n v="160"/>
    <n v="59"/>
    <n v="21.3"/>
    <n v="38.33"/>
  </r>
  <r>
    <x v="0"/>
    <x v="1"/>
    <x v="18"/>
    <n v="180"/>
    <n v="62"/>
    <n v="19.46"/>
    <n v="26.07"/>
  </r>
  <r>
    <x v="0"/>
    <x v="1"/>
    <x v="19"/>
    <n v="129"/>
    <n v="47"/>
    <n v="18.88"/>
    <n v="32.869999999999997"/>
  </r>
  <r>
    <x v="0"/>
    <x v="1"/>
    <x v="20"/>
    <n v="148"/>
    <n v="50"/>
    <n v="51.47"/>
    <n v="33.67"/>
  </r>
  <r>
    <x v="0"/>
    <x v="1"/>
    <x v="21"/>
    <n v="121"/>
    <n v="55"/>
    <n v="25.76"/>
    <n v="29.45"/>
  </r>
  <r>
    <x v="0"/>
    <x v="1"/>
    <x v="22"/>
    <n v="126"/>
    <n v="51"/>
    <n v="20.73"/>
    <n v="39.700000000000003"/>
  </r>
  <r>
    <x v="0"/>
    <x v="1"/>
    <x v="23"/>
    <n v="133"/>
    <n v="44"/>
    <n v="26.39"/>
    <n v="29.34"/>
  </r>
  <r>
    <x v="0"/>
    <x v="1"/>
    <x v="24"/>
    <n v="131"/>
    <n v="54"/>
    <n v="57.61"/>
    <n v="34.94"/>
  </r>
  <r>
    <x v="0"/>
    <x v="1"/>
    <x v="25"/>
    <n v="154"/>
    <n v="51"/>
    <n v="27.87"/>
    <n v="27.71"/>
  </r>
  <r>
    <x v="0"/>
    <x v="1"/>
    <x v="26"/>
    <n v="146"/>
    <n v="46"/>
    <n v="24.58"/>
    <n v="28.28"/>
  </r>
  <r>
    <x v="0"/>
    <x v="1"/>
    <x v="27"/>
    <n v="149"/>
    <n v="46"/>
    <n v="29.38"/>
    <n v="22.66"/>
  </r>
  <r>
    <x v="0"/>
    <x v="1"/>
    <x v="28"/>
    <n v="168"/>
    <n v="54"/>
    <n v="30.92"/>
    <n v="23.24"/>
  </r>
  <r>
    <x v="0"/>
    <x v="1"/>
    <x v="29"/>
    <n v="184"/>
    <n v="49"/>
    <n v="35.9"/>
    <n v="26.29"/>
  </r>
  <r>
    <x v="0"/>
    <x v="1"/>
    <x v="30"/>
    <n v="106"/>
    <n v="37"/>
    <n v="18.75"/>
    <n v="24.59"/>
  </r>
  <r>
    <x v="0"/>
    <x v="1"/>
    <x v="31"/>
    <n v="171"/>
    <n v="51"/>
    <n v="65.78"/>
    <n v="25.25"/>
  </r>
  <r>
    <x v="0"/>
    <x v="2"/>
    <x v="32"/>
    <n v="180"/>
    <n v="40"/>
    <n v="19.13"/>
    <n v="32.94"/>
  </r>
  <r>
    <x v="0"/>
    <x v="2"/>
    <x v="33"/>
    <n v="157"/>
    <n v="46"/>
    <n v="26.6"/>
    <n v="27.67"/>
  </r>
  <r>
    <x v="0"/>
    <x v="2"/>
    <x v="34"/>
    <n v="85"/>
    <n v="34"/>
    <n v="18.41"/>
    <n v="29.16"/>
  </r>
  <r>
    <x v="0"/>
    <x v="2"/>
    <x v="35"/>
    <n v="102"/>
    <n v="39"/>
    <n v="19.850000000000001"/>
    <n v="19.510000000000002"/>
  </r>
  <r>
    <x v="1"/>
    <x v="3"/>
    <x v="36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0"/>
    <x v="0"/>
    <x v="0"/>
    <m/>
    <m/>
    <m/>
    <m/>
    <m/>
    <m/>
    <m/>
    <m/>
    <m/>
    <m/>
    <m/>
    <m/>
  </r>
  <r>
    <x v="1"/>
    <x v="1"/>
    <x v="0"/>
    <m/>
    <m/>
    <m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d v="2018-07-06T00:00:00"/>
    <d v="1899-12-30T18:55:00"/>
    <x v="0"/>
    <m/>
    <n v="13051533291"/>
    <s v="轻氧眉"/>
    <m/>
    <s v="待跟进"/>
  </r>
  <r>
    <x v="0"/>
    <x v="0"/>
    <d v="2018-07-06T00:00:00"/>
    <d v="1899-12-30T18:54:00"/>
    <x v="0"/>
    <m/>
    <n v="13051533291"/>
    <s v="轻氧眉"/>
    <m/>
    <s v="新订单"/>
  </r>
  <r>
    <x v="0"/>
    <x v="0"/>
    <d v="2018-07-07T00:00:00"/>
    <d v="1899-12-30T09:51:00"/>
    <x v="1"/>
    <s v="咨询用户"/>
    <n v="13501138045"/>
    <s v="13501138045下午打可以，一会儿带孩子上课"/>
    <m/>
    <s v="待跟进"/>
  </r>
  <r>
    <x v="0"/>
    <x v="0"/>
    <d v="2018-07-07T00:00:00"/>
    <d v="1899-12-30T22:33:00"/>
    <x v="1"/>
    <s v="咨询用户"/>
    <n v="17710190805"/>
    <n v="17710190805"/>
    <m/>
    <s v="已到店"/>
  </r>
  <r>
    <x v="0"/>
    <x v="0"/>
    <d v="2018-07-18T00:00:00"/>
    <d v="1899-12-30T14:34:00"/>
    <x v="1"/>
    <s v="咨询用户"/>
    <n v="15010075076"/>
    <s v="15010075076 祁子桐"/>
    <m/>
    <s v="已到店"/>
  </r>
  <r>
    <x v="0"/>
    <x v="0"/>
    <d v="2018-07-24T00:00:00"/>
    <d v="1899-12-30T20:51:00"/>
    <x v="1"/>
    <s v="咨询用户"/>
    <n v="18612880680"/>
    <s v="程程 18612880680"/>
    <m/>
    <s v="待跟进"/>
  </r>
  <r>
    <x v="0"/>
    <x v="0"/>
    <d v="2018-07-26T00:00:00"/>
    <d v="1899-12-30T21:32:00"/>
    <x v="1"/>
    <s v="咨询用户"/>
    <n v="13185719171"/>
    <s v="想整个鼻子，了解一下具体方案！不是经常登美团，加个微信可以吗？13185719171"/>
    <m/>
    <s v="无意向"/>
  </r>
  <r>
    <x v="0"/>
    <x v="0"/>
    <d v="2018-07-28T00:00:00"/>
    <d v="1899-12-30T22:42:00"/>
    <x v="1"/>
    <s v="咨询用户"/>
    <n v="13581913277"/>
    <s v="上午哈 13581913277多谢"/>
    <m/>
    <s v="已到店"/>
  </r>
  <r>
    <x v="0"/>
    <x v="1"/>
    <d v="2018-08-01T00:00:00"/>
    <d v="1899-12-30T15:36:00"/>
    <x v="1"/>
    <s v="咨询用户"/>
    <n v="18601295334"/>
    <n v="18601295334"/>
    <m/>
    <s v="已到店"/>
  </r>
  <r>
    <x v="0"/>
    <x v="1"/>
    <d v="2018-08-01T00:00:00"/>
    <d v="1899-12-30T17:11:00"/>
    <x v="0"/>
    <m/>
    <n v="15514944415"/>
    <m/>
    <m/>
    <s v="新订单"/>
  </r>
  <r>
    <x v="0"/>
    <x v="1"/>
    <d v="2018-08-07T00:00:00"/>
    <d v="1899-12-30T01:09:00"/>
    <x v="1"/>
    <s v="咨询用户"/>
    <n v="15658178809"/>
    <s v="看网上你们评价不错，想去你们那里做果酸和水光针项目，能家威15658178809做事前沟通吗？"/>
    <m/>
    <s v="无意向"/>
  </r>
  <r>
    <x v="0"/>
    <x v="1"/>
    <d v="2018-08-08T00:00:00"/>
    <d v="1899-12-30T11:04:00"/>
    <x v="1"/>
    <s v="咨询用户"/>
    <n v="15989141211"/>
    <s v="你好 想去你们那做项目方便vx15989141211了解一下谢谢"/>
    <m/>
    <s v="无意向"/>
  </r>
  <r>
    <x v="0"/>
    <x v="1"/>
    <d v="2018-08-15T00:00:00"/>
    <d v="1899-12-30T19:52:00"/>
    <x v="1"/>
    <s v="咨询用户"/>
    <n v="13351411311"/>
    <s v="不好意思，刚看见，方便13351411311"/>
    <m/>
    <s v="待跟进"/>
  </r>
  <r>
    <x v="0"/>
    <x v="1"/>
    <d v="2018-08-18T00:00:00"/>
    <d v="1899-12-30T12:17:00"/>
    <x v="1"/>
    <s v="咨询用户"/>
    <n v="15942457789"/>
    <n v="15942457789"/>
    <m/>
    <s v="待跟进"/>
  </r>
  <r>
    <x v="0"/>
    <x v="1"/>
    <d v="2018-08-20T00:00:00"/>
    <d v="1899-12-30T14:28:00"/>
    <x v="1"/>
    <s v="咨询用户"/>
    <n v="17610862505"/>
    <s v="杨欢 17610862505"/>
    <m/>
    <s v="待跟进"/>
  </r>
  <r>
    <x v="0"/>
    <x v="1"/>
    <d v="2018-08-21T00:00:00"/>
    <d v="1899-12-30T18:12:00"/>
    <x v="0"/>
    <m/>
    <n v="18600499929"/>
    <m/>
    <m/>
    <s v="已到店"/>
  </r>
  <r>
    <x v="0"/>
    <x v="1"/>
    <d v="2018-08-22T00:00:00"/>
    <d v="1899-12-30T16:56:00"/>
    <x v="1"/>
    <s v="咨询用户"/>
    <n v="15201242084"/>
    <s v="高敏15201242084"/>
    <m/>
    <s v="待跟进"/>
  </r>
  <r>
    <x v="0"/>
    <x v="1"/>
    <d v="2018-08-22T00:00:00"/>
    <d v="1899-12-30T17:09:00"/>
    <x v="0"/>
    <m/>
    <n v="15201242084"/>
    <s v="24号上午九点双眼埋线"/>
    <m/>
    <s v="待跟进"/>
  </r>
  <r>
    <x v="0"/>
    <x v="1"/>
    <d v="2018-08-23T00:00:00"/>
    <d v="1899-12-30T10:43:00"/>
    <x v="1"/>
    <s v="咨询用户"/>
    <n v="13681290691"/>
    <n v="13681290691"/>
    <m/>
    <s v="已到店"/>
  </r>
  <r>
    <x v="0"/>
    <x v="1"/>
    <d v="2018-08-25T00:00:00"/>
    <d v="1899-12-30T22:23:00"/>
    <x v="1"/>
    <s v="咨询用户"/>
    <n v="18811685501"/>
    <s v="陆嫣然 18811685501"/>
    <m/>
    <s v="已到店"/>
  </r>
  <r>
    <x v="0"/>
    <x v="1"/>
    <d v="2018-08-27T00:00:00"/>
    <d v="1899-12-30T21:53:00"/>
    <x v="1"/>
    <s v="咨询用户"/>
    <n v="18911688274"/>
    <s v="刘，18911688274"/>
    <m/>
    <s v="已到店"/>
  </r>
  <r>
    <x v="0"/>
    <x v="1"/>
    <d v="2018-08-30T00:00:00"/>
    <d v="1899-12-30T17:52:00"/>
    <x v="1"/>
    <s v="咨询用户"/>
    <n v="17058057991"/>
    <n v="17058057991"/>
    <m/>
    <s v="新订单"/>
  </r>
  <r>
    <x v="0"/>
    <x v="2"/>
    <d v="2018-09-04T00:00:00"/>
    <d v="1899-12-30T11:04:00"/>
    <x v="1"/>
    <s v="咨询用户"/>
    <n v="13718882931"/>
    <n v="13718882931"/>
    <m/>
    <s v="新订单"/>
  </r>
  <r>
    <x v="1"/>
    <x v="3"/>
    <m/>
    <m/>
    <x v="2"/>
    <m/>
    <m/>
    <m/>
    <m/>
    <m/>
  </r>
  <r>
    <x v="1"/>
    <x v="3"/>
    <m/>
    <m/>
    <x v="2"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d v="2018-07-06T00:00:00"/>
    <d v="1899-12-30T18:55:00"/>
    <x v="0"/>
    <m/>
    <n v="13051533291"/>
    <s v="轻氧眉"/>
    <m/>
    <s v="待跟进"/>
    <s v="昨天先打过电话了"/>
  </r>
  <r>
    <x v="0"/>
    <x v="0"/>
    <d v="2018-07-06T00:00:00"/>
    <d v="1899-12-30T18:54:00"/>
    <x v="0"/>
    <m/>
    <n v="13051533291"/>
    <s v="轻氧眉"/>
    <m/>
    <s v="新订单"/>
    <m/>
  </r>
  <r>
    <x v="0"/>
    <x v="0"/>
    <d v="2018-07-07T00:00:00"/>
    <d v="1899-12-30T09:51:00"/>
    <x v="1"/>
    <s v="咨询用户"/>
    <n v="13501138045"/>
    <s v="13501138045下午打可以，一会儿带孩子上课"/>
    <m/>
    <s v="待跟进"/>
    <s v="眼睛"/>
  </r>
  <r>
    <x v="0"/>
    <x v="0"/>
    <d v="2018-07-07T00:00:00"/>
    <d v="1899-12-30T22:33:00"/>
    <x v="1"/>
    <s v="咨询用户"/>
    <n v="17710190805"/>
    <n v="17710190805"/>
    <m/>
    <s v="已到店"/>
    <s v="团购去痣"/>
  </r>
  <r>
    <x v="0"/>
    <x v="0"/>
    <d v="2018-07-18T00:00:00"/>
    <d v="1899-12-30T14:34:00"/>
    <x v="1"/>
    <s v="咨询用户"/>
    <n v="15010075076"/>
    <s v="15010075076 祁子桐"/>
    <m/>
    <s v="已到店"/>
    <s v="团购小气泡"/>
  </r>
  <r>
    <x v="0"/>
    <x v="0"/>
    <d v="2018-07-24T00:00:00"/>
    <d v="1899-12-30T20:51:00"/>
    <x v="1"/>
    <s v="咨询用户"/>
    <n v="18612880680"/>
    <s v="程程 18612880680"/>
    <m/>
    <s v="待跟进"/>
    <s v="咨询去痣"/>
  </r>
  <r>
    <x v="0"/>
    <x v="0"/>
    <d v="2018-07-26T00:00:00"/>
    <d v="1899-12-30T21:32:00"/>
    <x v="1"/>
    <s v="咨询用户"/>
    <n v="13185719171"/>
    <s v="想整个鼻子，了解一下具体方案！不是经常登美团，加个微信可以吗？13185719171"/>
    <m/>
    <s v="无意向"/>
    <s v="打了几次都不接"/>
  </r>
  <r>
    <x v="0"/>
    <x v="0"/>
    <d v="2018-07-28T00:00:00"/>
    <d v="1899-12-30T22:42:00"/>
    <x v="1"/>
    <s v="咨询用户"/>
    <n v="13581913277"/>
    <s v="上午哈 13581913277多谢"/>
    <m/>
    <s v="已到店"/>
    <s v="小气泡"/>
  </r>
  <r>
    <x v="0"/>
    <x v="1"/>
    <d v="2018-08-01T00:00:00"/>
    <d v="1899-12-30T15:36:00"/>
    <x v="1"/>
    <s v="咨询用户"/>
    <n v="18601295334"/>
    <n v="18601295334"/>
    <m/>
    <s v="已到店"/>
    <s v="小气泡"/>
  </r>
  <r>
    <x v="0"/>
    <x v="1"/>
    <d v="2018-08-01T00:00:00"/>
    <d v="1899-12-30T17:11:00"/>
    <x v="0"/>
    <m/>
    <n v="15514944415"/>
    <m/>
    <m/>
    <s v="新订单"/>
    <m/>
  </r>
  <r>
    <x v="0"/>
    <x v="1"/>
    <d v="2018-08-07T00:00:00"/>
    <d v="1899-12-30T01:09:00"/>
    <x v="1"/>
    <s v="咨询用户"/>
    <n v="15658178809"/>
    <s v="看网上你们评价不错，想去你们那里做果酸和水光针项目，能家威15658178809做事前沟通吗？"/>
    <m/>
    <s v="无意向"/>
    <s v="打了几次都不接"/>
  </r>
  <r>
    <x v="0"/>
    <x v="1"/>
    <d v="2018-08-08T00:00:00"/>
    <d v="1899-12-30T11:04:00"/>
    <x v="1"/>
    <s v="咨询用户"/>
    <n v="15989141211"/>
    <s v="你好 想去你们那做项目方便vx15989141211了解一下谢谢"/>
    <m/>
    <s v="无意向"/>
    <s v="拒绝"/>
  </r>
  <r>
    <x v="0"/>
    <x v="1"/>
    <d v="2018-08-15T00:00:00"/>
    <d v="1899-12-30T19:52:00"/>
    <x v="1"/>
    <s v="咨询用户"/>
    <n v="13351411311"/>
    <s v="不好意思，刚看见，方便13351411311"/>
    <m/>
    <s v="待跟进"/>
    <s v="微信已经联系"/>
  </r>
  <r>
    <x v="0"/>
    <x v="1"/>
    <d v="2018-08-18T00:00:00"/>
    <d v="1899-12-30T12:17:00"/>
    <x v="1"/>
    <s v="咨询用户"/>
    <n v="15942457789"/>
    <n v="15942457789"/>
    <m/>
    <s v="待跟进"/>
    <s v="点痣"/>
  </r>
  <r>
    <x v="0"/>
    <x v="1"/>
    <d v="2018-08-20T00:00:00"/>
    <d v="1899-12-30T14:28:00"/>
    <x v="1"/>
    <s v="咨询用户"/>
    <n v="17610862505"/>
    <s v="杨欢 17610862505"/>
    <m/>
    <s v="待跟进"/>
    <s v="预约，点痣"/>
  </r>
  <r>
    <x v="0"/>
    <x v="1"/>
    <d v="2018-08-21T00:00:00"/>
    <d v="1899-12-30T18:12:00"/>
    <x v="0"/>
    <m/>
    <n v="18600499929"/>
    <m/>
    <m/>
    <s v="已到店"/>
    <s v="打耳洞"/>
  </r>
  <r>
    <x v="0"/>
    <x v="1"/>
    <d v="2018-08-22T00:00:00"/>
    <d v="1899-12-30T16:56:00"/>
    <x v="1"/>
    <s v="咨询用户"/>
    <n v="15201242084"/>
    <s v="高敏15201242084"/>
    <m/>
    <s v="待跟进"/>
    <s v="已预约"/>
  </r>
  <r>
    <x v="0"/>
    <x v="1"/>
    <d v="2018-08-22T00:00:00"/>
    <d v="1899-12-30T17:09:00"/>
    <x v="0"/>
    <m/>
    <n v="15201242084"/>
    <s v="24号上午九点双眼埋线"/>
    <m/>
    <s v="待跟进"/>
    <s v="已预约了"/>
  </r>
  <r>
    <x v="0"/>
    <x v="1"/>
    <d v="2018-08-23T00:00:00"/>
    <d v="1899-12-30T10:43:00"/>
    <x v="1"/>
    <s v="咨询用户"/>
    <n v="13681290691"/>
    <n v="13681290691"/>
    <m/>
    <s v="已到店"/>
    <s v="小气泡"/>
  </r>
  <r>
    <x v="0"/>
    <x v="1"/>
    <d v="2018-08-25T00:00:00"/>
    <d v="1899-12-30T22:23:00"/>
    <x v="1"/>
    <s v="咨询用户"/>
    <n v="18811685501"/>
    <s v="陆嫣然 18811685501"/>
    <m/>
    <s v="已到店"/>
    <s v="小气泡"/>
  </r>
  <r>
    <x v="0"/>
    <x v="1"/>
    <d v="2018-08-27T00:00:00"/>
    <d v="1899-12-30T21:53:00"/>
    <x v="1"/>
    <s v="咨询用户"/>
    <n v="18911688274"/>
    <s v="刘，18911688274"/>
    <m/>
    <s v="已到店"/>
    <s v="点痣"/>
  </r>
  <r>
    <x v="0"/>
    <x v="1"/>
    <d v="2018-08-30T00:00:00"/>
    <d v="1899-12-30T17:52:00"/>
    <x v="1"/>
    <s v="咨询用户"/>
    <n v="17058057991"/>
    <n v="17058057991"/>
    <m/>
    <s v="新订单"/>
    <m/>
  </r>
  <r>
    <x v="0"/>
    <x v="2"/>
    <d v="2018-09-04T00:00:00"/>
    <d v="1899-12-30T11:04:00"/>
    <x v="1"/>
    <s v="咨询用户"/>
    <n v="13718882931"/>
    <n v="13718882931"/>
    <m/>
    <s v="新订单"/>
    <m/>
  </r>
  <r>
    <x v="1"/>
    <x v="3"/>
    <m/>
    <m/>
    <x v="2"/>
    <m/>
    <m/>
    <m/>
    <m/>
    <m/>
    <m/>
  </r>
  <r>
    <x v="1"/>
    <x v="3"/>
    <m/>
    <m/>
    <x v="2"/>
    <m/>
    <m/>
    <m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s v="宁摩纳哥"/>
    <m/>
    <d v="2018-04-22T22:35:40"/>
    <d v="2018-04-23T09:35:14"/>
    <x v="0"/>
    <s v="煤炭总医院整形美容中心"/>
    <s v="北京"/>
  </r>
  <r>
    <x v="0"/>
    <x v="0"/>
    <s v="xWD210289100"/>
    <m/>
    <d v="2018-04-29T20:48:42"/>
    <d v="2018-04-30T22:51:56"/>
    <x v="1"/>
    <s v="煤炭总医院整形美容中心"/>
    <s v="北京"/>
  </r>
  <r>
    <x v="0"/>
    <x v="1"/>
    <s v="韩允真"/>
    <m/>
    <d v="2018-04-25T15:44:46"/>
    <d v="2018-05-01T09:51:29"/>
    <x v="2"/>
    <s v="煤炭总医院整形美容中心"/>
    <s v="北京"/>
  </r>
  <r>
    <x v="0"/>
    <x v="1"/>
    <s v="海妖0117"/>
    <m/>
    <d v="2018-04-29T17:53:43"/>
    <d v="2018-05-01T09:52:18"/>
    <x v="3"/>
    <s v="煤炭总医院整形美容中心"/>
    <s v="北京"/>
  </r>
  <r>
    <x v="0"/>
    <x v="1"/>
    <s v="武晓萌"/>
    <m/>
    <d v="2018-04-30T09:23:18"/>
    <d v="2018-05-01T09:53:09"/>
    <x v="4"/>
    <s v="煤炭总医院整形美容中心"/>
    <s v="北京"/>
  </r>
  <r>
    <x v="0"/>
    <x v="1"/>
    <s v="kim_54"/>
    <m/>
    <d v="2018-05-01T13:59:18"/>
    <d v="2018-05-02T18:01:29"/>
    <x v="5"/>
    <s v="煤炭总医院整形美容中心"/>
    <s v="北京"/>
  </r>
  <r>
    <x v="0"/>
    <x v="1"/>
    <s v="Trl962777959"/>
    <m/>
    <d v="2018-05-06T00:11:23"/>
    <d v="2018-05-06T16:14:52"/>
    <x v="6"/>
    <s v="煤炭总医院整形美容中心"/>
    <s v="北京"/>
  </r>
  <r>
    <x v="0"/>
    <x v="1"/>
    <s v="超哥_4083"/>
    <m/>
    <d v="2018-05-03T10:46:14"/>
    <d v="2018-05-08T17:35:10"/>
    <x v="7"/>
    <s v="煤炭总医院整形美容中心"/>
    <s v="北京"/>
  </r>
  <r>
    <x v="0"/>
    <x v="1"/>
    <s v="dpuser_7456899439"/>
    <m/>
    <d v="2018-05-11T19:34:51"/>
    <d v="2018-05-12T11:04:49"/>
    <x v="2"/>
    <s v="煤炭总医院整形美容中心"/>
    <s v="北京"/>
  </r>
  <r>
    <x v="0"/>
    <x v="1"/>
    <s v="bAK383905915"/>
    <m/>
    <d v="2018-05-17T15:22:14"/>
    <d v="2018-05-17T17:44:53"/>
    <x v="6"/>
    <s v="煤炭总医院整形美容中心"/>
    <s v="北京"/>
  </r>
  <r>
    <x v="0"/>
    <x v="1"/>
    <s v="頹廢zx"/>
    <m/>
    <d v="2018-05-19T11:57:04"/>
    <d v="2018-05-19T15:07:25"/>
    <x v="4"/>
    <s v="煤炭总医院整形美容中心"/>
    <s v="北京"/>
  </r>
  <r>
    <x v="0"/>
    <x v="1"/>
    <s v="lXc588284750"/>
    <m/>
    <d v="2018-05-20T13:32:07"/>
    <d v="2018-05-20T13:58:01"/>
    <x v="5"/>
    <s v="煤炭总医院整形美容中心"/>
    <s v="北京"/>
  </r>
  <r>
    <x v="0"/>
    <x v="1"/>
    <s v="dpuser_1906325293"/>
    <m/>
    <d v="2018-05-21T22:01:30"/>
    <d v="2018-05-22T14:19:09"/>
    <x v="0"/>
    <s v="煤炭总医院整形美容中心"/>
    <s v="北京"/>
  </r>
  <r>
    <x v="0"/>
    <x v="1"/>
    <s v="百合也扎手"/>
    <m/>
    <d v="2018-05-23T09:59:38"/>
    <d v="2018-05-23T13:29:53"/>
    <x v="5"/>
    <s v="煤炭总医院整形美容中心"/>
    <s v="北京"/>
  </r>
  <r>
    <x v="0"/>
    <x v="1"/>
    <s v="Dyi614624176"/>
    <m/>
    <d v="2018-05-24T11:07:33"/>
    <d v="2018-05-25T09:23:46"/>
    <x v="3"/>
    <s v="煤炭总医院整形美容中心"/>
    <s v="北京"/>
  </r>
  <r>
    <x v="0"/>
    <x v="1"/>
    <s v="兔子最大POPO"/>
    <m/>
    <d v="2018-05-28T11:19:53"/>
    <d v="2018-05-28T15:59:14"/>
    <x v="8"/>
    <s v="煤炭总医院整形美容中心"/>
    <s v="北京"/>
  </r>
  <r>
    <x v="0"/>
    <x v="1"/>
    <s v="_qqzm81396174735"/>
    <m/>
    <d v="2018-05-31T00:18:39"/>
    <d v="2018-05-31T08:39:46"/>
    <x v="2"/>
    <s v="煤炭总医院整形美容中心"/>
    <s v="北京"/>
  </r>
  <r>
    <x v="0"/>
    <x v="2"/>
    <s v="大宝贝啊_2761"/>
    <m/>
    <d v="2018-06-07T15:43:34"/>
    <d v="2018-06-08T10:24:05"/>
    <x v="6"/>
    <s v="煤炭总医院整形美容中心"/>
    <s v="北京"/>
  </r>
  <r>
    <x v="0"/>
    <x v="2"/>
    <s v="明明明谢小明"/>
    <m/>
    <d v="2018-06-13T08:18:41"/>
    <d v="2018-06-13T10:16:41"/>
    <x v="3"/>
    <s v="煤炭总医院整形美容中心"/>
    <s v="北京"/>
  </r>
  <r>
    <x v="0"/>
    <x v="2"/>
    <s v="diately"/>
    <m/>
    <d v="2018-06-17T21:49:18"/>
    <d v="2018-06-18T09:09:20"/>
    <x v="4"/>
    <s v="煤炭总医院整形美容中心"/>
    <s v="北京"/>
  </r>
  <r>
    <x v="0"/>
    <x v="2"/>
    <s v="dpuser_4707168233"/>
    <m/>
    <d v="2018-06-21T15:11:45"/>
    <d v="2018-06-23T14:17:13"/>
    <x v="2"/>
    <s v="煤炭总医院整形美容中心"/>
    <s v="北京"/>
  </r>
  <r>
    <x v="0"/>
    <x v="2"/>
    <s v="yuchen0728"/>
    <m/>
    <d v="2018-06-30T12:45:00"/>
    <d v="2018-06-30T19:13:00"/>
    <x v="1"/>
    <s v="煤炭总医院整形美容中心"/>
    <s v="北京"/>
  </r>
  <r>
    <x v="0"/>
    <x v="2"/>
    <s v="Rxm537948216"/>
    <m/>
    <d v="2018-06-29T10:10:00"/>
    <d v="2018-06-30T19:13:00"/>
    <x v="8"/>
    <s v="煤炭总医院整形美容中心"/>
    <s v="北京"/>
  </r>
  <r>
    <x v="0"/>
    <x v="2"/>
    <s v="seven_yx"/>
    <m/>
    <d v="2018-06-29T08:07:00"/>
    <d v="2018-06-30T19:13:00"/>
    <x v="4"/>
    <s v="煤炭总医院整形美容中心"/>
    <s v="北京"/>
  </r>
  <r>
    <x v="0"/>
    <x v="3"/>
    <s v="机智的公主"/>
    <m/>
    <d v="2018-07-03T11:23:30"/>
    <d v="2018-07-03T11:23:30"/>
    <x v="9"/>
    <s v="煤炭总医院整形美容中心"/>
    <s v="北京"/>
  </r>
  <r>
    <x v="0"/>
    <x v="3"/>
    <s v="Fallenangel_6079"/>
    <m/>
    <d v="2018-07-04T23:12:54"/>
    <d v="2018-07-05T09:29:01"/>
    <x v="2"/>
    <s v="煤炭总医院整形美容中心"/>
    <s v="北京"/>
  </r>
  <r>
    <x v="0"/>
    <x v="3"/>
    <s v="美芽真真美"/>
    <m/>
    <d v="2018-07-06T21:29:38"/>
    <d v="2018-07-07T09:52:29"/>
    <x v="6"/>
    <s v="煤炭总医院整形美容中心"/>
    <s v="北京"/>
  </r>
  <r>
    <x v="0"/>
    <x v="3"/>
    <s v="衣衣柜"/>
    <m/>
    <d v="2018-07-07T22:31:35"/>
    <d v="2018-07-07T22:38:44"/>
    <x v="4"/>
    <s v="煤炭总医院整形美容中心"/>
    <s v="北京"/>
  </r>
  <r>
    <x v="0"/>
    <x v="3"/>
    <s v="Awwwwwwww"/>
    <m/>
    <d v="2018-07-09T06:19:20"/>
    <d v="2018-07-09T08:57:44"/>
    <x v="0"/>
    <s v="煤炭总医院整形美容中心"/>
    <s v="北京"/>
  </r>
  <r>
    <x v="0"/>
    <x v="3"/>
    <s v="Wang91890825"/>
    <m/>
    <d v="2018-07-11T12:45:27"/>
    <d v="2018-07-11T14:44:53"/>
    <x v="1"/>
    <s v="煤炭总医院整形美容中心"/>
    <s v="北京"/>
  </r>
  <r>
    <x v="0"/>
    <x v="3"/>
    <s v="HUC422841778"/>
    <m/>
    <d v="2018-07-15T08:57:48"/>
    <d v="2018-07-15T09:02:36"/>
    <x v="4"/>
    <s v="煤炭总医院整形美容中心"/>
    <s v="北京"/>
  </r>
  <r>
    <x v="0"/>
    <x v="3"/>
    <s v="rgL710107120"/>
    <m/>
    <d v="2018-07-17T19:43:01"/>
    <d v="2018-07-18T08:43:51"/>
    <x v="6"/>
    <s v="煤炭总医院整形美容中心"/>
    <s v="北京"/>
  </r>
  <r>
    <x v="0"/>
    <x v="3"/>
    <s v="zitongqi"/>
    <m/>
    <d v="2018-07-18T13:45:47"/>
    <d v="2018-07-18T15:21:38"/>
    <x v="9"/>
    <s v="煤炭总医院整形美容中心"/>
    <s v="北京"/>
  </r>
  <r>
    <x v="0"/>
    <x v="3"/>
    <s v="WeiXin_8045229182"/>
    <m/>
    <d v="2018-07-19T08:38:37"/>
    <d v="2018-07-19T10:48:29"/>
    <x v="10"/>
    <s v="煤炭总医院整形美容中心"/>
    <s v="北京"/>
  </r>
  <r>
    <x v="0"/>
    <x v="3"/>
    <s v="英华9039"/>
    <m/>
    <d v="2018-07-19T10:39:18"/>
    <d v="2018-07-19T10:50:04"/>
    <x v="0"/>
    <s v="煤炭总医院整形美容中心"/>
    <s v="北京"/>
  </r>
  <r>
    <x v="0"/>
    <x v="3"/>
    <s v="jodie_1993"/>
    <m/>
    <d v="2018-07-20T13:08:38"/>
    <d v="2018-07-20T15:14:51"/>
    <x v="11"/>
    <s v="煤炭总医院整形美容中心"/>
    <s v="北京"/>
  </r>
  <r>
    <x v="0"/>
    <x v="3"/>
    <s v="任性妮雅"/>
    <m/>
    <d v="2018-07-17T16:37:43"/>
    <d v="2018-07-22T12:34:39"/>
    <x v="8"/>
    <s v="煤炭总医院整形美容中心"/>
    <s v="北京"/>
  </r>
  <r>
    <x v="0"/>
    <x v="3"/>
    <s v="賈美娜"/>
    <m/>
    <d v="2018-07-22T20:59:49"/>
    <d v="2018-07-23T09:16:04"/>
    <x v="5"/>
    <s v="煤炭总医院整形美容中心"/>
    <s v="北京"/>
  </r>
  <r>
    <x v="0"/>
    <x v="3"/>
    <s v="mgD393161671"/>
    <m/>
    <d v="2018-07-22T19:57:43"/>
    <d v="2018-07-23T09:16:35"/>
    <x v="3"/>
    <s v="煤炭总医院整形美容中心"/>
    <s v="北京"/>
  </r>
  <r>
    <x v="0"/>
    <x v="3"/>
    <s v="丹丹丹丹丹0917"/>
    <m/>
    <d v="2018-07-24T19:48:22"/>
    <d v="2018-07-24T21:51:38"/>
    <x v="4"/>
    <s v="煤炭总医院整形美容中心"/>
    <s v="北京"/>
  </r>
  <r>
    <x v="0"/>
    <x v="3"/>
    <s v="HannabelleShan"/>
    <m/>
    <d v="2018-07-25T07:52:55"/>
    <d v="2018-07-25T13:37:07"/>
    <x v="8"/>
    <s v="煤炭总医院整形美容中心"/>
    <s v="北京"/>
  </r>
  <r>
    <x v="0"/>
    <x v="3"/>
    <s v="BdF240942407"/>
    <m/>
    <d v="2018-07-26T03:21:01"/>
    <d v="2018-07-26T09:06:07"/>
    <x v="8"/>
    <s v="煤炭总医院整形美容中心"/>
    <s v="北京"/>
  </r>
  <r>
    <x v="0"/>
    <x v="3"/>
    <s v="WAO810543926"/>
    <m/>
    <d v="2018-07-26T19:00:27"/>
    <d v="2018-07-26T20:32:37"/>
    <x v="8"/>
    <s v="煤炭总医院整形美容中心"/>
    <s v="北京"/>
  </r>
  <r>
    <x v="0"/>
    <x v="3"/>
    <s v="loveshf"/>
    <m/>
    <d v="2018-07-26T21:32:24"/>
    <d v="2018-07-26T21:32:58"/>
    <x v="12"/>
    <s v="煤炭总医院整形美容中心"/>
    <s v="北京"/>
  </r>
  <r>
    <x v="0"/>
    <x v="3"/>
    <s v="初七happy"/>
    <m/>
    <d v="2018-07-28T21:21:44"/>
    <d v="2018-07-28T22:45:15"/>
    <x v="9"/>
    <s v="煤炭总医院整形美容中心"/>
    <s v="北京"/>
  </r>
  <r>
    <x v="0"/>
    <x v="3"/>
    <s v="jef495395080"/>
    <m/>
    <d v="2018-07-29T10:58:52"/>
    <d v="2018-07-29T11:00:55"/>
    <x v="4"/>
    <s v="煤炭总医院整形美容中心"/>
    <s v="北京"/>
  </r>
  <r>
    <x v="0"/>
    <x v="3"/>
    <s v="A*wei*_9876"/>
    <m/>
    <d v="2018-07-30T11:06:58"/>
    <d v="2018-07-30T11:10:40"/>
    <x v="3"/>
    <s v="煤炭总医院整形美容中心"/>
    <s v="北京"/>
  </r>
  <r>
    <x v="0"/>
    <x v="3"/>
    <s v="lovebetty808"/>
    <m/>
    <d v="2018-07-30T12:57:53"/>
    <d v="2018-07-30T13:07:03"/>
    <x v="9"/>
    <s v="煤炭总医院整形美容中心"/>
    <s v="北京"/>
  </r>
  <r>
    <x v="0"/>
    <x v="3"/>
    <s v="rWG135506946"/>
    <m/>
    <d v="2018-07-31T09:40:17"/>
    <d v="2018-07-31T10:44:47"/>
    <x v="9"/>
    <s v="煤炭总医院整形美容中心"/>
    <s v="北京"/>
  </r>
  <r>
    <x v="0"/>
    <x v="3"/>
    <s v="lZh124896025"/>
    <m/>
    <d v="2018-07-31T18:39:16"/>
    <d v="2018-07-31T22:23:29"/>
    <x v="2"/>
    <s v="煤炭总医院整形美容中心"/>
    <s v="北京"/>
  </r>
  <r>
    <x v="0"/>
    <x v="4"/>
    <s v="guohongyang9"/>
    <m/>
    <d v="2018-08-01T14:29:43"/>
    <d v="2018-08-01T16:26:24"/>
    <x v="9"/>
    <s v="煤炭总医院整形美容中心"/>
    <s v="北京"/>
  </r>
  <r>
    <x v="0"/>
    <x v="4"/>
    <s v="熊熊熊猫猫猫"/>
    <m/>
    <d v="2018-08-01T22:32:40"/>
    <d v="2018-08-01T22:39:13"/>
    <x v="11"/>
    <s v="煤炭总医院整形美容中心"/>
    <s v="北京"/>
  </r>
  <r>
    <x v="0"/>
    <x v="4"/>
    <s v="Captain_5774"/>
    <m/>
    <d v="2018-08-02T11:09:23"/>
    <d v="2018-08-02T11:13:09"/>
    <x v="6"/>
    <s v="煤炭总医院整形美容中心"/>
    <s v="北京"/>
  </r>
  <r>
    <x v="0"/>
    <x v="4"/>
    <s v="BecauseIlovehim_642"/>
    <m/>
    <d v="2018-08-02T20:26:02"/>
    <d v="2018-08-02T20:27:31"/>
    <x v="9"/>
    <s v="煤炭总医院整形美容中心"/>
    <s v="北京"/>
  </r>
  <r>
    <x v="0"/>
    <x v="4"/>
    <s v="dpuser_2017284065"/>
    <m/>
    <d v="2018-08-07T11:11:45"/>
    <d v="2018-08-07T13:50:18"/>
    <x v="7"/>
    <s v="煤炭总医院整形美容中心"/>
    <s v="北京"/>
  </r>
  <r>
    <x v="0"/>
    <x v="4"/>
    <s v="王圆圆1216"/>
    <m/>
    <d v="2018-08-09T16:17:18"/>
    <d v="2018-08-09T16:35:50"/>
    <x v="6"/>
    <s v="煤炭总医院整形美容中心"/>
    <s v="北京"/>
  </r>
  <r>
    <x v="0"/>
    <x v="4"/>
    <s v="sPe961651078"/>
    <m/>
    <d v="2018-08-10T01:42:10"/>
    <d v="2018-08-10T09:17:12"/>
    <x v="5"/>
    <s v="煤炭总医院整形美容中心"/>
    <s v="北京"/>
  </r>
  <r>
    <x v="0"/>
    <x v="4"/>
    <s v="VWm752536505"/>
    <m/>
    <d v="2018-08-10T23:18:03"/>
    <d v="2018-08-10T23:26:46"/>
    <x v="4"/>
    <s v="煤炭总医院整形美容中心"/>
    <s v="北京"/>
  </r>
  <r>
    <x v="0"/>
    <x v="4"/>
    <s v="iii惠"/>
    <m/>
    <d v="2018-08-05T13:40:24"/>
    <d v="2018-08-14T14:22:57"/>
    <x v="5"/>
    <s v="煤炭总医院整形美容中心"/>
    <s v="北京"/>
  </r>
  <r>
    <x v="0"/>
    <x v="4"/>
    <s v="YgA502467929"/>
    <m/>
    <d v="2018-08-14T13:27:44"/>
    <d v="2018-08-14T15:05:26"/>
    <x v="3"/>
    <s v="煤炭总医院整形美容中心"/>
    <s v="北京"/>
  </r>
  <r>
    <x v="0"/>
    <x v="4"/>
    <s v="EdU314185480"/>
    <m/>
    <d v="2018-08-13T22:46:33"/>
    <d v="2018-08-16T07:24:38"/>
    <x v="11"/>
    <s v="煤炭总医院整形美容中心"/>
    <s v="北京"/>
  </r>
  <r>
    <x v="0"/>
    <x v="4"/>
    <s v="独一无二的豆豆君"/>
    <m/>
    <d v="2018-08-17T11:00:35"/>
    <d v="2018-08-17T12:43:35"/>
    <x v="4"/>
    <s v="煤炭总医院整形美容中心"/>
    <s v="北京"/>
  </r>
  <r>
    <x v="0"/>
    <x v="4"/>
    <s v="5后知后觉"/>
    <m/>
    <d v="2018-08-18T12:12:13"/>
    <d v="2018-08-18T12:28:12"/>
    <x v="4"/>
    <s v="煤炭总医院整形美容中心"/>
    <s v="北京"/>
  </r>
  <r>
    <x v="0"/>
    <x v="4"/>
    <s v="Sty964285955"/>
    <m/>
    <d v="2018-08-19T15:24:55"/>
    <d v="2018-08-19T16:09:15"/>
    <x v="9"/>
    <s v="煤炭总医院整形美容中心"/>
    <s v="北京"/>
  </r>
  <r>
    <x v="0"/>
    <x v="4"/>
    <s v="Forever84344"/>
    <m/>
    <d v="2018-08-19T16:05:50"/>
    <d v="2018-08-19T16:13:42"/>
    <x v="6"/>
    <s v="煤炭总医院整形美容中心"/>
    <s v="北京"/>
  </r>
  <r>
    <x v="0"/>
    <x v="4"/>
    <s v="大余洋"/>
    <m/>
    <d v="2018-08-17T07:34:47"/>
    <d v="2018-08-19T17:19:43"/>
    <x v="7"/>
    <s v="煤炭总医院整形美容中心"/>
    <s v="北京"/>
  </r>
  <r>
    <x v="0"/>
    <x v="4"/>
    <s v="微信名称杨某某"/>
    <m/>
    <d v="2018-08-20T08:18:49"/>
    <d v="2018-08-20T08:45:07"/>
    <x v="6"/>
    <s v="煤炭总医院整形美容中心"/>
    <s v="北京"/>
  </r>
  <r>
    <x v="0"/>
    <x v="4"/>
    <s v="欣然jyh198594"/>
    <m/>
    <d v="2018-08-20T11:56:25"/>
    <d v="2018-08-20T14:13:19"/>
    <x v="6"/>
    <s v="煤炭总医院整形美容中心"/>
    <s v="北京"/>
  </r>
  <r>
    <x v="0"/>
    <x v="4"/>
    <s v="dpuser_8793477579"/>
    <m/>
    <d v="2018-08-20T14:26:46"/>
    <d v="2018-08-20T14:31:12"/>
    <x v="4"/>
    <s v="煤炭总医院整形美容中心"/>
    <s v="北京"/>
  </r>
  <r>
    <x v="0"/>
    <x v="4"/>
    <s v="QQ_2589917974"/>
    <m/>
    <d v="2018-08-21T16:56:01"/>
    <d v="2018-08-21T17:18:08"/>
    <x v="9"/>
    <s v="煤炭总医院整形美容中心"/>
    <s v="北京"/>
  </r>
  <r>
    <x v="0"/>
    <x v="4"/>
    <s v="dpuser_6390229204"/>
    <m/>
    <d v="2018-08-21T17:22:24"/>
    <d v="2018-08-21T20:44:45"/>
    <x v="5"/>
    <s v="煤炭总医院整形美容中心"/>
    <s v="北京"/>
  </r>
  <r>
    <x v="0"/>
    <x v="4"/>
    <s v="momokomax"/>
    <m/>
    <d v="2018-08-21T18:13:33"/>
    <d v="2018-08-22T10:54:29"/>
    <x v="2"/>
    <s v="煤炭总医院整形美容中心"/>
    <s v="北京"/>
  </r>
  <r>
    <x v="0"/>
    <x v="4"/>
    <s v="紫禁城外92"/>
    <m/>
    <d v="2018-08-18T15:48:12"/>
    <d v="2018-08-22T17:09:04"/>
    <x v="6"/>
    <s v="煤炭总医院整形美容中心"/>
    <s v="北京"/>
  </r>
  <r>
    <x v="0"/>
    <x v="4"/>
    <s v="红颜不毁"/>
    <m/>
    <d v="2018-08-22T20:23:43"/>
    <d v="2018-08-22T20:28:35"/>
    <x v="6"/>
    <s v="煤炭总医院整形美容中心"/>
    <s v="北京"/>
  </r>
  <r>
    <x v="0"/>
    <x v="4"/>
    <s v="mTi597541663"/>
    <m/>
    <d v="2018-08-19T19:11:52"/>
    <d v="2018-08-23T10:08:36"/>
    <x v="6"/>
    <s v="煤炭总医院整形美容中心"/>
    <s v="北京"/>
  </r>
  <r>
    <x v="0"/>
    <x v="4"/>
    <s v="飞机晚点儿"/>
    <m/>
    <d v="2018-08-22T20:37:19"/>
    <d v="2018-08-23T10:45:12"/>
    <x v="9"/>
    <s v="煤炭总医院整形美容中心"/>
    <s v="北京"/>
  </r>
  <r>
    <x v="0"/>
    <x v="4"/>
    <s v="dpuser_9625227509"/>
    <m/>
    <d v="2018-08-22T10:53:32"/>
    <d v="2018-08-23T16:31:16"/>
    <x v="6"/>
    <s v="煤炭总医院整形美容中心"/>
    <s v="北京"/>
  </r>
  <r>
    <x v="0"/>
    <x v="4"/>
    <s v="LWa166270971"/>
    <m/>
    <d v="2018-08-25T22:20:53"/>
    <d v="2018-08-25T22:36:19"/>
    <x v="13"/>
    <s v="煤炭总医院整形美容中心"/>
    <s v="北京"/>
  </r>
  <r>
    <x v="0"/>
    <x v="4"/>
    <s v="Eqv821734138"/>
    <m/>
    <d v="2018-08-25T19:18:26"/>
    <d v="2018-08-26T12:36:16"/>
    <x v="9"/>
    <s v="煤炭总医院整形美容中心"/>
    <s v="北京"/>
  </r>
  <r>
    <x v="0"/>
    <x v="4"/>
    <s v="VBY225233304"/>
    <m/>
    <d v="2018-08-26T12:31:53"/>
    <d v="2018-08-26T12:56:21"/>
    <x v="4"/>
    <s v="煤炭总医院整形美容中心"/>
    <s v="北京"/>
  </r>
  <r>
    <x v="0"/>
    <x v="4"/>
    <s v="月圆_3634"/>
    <m/>
    <d v="2018-08-27T10:45:35"/>
    <d v="2018-08-27T11:30:25"/>
    <x v="11"/>
    <s v="煤炭总医院整形美容中心"/>
    <s v="北京"/>
  </r>
  <r>
    <x v="0"/>
    <x v="4"/>
    <s v="hwA678403349"/>
    <m/>
    <d v="2018-08-26T17:58:21"/>
    <d v="2018-08-27T11:31:11"/>
    <x v="4"/>
    <s v="煤炭总医院整形美容中心"/>
    <s v="北京"/>
  </r>
  <r>
    <x v="0"/>
    <x v="4"/>
    <s v="dpuser_87448223804"/>
    <m/>
    <d v="2018-08-27T10:10:34"/>
    <d v="2018-08-27T11:31:34"/>
    <x v="2"/>
    <s v="煤炭总医院整形美容中心"/>
    <s v="北京"/>
  </r>
  <r>
    <x v="0"/>
    <x v="4"/>
    <s v="LUk861716851"/>
    <m/>
    <d v="2018-08-27T09:54:07"/>
    <d v="2018-08-27T11:32:57"/>
    <x v="5"/>
    <s v="煤炭总医院整形美容中心"/>
    <s v="北京"/>
  </r>
  <r>
    <x v="0"/>
    <x v="4"/>
    <s v="poo925732206"/>
    <m/>
    <d v="2018-08-27T21:34:42"/>
    <d v="2018-08-27T21:57:00"/>
    <x v="4"/>
    <s v="煤炭总医院整形美容中心"/>
    <s v="北京"/>
  </r>
  <r>
    <x v="0"/>
    <x v="4"/>
    <s v="逗逼儿小妞儿"/>
    <m/>
    <d v="2018-08-29T13:42:50"/>
    <d v="2018-08-29T16:16:53"/>
    <x v="6"/>
    <s v="煤炭总医院整形美容中心"/>
    <s v="北京"/>
  </r>
  <r>
    <x v="0"/>
    <x v="4"/>
    <s v="柯可茜"/>
    <m/>
    <d v="2018-08-29T18:18:07"/>
    <d v="2018-08-29T18:42:35"/>
    <x v="4"/>
    <s v="煤炭总医院整形美容中心"/>
    <s v="北京"/>
  </r>
  <r>
    <x v="0"/>
    <x v="4"/>
    <s v="kNG465015579"/>
    <m/>
    <d v="2018-08-30T17:51:15"/>
    <d v="2018-08-30T17:54:16"/>
    <x v="2"/>
    <s v="煤炭总医院整形美容中心"/>
    <s v="北京"/>
  </r>
  <r>
    <x v="0"/>
    <x v="5"/>
    <s v="VjA312532219"/>
    <m/>
    <d v="2018-09-01T13:04:54"/>
    <d v="2018-09-01T14:20:31"/>
    <x v="14"/>
    <s v="煤炭总医院整形美容中心"/>
    <s v="北京"/>
  </r>
  <r>
    <x v="0"/>
    <x v="5"/>
    <s v="I牧fine"/>
    <m/>
    <d v="2018-09-02T12:47:48"/>
    <d v="2018-09-02T12:48:23"/>
    <x v="2"/>
    <s v="煤炭总医院整形美容中心"/>
    <s v="北京"/>
  </r>
  <r>
    <x v="0"/>
    <x v="5"/>
    <s v="MaG787975274"/>
    <m/>
    <d v="2018-09-02T11:29:06"/>
    <d v="2018-09-02T13:20:35"/>
    <x v="10"/>
    <s v="煤炭总医院整形美容中心"/>
    <s v="北京"/>
  </r>
  <r>
    <x v="0"/>
    <x v="5"/>
    <s v="北京人发布"/>
    <m/>
    <d v="2018-09-04T18:40:32"/>
    <d v="2018-09-04T19:34:20"/>
    <x v="12"/>
    <s v="煤炭总医院整形美容中心"/>
    <s v="北京"/>
  </r>
  <r>
    <x v="0"/>
    <x v="5"/>
    <s v="李琪"/>
    <m/>
    <d v="2018-09-04T10:50:25"/>
    <d v="2018-09-04T11:05:06"/>
    <x v="6"/>
    <s v="煤炭总医院整形美容中心"/>
    <s v="北京"/>
  </r>
  <r>
    <x v="0"/>
    <x v="5"/>
    <s v="少女的格子"/>
    <m/>
    <d v="2018-09-03T23:35:30"/>
    <d v="2018-09-04T11:04:58"/>
    <x v="7"/>
    <s v="煤炭总医院整形美容中心"/>
    <s v="北京"/>
  </r>
  <r>
    <x v="1"/>
    <x v="6"/>
    <m/>
    <m/>
    <m/>
    <m/>
    <x v="1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8" cacheId="26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9" firstHeaderRow="1" firstDataRow="1" firstDataCol="1" rowPageCount="3" colPageCount="1"/>
  <pivotFields count="15">
    <pivotField axis="axisPage" multipleItemSelectionAllowed="1" showAll="0">
      <items count="5">
        <item h="1" m="1" x="3"/>
        <item x="0"/>
        <item h="1" x="1"/>
        <item h="1" m="1" x="2"/>
        <item t="default"/>
      </items>
    </pivotField>
    <pivotField axis="axisPage" multipleItemSelectionAllowed="1" showAll="0">
      <items count="13">
        <item h="1" m="1" x="7"/>
        <item h="1" m="1" x="5"/>
        <item h="1" m="1" x="9"/>
        <item h="1" m="1" x="11"/>
        <item h="1" x="3"/>
        <item h="1" m="1" x="8"/>
        <item h="1" m="1" x="10"/>
        <item h="1" m="1" x="6"/>
        <item h="1" m="1" x="4"/>
        <item h="1" x="0"/>
        <item x="1"/>
        <item h="1" x="2"/>
        <item t="default"/>
      </items>
    </pivotField>
    <pivotField axis="axisPage" showAll="0">
      <items count="42">
        <item m="1" x="18"/>
        <item m="1" x="31"/>
        <item m="1" x="30"/>
        <item m="1" x="40"/>
        <item m="1" x="27"/>
        <item m="1" x="34"/>
        <item m="1" x="38"/>
        <item m="1" x="25"/>
        <item m="1" x="36"/>
        <item m="1" x="23"/>
        <item m="1" x="35"/>
        <item m="1" x="14"/>
        <item m="1" x="29"/>
        <item m="1" x="16"/>
        <item m="1" x="13"/>
        <item m="1" x="37"/>
        <item m="1" x="28"/>
        <item x="12"/>
        <item m="1" x="17"/>
        <item m="1" x="26"/>
        <item m="1" x="15"/>
        <item m="1" x="32"/>
        <item m="1" x="24"/>
        <item m="1" x="19"/>
        <item x="3"/>
        <item m="1" x="33"/>
        <item m="1" x="21"/>
        <item m="1" x="20"/>
        <item x="10"/>
        <item m="1" x="22"/>
        <item m="1" x="39"/>
        <item x="0"/>
        <item x="1"/>
        <item x="2"/>
        <item x="4"/>
        <item x="5"/>
        <item x="6"/>
        <item x="7"/>
        <item x="8"/>
        <item x="9"/>
        <item x="11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 v="1"/>
    </i>
    <i>
      <x v="2"/>
    </i>
    <i t="grand">
      <x/>
    </i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5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7" type="button" dataOnly="0" labelOnly="1" outline="0" axis="axisRow" fieldPosition="0"/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数据透视表2" cacheId="26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15">
        <item x="0"/>
        <item h="1" x="1"/>
        <item h="1" m="1" x="10"/>
        <item h="1" m="1" x="5"/>
        <item h="1" m="1" x="12"/>
        <item h="1" m="1" x="7"/>
        <item h="1" m="1" x="2"/>
        <item h="1" m="1" x="9"/>
        <item h="1" m="1" x="4"/>
        <item h="1" m="1" x="11"/>
        <item h="1" m="1" x="6"/>
        <item h="1" m="1" x="13"/>
        <item h="1" m="1" x="8"/>
        <item h="1" m="1" x="3"/>
        <item t="default"/>
      </items>
    </pivotField>
    <pivotField axis="axisPage" multipleItemSelectionAllowed="1" showAll="0">
      <items count="10">
        <item h="1" m="1" x="5"/>
        <item h="1" m="1" x="7"/>
        <item h="1" x="3"/>
        <item h="1" m="1" x="8"/>
        <item h="1" m="1" x="4"/>
        <item h="1" m="1" x="6"/>
        <item h="1" x="0"/>
        <item x="1"/>
        <item h="1" x="2"/>
        <item t="default"/>
      </items>
    </pivotField>
    <pivotField axis="axisPage" showAll="0">
      <items count="200">
        <item m="1" x="41"/>
        <item m="1" x="111"/>
        <item m="1" x="179"/>
        <item m="1" x="86"/>
        <item m="1" x="155"/>
        <item m="1" x="59"/>
        <item m="1" x="129"/>
        <item m="1" x="196"/>
        <item m="1" x="104"/>
        <item m="1" x="173"/>
        <item m="1" x="78"/>
        <item m="1" x="147"/>
        <item m="1" x="52"/>
        <item m="1" x="121"/>
        <item m="1" x="188"/>
        <item m="1" x="96"/>
        <item m="1" x="165"/>
        <item m="1" x="70"/>
        <item m="1" x="140"/>
        <item m="1" x="46"/>
        <item m="1" x="127"/>
        <item m="1" x="194"/>
        <item m="1" x="102"/>
        <item m="1" x="171"/>
        <item m="1" x="76"/>
        <item m="1" x="145"/>
        <item m="1" x="50"/>
        <item m="1" x="119"/>
        <item m="1" x="187"/>
        <item m="1" x="94"/>
        <item m="1" x="163"/>
        <item m="1" x="68"/>
        <item m="1" x="138"/>
        <item m="1" x="44"/>
        <item m="1" x="114"/>
        <item m="1" x="182"/>
        <item m="1" x="89"/>
        <item m="1" x="158"/>
        <item m="1" x="62"/>
        <item x="36"/>
        <item m="1" x="132"/>
        <item m="1" x="37"/>
        <item m="1" x="107"/>
        <item m="1" x="175"/>
        <item m="1" x="81"/>
        <item m="1" x="150"/>
        <item m="1" x="55"/>
        <item m="1" x="124"/>
        <item m="1" x="191"/>
        <item m="1" x="99"/>
        <item m="1" x="168"/>
        <item m="1" x="73"/>
        <item m="1" x="112"/>
        <item m="1" x="180"/>
        <item m="1" x="87"/>
        <item m="1" x="156"/>
        <item m="1" x="60"/>
        <item m="1" x="130"/>
        <item m="1" x="197"/>
        <item m="1" x="105"/>
        <item m="1" x="174"/>
        <item m="1" x="79"/>
        <item m="1" x="148"/>
        <item m="1" x="189"/>
        <item m="1" x="122"/>
        <item m="1" x="53"/>
        <item m="1" x="97"/>
        <item m="1" x="166"/>
        <item m="1" x="71"/>
        <item m="1" x="141"/>
        <item m="1" x="84"/>
        <item m="1" x="153"/>
        <item m="1" x="95"/>
        <item m="1" x="164"/>
        <item m="1" x="69"/>
        <item m="1" x="139"/>
        <item m="1" x="45"/>
        <item m="1" x="115"/>
        <item m="1" x="183"/>
        <item m="1" x="90"/>
        <item m="1" x="159"/>
        <item m="1" x="63"/>
        <item m="1" x="133"/>
        <item m="1" x="38"/>
        <item m="1" x="108"/>
        <item m="1" x="176"/>
        <item m="1" x="82"/>
        <item m="1" x="151"/>
        <item m="1" x="56"/>
        <item m="1" x="125"/>
        <item m="1" x="192"/>
        <item m="1" x="100"/>
        <item m="1" x="169"/>
        <item m="1" x="74"/>
        <item m="1" x="143"/>
        <item m="1" x="48"/>
        <item m="1" x="117"/>
        <item m="1" x="185"/>
        <item m="1" x="92"/>
        <item m="1" x="161"/>
        <item m="1" x="66"/>
        <item m="1" x="136"/>
        <item m="1" x="42"/>
        <item m="1" x="80"/>
        <item m="1" x="149"/>
        <item m="1" x="54"/>
        <item m="1" x="123"/>
        <item m="1" x="190"/>
        <item m="1" x="98"/>
        <item m="1" x="167"/>
        <item m="1" x="72"/>
        <item m="1" x="142"/>
        <item m="1" x="47"/>
        <item m="1" x="116"/>
        <item m="1" x="184"/>
        <item m="1" x="91"/>
        <item m="1" x="160"/>
        <item m="1" x="65"/>
        <item m="1" x="135"/>
        <item m="1" x="40"/>
        <item m="1" x="110"/>
        <item m="1" x="178"/>
        <item m="1" x="85"/>
        <item m="1" x="154"/>
        <item m="1" x="58"/>
        <item m="1" x="128"/>
        <item m="1" x="195"/>
        <item m="1" x="103"/>
        <item m="1" x="172"/>
        <item m="1" x="77"/>
        <item m="1" x="146"/>
        <item m="1" x="51"/>
        <item m="1" x="120"/>
        <item m="1" x="64"/>
        <item m="1" x="134"/>
        <item m="1" x="39"/>
        <item m="1" x="109"/>
        <item m="1" x="177"/>
        <item m="1" x="83"/>
        <item m="1" x="152"/>
        <item m="1" x="57"/>
        <item m="1" x="126"/>
        <item m="1" x="193"/>
        <item m="1" x="101"/>
        <item m="1" x="170"/>
        <item m="1" x="75"/>
        <item m="1" x="144"/>
        <item m="1" x="49"/>
        <item m="1" x="118"/>
        <item m="1" x="186"/>
        <item m="1" x="93"/>
        <item m="1" x="162"/>
        <item m="1" x="67"/>
        <item m="1" x="137"/>
        <item m="1" x="43"/>
        <item m="1" x="113"/>
        <item m="1" x="181"/>
        <item m="1" x="88"/>
        <item m="1" x="157"/>
        <item m="1" x="61"/>
        <item m="1" x="131"/>
        <item m="1" x="198"/>
        <item m="1" x="106"/>
        <item x="0"/>
        <item x="6"/>
        <item x="5"/>
        <item x="4"/>
        <item x="3"/>
        <item x="2"/>
        <item x="1"/>
        <item x="7"/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 numFmtId="177"/>
    <dataField name="跳失率" fld="6" subtotal="average" baseField="0" baseItem="3" numFmtId="177"/>
  </dataFields>
  <formats count="9">
    <format dxfId="5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数据透视表5" cacheId="27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8" firstHeaderRow="1" firstDataRow="1" firstDataCol="1" rowPageCount="2" colPageCount="1"/>
  <pivotFields count="11">
    <pivotField axis="axisPage" multipleItemSelectionAllowed="1" showAll="0">
      <items count="4">
        <item h="1" x="1"/>
        <item h="1" m="1" x="2"/>
        <item x="0"/>
        <item t="default"/>
      </items>
    </pivotField>
    <pivotField axis="axisPage" multipleItemSelectionAllowed="1" showAll="0">
      <items count="8">
        <item h="1" m="1" x="6"/>
        <item h="1" x="3"/>
        <item h="1" m="1" x="4"/>
        <item h="1" m="1" x="5"/>
        <item h="1" x="0"/>
        <item h="1" x="1"/>
        <item x="2"/>
        <item t="default"/>
      </items>
    </pivotField>
    <pivotField showAll="0"/>
    <pivotField showAll="0"/>
    <pivotField axis="axisRow" dataField="1" showAll="0">
      <items count="6">
        <item x="2"/>
        <item x="1"/>
        <item m="1" x="3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 v="1"/>
    </i>
    <i t="grand">
      <x/>
    </i>
  </rowItems>
  <colItems count="1">
    <i/>
  </colItems>
  <pageFields count="2">
    <pageField fld="0" hier="-1"/>
    <pageField fld="1" hier="-1"/>
  </pageFields>
  <dataFields count="1">
    <dataField name="计数项:订单来源" fld="4" subtotal="count" baseField="0" baseItem="0"/>
  </dataFields>
  <formats count="5"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4" type="button" dataOnly="0" labelOnly="1" outline="0" axis="axisRow" fieldPosition="0"/>
    </format>
    <format dxfId="59">
      <pivotArea dataOnly="0" labelOnly="1" grandRow="1" outline="0" fieldPosition="0"/>
    </format>
    <format dxfId="5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数据透视表1" cacheId="26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outline="1" outlineData="1" compactData="0" multipleFieldFilters="0">
  <location ref="A6:D7" firstHeaderRow="0" firstDataRow="1" firstDataCol="0" rowPageCount="3" colPageCount="1"/>
  <pivotFields count="7">
    <pivotField axis="axisPage" compact="0" multipleItemSelectionAllowed="1" showAll="0">
      <items count="15">
        <item x="0"/>
        <item h="1" x="1"/>
        <item h="1" m="1" x="10"/>
        <item h="1" m="1" x="5"/>
        <item h="1" m="1" x="12"/>
        <item h="1" m="1" x="7"/>
        <item h="1" m="1" x="2"/>
        <item h="1" m="1" x="9"/>
        <item h="1" m="1" x="4"/>
        <item h="1" m="1" x="11"/>
        <item h="1" m="1" x="6"/>
        <item h="1" m="1" x="13"/>
        <item h="1" m="1" x="8"/>
        <item h="1" m="1" x="3"/>
        <item t="default"/>
      </items>
    </pivotField>
    <pivotField axis="axisPage" compact="0" multipleItemSelectionAllowed="1" showAll="0">
      <items count="10">
        <item h="1" m="1" x="5"/>
        <item h="1" m="1" x="7"/>
        <item h="1" x="3"/>
        <item h="1" m="1" x="8"/>
        <item h="1" m="1" x="4"/>
        <item h="1" m="1" x="6"/>
        <item h="1" x="0"/>
        <item h="1" x="1"/>
        <item x="2"/>
        <item t="default"/>
      </items>
    </pivotField>
    <pivotField axis="axisPage" compact="0" showAll="0">
      <items count="200">
        <item m="1" x="41"/>
        <item m="1" x="111"/>
        <item m="1" x="179"/>
        <item m="1" x="86"/>
        <item m="1" x="155"/>
        <item m="1" x="59"/>
        <item m="1" x="129"/>
        <item m="1" x="196"/>
        <item m="1" x="104"/>
        <item m="1" x="173"/>
        <item m="1" x="78"/>
        <item m="1" x="147"/>
        <item m="1" x="52"/>
        <item m="1" x="121"/>
        <item m="1" x="188"/>
        <item m="1" x="96"/>
        <item m="1" x="165"/>
        <item m="1" x="70"/>
        <item m="1" x="140"/>
        <item m="1" x="46"/>
        <item m="1" x="127"/>
        <item m="1" x="194"/>
        <item m="1" x="102"/>
        <item m="1" x="171"/>
        <item m="1" x="76"/>
        <item m="1" x="145"/>
        <item m="1" x="50"/>
        <item m="1" x="119"/>
        <item m="1" x="187"/>
        <item m="1" x="94"/>
        <item m="1" x="163"/>
        <item m="1" x="68"/>
        <item m="1" x="138"/>
        <item m="1" x="44"/>
        <item m="1" x="114"/>
        <item m="1" x="182"/>
        <item m="1" x="89"/>
        <item m="1" x="158"/>
        <item m="1" x="62"/>
        <item x="36"/>
        <item m="1" x="132"/>
        <item m="1" x="37"/>
        <item m="1" x="107"/>
        <item m="1" x="175"/>
        <item m="1" x="81"/>
        <item m="1" x="150"/>
        <item m="1" x="55"/>
        <item m="1" x="124"/>
        <item m="1" x="191"/>
        <item m="1" x="99"/>
        <item m="1" x="168"/>
        <item m="1" x="73"/>
        <item m="1" x="112"/>
        <item m="1" x="180"/>
        <item m="1" x="87"/>
        <item m="1" x="156"/>
        <item m="1" x="60"/>
        <item m="1" x="130"/>
        <item m="1" x="197"/>
        <item m="1" x="105"/>
        <item m="1" x="174"/>
        <item m="1" x="79"/>
        <item m="1" x="148"/>
        <item m="1" x="189"/>
        <item m="1" x="122"/>
        <item m="1" x="53"/>
        <item m="1" x="97"/>
        <item m="1" x="166"/>
        <item m="1" x="71"/>
        <item m="1" x="141"/>
        <item m="1" x="84"/>
        <item m="1" x="153"/>
        <item m="1" x="95"/>
        <item m="1" x="164"/>
        <item m="1" x="69"/>
        <item m="1" x="139"/>
        <item m="1" x="45"/>
        <item m="1" x="115"/>
        <item m="1" x="183"/>
        <item m="1" x="90"/>
        <item m="1" x="159"/>
        <item m="1" x="63"/>
        <item m="1" x="133"/>
        <item m="1" x="38"/>
        <item m="1" x="108"/>
        <item m="1" x="176"/>
        <item m="1" x="82"/>
        <item m="1" x="151"/>
        <item m="1" x="56"/>
        <item m="1" x="125"/>
        <item m="1" x="192"/>
        <item m="1" x="100"/>
        <item m="1" x="169"/>
        <item m="1" x="74"/>
        <item m="1" x="143"/>
        <item m="1" x="48"/>
        <item m="1" x="117"/>
        <item m="1" x="185"/>
        <item m="1" x="92"/>
        <item m="1" x="161"/>
        <item m="1" x="66"/>
        <item m="1" x="136"/>
        <item m="1" x="42"/>
        <item m="1" x="80"/>
        <item m="1" x="149"/>
        <item m="1" x="54"/>
        <item m="1" x="123"/>
        <item m="1" x="190"/>
        <item m="1" x="98"/>
        <item m="1" x="167"/>
        <item m="1" x="72"/>
        <item m="1" x="142"/>
        <item m="1" x="47"/>
        <item m="1" x="116"/>
        <item m="1" x="184"/>
        <item m="1" x="91"/>
        <item m="1" x="160"/>
        <item m="1" x="65"/>
        <item m="1" x="135"/>
        <item m="1" x="40"/>
        <item m="1" x="110"/>
        <item m="1" x="178"/>
        <item m="1" x="85"/>
        <item m="1" x="154"/>
        <item m="1" x="58"/>
        <item m="1" x="128"/>
        <item m="1" x="195"/>
        <item m="1" x="103"/>
        <item m="1" x="172"/>
        <item m="1" x="77"/>
        <item m="1" x="146"/>
        <item m="1" x="51"/>
        <item m="1" x="120"/>
        <item m="1" x="64"/>
        <item m="1" x="134"/>
        <item m="1" x="39"/>
        <item m="1" x="109"/>
        <item m="1" x="177"/>
        <item m="1" x="83"/>
        <item m="1" x="152"/>
        <item m="1" x="57"/>
        <item m="1" x="126"/>
        <item m="1" x="193"/>
        <item m="1" x="101"/>
        <item m="1" x="170"/>
        <item m="1" x="75"/>
        <item m="1" x="144"/>
        <item m="1" x="49"/>
        <item m="1" x="118"/>
        <item m="1" x="186"/>
        <item m="1" x="93"/>
        <item m="1" x="162"/>
        <item m="1" x="67"/>
        <item m="1" x="137"/>
        <item m="1" x="43"/>
        <item m="1" x="113"/>
        <item m="1" x="181"/>
        <item m="1" x="88"/>
        <item m="1" x="157"/>
        <item m="1" x="61"/>
        <item m="1" x="131"/>
        <item m="1" x="198"/>
        <item m="1" x="106"/>
        <item x="0"/>
        <item x="6"/>
        <item x="5"/>
        <item x="4"/>
        <item x="3"/>
        <item x="2"/>
        <item x="1"/>
        <item x="7"/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 numFmtId="177"/>
    <dataField name="跳失率" fld="6" subtotal="average" baseField="0" baseItem="3" numFmtId="177"/>
  </dataFields>
  <formats count="9">
    <format dxfId="7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6">
      <pivotArea outline="0" fieldPosition="0">
        <references count="1">
          <reference field="4294967294" count="1" selected="0">
            <x v="3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4">
      <pivotArea outline="0" fieldPosition="0">
        <references count="1">
          <reference field="4294967294" count="1" selected="0">
            <x v="3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数据透视表12" cacheId="26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17:AB18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8">
        <item h="1" x="0"/>
        <item m="1" x="2"/>
        <item m="1" x="3"/>
        <item h="1" m="1" x="4"/>
        <item h="1" m="1" x="6"/>
        <item h="1" x="1"/>
        <item h="1" m="1" x="5"/>
        <item t="default"/>
      </items>
    </pivotField>
    <pivotField axis="axisPage" showAll="0">
      <items count="144">
        <item m="1" x="89"/>
        <item m="1" x="7"/>
        <item m="1" x="67"/>
        <item m="1" x="127"/>
        <item m="1" x="45"/>
        <item m="1" x="106"/>
        <item m="1" x="24"/>
        <item m="1" x="83"/>
        <item m="1" x="1"/>
        <item m="1" x="94"/>
        <item m="1" x="12"/>
        <item m="1" x="71"/>
        <item m="1" x="131"/>
        <item m="1" x="49"/>
        <item m="1" x="110"/>
        <item m="1" x="28"/>
        <item m="1" x="87"/>
        <item m="1" x="5"/>
        <item m="1" x="64"/>
        <item m="1" x="124"/>
        <item m="1" x="42"/>
        <item m="1" x="103"/>
        <item m="1" x="21"/>
        <item m="1" x="80"/>
        <item m="1" x="140"/>
        <item m="1" x="58"/>
        <item m="1" x="119"/>
        <item m="1" x="37"/>
        <item m="1" x="98"/>
        <item m="1" x="16"/>
        <item m="1" x="75"/>
        <item m="1" x="135"/>
        <item m="1" x="53"/>
        <item m="1" x="114"/>
        <item m="1" x="32"/>
        <item m="1" x="92"/>
        <item m="1" x="10"/>
        <item m="1" x="70"/>
        <item m="1" x="130"/>
        <item m="1" x="48"/>
        <item m="1" x="109"/>
        <item m="1" x="27"/>
        <item m="1" x="86"/>
        <item m="1" x="4"/>
        <item m="1" x="63"/>
        <item m="1" x="123"/>
        <item m="1" x="41"/>
        <item m="1" x="102"/>
        <item m="1" x="20"/>
        <item m="1" x="78"/>
        <item m="1" x="138"/>
        <item m="1" x="56"/>
        <item m="1" x="117"/>
        <item m="1" x="35"/>
        <item m="1" x="96"/>
        <item m="1" x="14"/>
        <item m="1" x="73"/>
        <item m="1" x="133"/>
        <item m="1" x="51"/>
        <item m="1" x="112"/>
        <item m="1" x="30"/>
        <item m="1" x="90"/>
        <item m="1" x="8"/>
        <item m="1" x="68"/>
        <item m="1" x="128"/>
        <item m="1" x="46"/>
        <item m="1" x="107"/>
        <item m="1" x="25"/>
        <item m="1" x="84"/>
        <item m="1" x="2"/>
        <item m="1" x="61"/>
        <item m="1" x="95"/>
        <item m="1" x="13"/>
        <item m="1" x="72"/>
        <item m="1" x="132"/>
        <item m="1" x="50"/>
        <item m="1" x="111"/>
        <item m="1" x="29"/>
        <item m="1" x="88"/>
        <item m="1" x="6"/>
        <item m="1" x="65"/>
        <item m="1" x="125"/>
        <item m="1" x="43"/>
        <item m="1" x="104"/>
        <item m="1" x="22"/>
        <item m="1" x="81"/>
        <item m="1" x="141"/>
        <item m="1" x="59"/>
        <item m="1" x="120"/>
        <item m="1" x="38"/>
        <item m="1" x="99"/>
        <item m="1" x="17"/>
        <item m="1" x="76"/>
        <item m="1" x="136"/>
        <item m="1" x="54"/>
        <item m="1" x="115"/>
        <item m="1" x="33"/>
        <item m="1" x="93"/>
        <item m="1" x="11"/>
        <item m="1" x="79"/>
        <item m="1" x="139"/>
        <item m="1" x="57"/>
        <item m="1" x="118"/>
        <item m="1" x="36"/>
        <item m="1" x="97"/>
        <item m="1" x="15"/>
        <item m="1" x="74"/>
        <item m="1" x="134"/>
        <item m="1" x="52"/>
        <item m="1" x="113"/>
        <item m="1" x="31"/>
        <item m="1" x="91"/>
        <item m="1" x="9"/>
        <item x="0"/>
        <item m="1" x="69"/>
        <item m="1" x="129"/>
        <item m="1" x="47"/>
        <item m="1" x="108"/>
        <item m="1" x="26"/>
        <item m="1" x="85"/>
        <item m="1" x="3"/>
        <item m="1" x="62"/>
        <item m="1" x="122"/>
        <item m="1" x="40"/>
        <item m="1" x="101"/>
        <item m="1" x="19"/>
        <item m="1" x="77"/>
        <item m="1" x="137"/>
        <item m="1" x="55"/>
        <item m="1" x="116"/>
        <item m="1" x="34"/>
        <item m="1" x="66"/>
        <item m="1" x="126"/>
        <item m="1" x="44"/>
        <item m="1" x="105"/>
        <item m="1" x="23"/>
        <item m="1" x="82"/>
        <item m="1" x="142"/>
        <item m="1" x="60"/>
        <item m="1" x="121"/>
        <item m="1" x="39"/>
        <item m="1" x="100"/>
        <item m="1" x="18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 numFmtId="177"/>
    <dataField name="求和项:曝光" fld="6" baseField="0" baseItem="0"/>
    <dataField name="求和项:商户浏览量" fld="9" baseField="0" baseItem="0"/>
  </dataFields>
  <formats count="4">
    <format dxfId="7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数据透视表13" cacheId="264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AD2:AH14" firstHeaderRow="1" firstDataRow="3" firstDataCol="1"/>
  <pivotFields count="16">
    <pivotField compact="0" outline="0" showAll="0" defaultSubtotal="0"/>
    <pivotField axis="axisCol" compact="0" outline="0" showAll="0" defaultSubtotal="0">
      <items count="5">
        <item h="1" m="1" x="4"/>
        <item h="1" x="3"/>
        <item h="1" x="0"/>
        <item x="1"/>
        <item x="2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defaultSubtotal="0">
      <items count="25">
        <item m="1" x="24"/>
        <item m="1" x="19"/>
        <item m="1" x="14"/>
        <item m="1" x="23"/>
        <item x="11"/>
        <item m="1" x="20"/>
        <item m="1" x="16"/>
        <item m="1" x="18"/>
        <item m="1" x="13"/>
        <item m="1" x="22"/>
        <item m="1" x="12"/>
        <item m="1" x="15"/>
        <item m="1" x="21"/>
        <item m="1" x="17"/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7"/>
  </rowFields>
  <rowItems count="10">
    <i>
      <x v="14"/>
    </i>
    <i>
      <x v="15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2">
    <field x="1"/>
    <field x="-2"/>
  </colFields>
  <colItems count="4">
    <i>
      <x v="3"/>
      <x/>
    </i>
    <i r="1" i="1">
      <x v="1"/>
    </i>
    <i>
      <x v="4"/>
      <x/>
    </i>
    <i r="1" i="1">
      <x v="1"/>
    </i>
  </colItems>
  <dataFields count="2">
    <dataField name="计数 / 套餐信息" fld="7" subtotal="count" baseField="0" baseItem="0"/>
    <dataField name="求和 / 成交价格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数据透视表10" cacheId="26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6:U1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2"/>
        <item h="1" m="1" x="3"/>
        <item h="1" m="1" x="4"/>
        <item h="1" m="1" x="5"/>
        <item x="0"/>
        <item h="1" x="1"/>
        <item t="default"/>
      </items>
    </pivotField>
    <pivotField axis="axisPage" showAll="0">
      <items count="13">
        <item x="0"/>
        <item m="1" x="3"/>
        <item m="1" x="2"/>
        <item m="1" x="8"/>
        <item m="1" x="1"/>
        <item m="1" x="7"/>
        <item m="1" x="10"/>
        <item m="1" x="5"/>
        <item m="1" x="9"/>
        <item m="1" x="4"/>
        <item m="1" x="6"/>
        <item m="1"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3">
    <format dxfId="21">
      <pivotArea type="all" dataOnly="0" outline="0" fieldPosition="0"/>
    </format>
    <format dxfId="20">
      <pivotArea outline="0" collapsedLevelsAreSubtotals="1" fieldPosition="0"/>
    </format>
    <format dxfId="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11" cacheId="26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6:AB7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8">
        <item h="1" x="0"/>
        <item h="1" m="1" x="2"/>
        <item h="1" m="1" x="3"/>
        <item h="1" m="1" x="4"/>
        <item h="1" m="1" x="6"/>
        <item h="1" x="1"/>
        <item m="1" x="5"/>
        <item t="default"/>
      </items>
    </pivotField>
    <pivotField axis="axisPage" showAll="0">
      <items count="144">
        <item m="1" x="89"/>
        <item m="1" x="7"/>
        <item m="1" x="67"/>
        <item m="1" x="127"/>
        <item m="1" x="45"/>
        <item m="1" x="106"/>
        <item m="1" x="24"/>
        <item m="1" x="83"/>
        <item m="1" x="1"/>
        <item m="1" x="94"/>
        <item m="1" x="12"/>
        <item m="1" x="71"/>
        <item m="1" x="131"/>
        <item m="1" x="49"/>
        <item m="1" x="110"/>
        <item m="1" x="28"/>
        <item m="1" x="87"/>
        <item m="1" x="5"/>
        <item m="1" x="64"/>
        <item m="1" x="124"/>
        <item m="1" x="42"/>
        <item m="1" x="103"/>
        <item m="1" x="21"/>
        <item m="1" x="80"/>
        <item m="1" x="140"/>
        <item m="1" x="58"/>
        <item m="1" x="119"/>
        <item m="1" x="37"/>
        <item m="1" x="98"/>
        <item m="1" x="16"/>
        <item m="1" x="75"/>
        <item m="1" x="135"/>
        <item m="1" x="53"/>
        <item m="1" x="114"/>
        <item m="1" x="32"/>
        <item m="1" x="92"/>
        <item m="1" x="10"/>
        <item m="1" x="70"/>
        <item m="1" x="130"/>
        <item m="1" x="48"/>
        <item m="1" x="109"/>
        <item m="1" x="27"/>
        <item m="1" x="86"/>
        <item m="1" x="4"/>
        <item m="1" x="63"/>
        <item m="1" x="123"/>
        <item m="1" x="41"/>
        <item m="1" x="102"/>
        <item m="1" x="20"/>
        <item m="1" x="78"/>
        <item m="1" x="138"/>
        <item m="1" x="56"/>
        <item m="1" x="117"/>
        <item m="1" x="35"/>
        <item m="1" x="96"/>
        <item m="1" x="14"/>
        <item m="1" x="73"/>
        <item m="1" x="133"/>
        <item m="1" x="51"/>
        <item m="1" x="112"/>
        <item m="1" x="30"/>
        <item m="1" x="90"/>
        <item m="1" x="8"/>
        <item m="1" x="68"/>
        <item m="1" x="128"/>
        <item m="1" x="46"/>
        <item m="1" x="107"/>
        <item m="1" x="25"/>
        <item m="1" x="84"/>
        <item m="1" x="2"/>
        <item m="1" x="61"/>
        <item m="1" x="95"/>
        <item m="1" x="13"/>
        <item m="1" x="72"/>
        <item m="1" x="132"/>
        <item m="1" x="50"/>
        <item m="1" x="111"/>
        <item m="1" x="29"/>
        <item m="1" x="88"/>
        <item m="1" x="6"/>
        <item m="1" x="65"/>
        <item m="1" x="125"/>
        <item m="1" x="43"/>
        <item m="1" x="104"/>
        <item m="1" x="22"/>
        <item m="1" x="81"/>
        <item m="1" x="141"/>
        <item m="1" x="59"/>
        <item m="1" x="120"/>
        <item m="1" x="38"/>
        <item m="1" x="99"/>
        <item m="1" x="17"/>
        <item m="1" x="76"/>
        <item m="1" x="136"/>
        <item m="1" x="54"/>
        <item m="1" x="115"/>
        <item m="1" x="33"/>
        <item m="1" x="93"/>
        <item m="1" x="11"/>
        <item m="1" x="79"/>
        <item m="1" x="139"/>
        <item m="1" x="57"/>
        <item m="1" x="118"/>
        <item m="1" x="36"/>
        <item m="1" x="97"/>
        <item m="1" x="15"/>
        <item m="1" x="74"/>
        <item m="1" x="134"/>
        <item m="1" x="52"/>
        <item m="1" x="113"/>
        <item m="1" x="31"/>
        <item m="1" x="91"/>
        <item m="1" x="9"/>
        <item x="0"/>
        <item m="1" x="69"/>
        <item m="1" x="129"/>
        <item m="1" x="47"/>
        <item m="1" x="108"/>
        <item m="1" x="26"/>
        <item m="1" x="85"/>
        <item m="1" x="3"/>
        <item m="1" x="62"/>
        <item m="1" x="122"/>
        <item m="1" x="40"/>
        <item m="1" x="101"/>
        <item m="1" x="19"/>
        <item m="1" x="77"/>
        <item m="1" x="137"/>
        <item m="1" x="55"/>
        <item m="1" x="116"/>
        <item m="1" x="34"/>
        <item m="1" x="66"/>
        <item m="1" x="126"/>
        <item m="1" x="44"/>
        <item m="1" x="105"/>
        <item m="1" x="23"/>
        <item m="1" x="82"/>
        <item m="1" x="142"/>
        <item m="1" x="60"/>
        <item m="1" x="121"/>
        <item m="1" x="39"/>
        <item m="1" x="100"/>
        <item m="1" x="18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 numFmtId="177"/>
    <dataField name="求和项:曝光" fld="6" baseField="0" baseItem="0"/>
    <dataField name="求和项:商户浏览量" fld="9" baseField="0" baseItem="0"/>
  </dataFields>
  <formats count="4">
    <format dxfId="2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透视表9" cacheId="26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2"/>
        <item h="1" m="1" x="3"/>
        <item h="1" m="1" x="4"/>
        <item h="1" m="1" x="5"/>
        <item h="1" x="0"/>
        <item x="1"/>
        <item t="default"/>
      </items>
    </pivotField>
    <pivotField axis="axisPage" showAll="0">
      <items count="13">
        <item x="0"/>
        <item m="1" x="3"/>
        <item m="1" x="2"/>
        <item m="1" x="8"/>
        <item m="1" x="1"/>
        <item m="1" x="7"/>
        <item m="1" x="10"/>
        <item m="1" x="5"/>
        <item m="1" x="9"/>
        <item m="1" x="4"/>
        <item m="1" x="6"/>
        <item m="1"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3">
    <format dxfId="28">
      <pivotArea type="all" dataOnly="0" outline="0" fieldPosition="0"/>
    </format>
    <format dxfId="27">
      <pivotArea outline="0" collapsedLevelsAreSubtotals="1" fieldPosition="0"/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数据透视表6" cacheId="26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9" firstHeaderRow="1" firstDataRow="1" firstDataCol="1" rowPageCount="2" colPageCount="1"/>
  <pivotFields count="10">
    <pivotField axis="axisPage" multipleItemSelectionAllowed="1" showAll="0">
      <items count="5">
        <item h="1" m="1" x="3"/>
        <item x="0"/>
        <item h="1" x="1"/>
        <item h="1" m="1" x="2"/>
        <item t="default"/>
      </items>
    </pivotField>
    <pivotField axis="axisPage" multipleItemSelectionAllowed="1" showAll="0">
      <items count="13">
        <item h="1" m="1" x="7"/>
        <item h="1" m="1" x="5"/>
        <item h="1" m="1" x="8"/>
        <item h="1" m="1" x="9"/>
        <item h="1" m="1" x="11"/>
        <item h="1" x="3"/>
        <item h="1" m="1" x="10"/>
        <item h="1" m="1" x="4"/>
        <item h="1" m="1" x="6"/>
        <item h="1" x="0"/>
        <item x="1"/>
        <item h="1" x="2"/>
        <item t="default"/>
      </items>
    </pivotField>
    <pivotField showAll="0"/>
    <pivotField showAll="0"/>
    <pivotField axis="axisRow" dataField="1" showAll="0">
      <items count="8">
        <item m="1" x="5"/>
        <item m="1" x="3"/>
        <item m="1" x="6"/>
        <item x="0"/>
        <item m="1" x="4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3">
    <i>
      <x v="3"/>
    </i>
    <i>
      <x v="5"/>
    </i>
    <i t="grand">
      <x/>
    </i>
  </rowItems>
  <colItems count="1">
    <i/>
  </colItems>
  <pageFields count="2">
    <pageField fld="0" hier="-1"/>
    <pageField fld="1" hier="-1"/>
  </pageFields>
  <dataFields count="1">
    <dataField name="计数项:订单来源" fld="4" subtotal="count" baseField="0" baseItem="0"/>
  </dataFields>
  <formats count="6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4" type="button" dataOnly="0" labelOnly="1" outline="0" axis="axisRow" fieldPosition="0"/>
    </format>
    <format dxfId="31">
      <pivotArea dataOnly="0" labelOnly="1" fieldPosition="0">
        <references count="1">
          <reference field="4" count="6">
            <x v="0"/>
            <x v="1"/>
            <x v="2"/>
            <x v="3"/>
            <x v="4"/>
            <x v="5"/>
          </reference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数据透视表3" cacheId="27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6:F7" firstHeaderRow="1" firstDataRow="1" firstDataCol="0" rowPageCount="2" colPageCount="1"/>
  <pivotFields count="9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x="6"/>
        <item h="1" x="1"/>
        <item h="1" x="2"/>
        <item h="1" x="3"/>
        <item h="1" x="4"/>
        <item h="1" x="0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37">
      <pivotArea type="all" dataOnly="0" outline="0" fieldPosition="0"/>
    </format>
    <format dxfId="36">
      <pivotArea outline="0" collapsedLevelsAreSubtotals="1" fieldPosition="0"/>
    </format>
    <format dxfId="3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数据透视表4" cacheId="27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6:F17" firstHeaderRow="1" firstDataRow="1" firstDataCol="0" rowPageCount="2" colPageCount="1"/>
  <pivotFields count="9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x="6"/>
        <item h="1" x="1"/>
        <item h="1" x="2"/>
        <item h="1" x="3"/>
        <item x="4"/>
        <item h="1" x="0"/>
        <item h="1"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40">
      <pivotArea type="all" dataOnly="0" outline="0" fieldPosition="0"/>
    </format>
    <format dxfId="39">
      <pivotArea outline="0" collapsedLevelsAreSubtotals="1" fieldPosition="0"/>
    </format>
    <format dxfId="3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数据透视表14" cacheId="271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 chartFormat="3">
  <location ref="A25:C39" firstHeaderRow="1" firstDataRow="2" firstDataCol="1" rowPageCount="1" colPageCount="1"/>
  <pivotFields count="9">
    <pivotField axis="axisPage" compact="0" outline="0" multipleItemSelectionAllowed="1" showAll="0" defaultSubtotal="0">
      <items count="2">
        <item x="0"/>
        <item h="1" x="1"/>
      </items>
    </pivotField>
    <pivotField axis="axisCol" compact="0" outline="0" multipleItemSelectionAllowed="1" showAll="0" defaultSubtotal="0">
      <items count="7">
        <item h="1" x="6"/>
        <item h="1" x="1"/>
        <item h="1" x="2"/>
        <item h="1" x="3"/>
        <item x="4"/>
        <item h="1" x="0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descending" defaultSubtotal="0">
      <items count="18">
        <item x="11"/>
        <item x="12"/>
        <item x="8"/>
        <item m="1" x="17"/>
        <item x="0"/>
        <item x="2"/>
        <item x="10"/>
        <item x="4"/>
        <item x="3"/>
        <item x="14"/>
        <item x="5"/>
        <item x="6"/>
        <item x="15"/>
        <item m="1" x="16"/>
        <item x="1"/>
        <item x="7"/>
        <item x="9"/>
        <item x="13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4"/>
            </reference>
          </references>
        </pivotArea>
      </autoSortScope>
    </pivotField>
    <pivotField compact="0" outline="0" showAll="0" defaultSubtotal="0"/>
    <pivotField compact="0" outline="0" showAll="0" defaultSubtotal="0"/>
  </pivotFields>
  <rowFields count="1">
    <field x="6"/>
  </rowFields>
  <rowItems count="13">
    <i>
      <x v="11"/>
    </i>
    <i>
      <x v="7"/>
    </i>
    <i>
      <x v="16"/>
    </i>
    <i>
      <x v="10"/>
    </i>
    <i>
      <x v="5"/>
    </i>
    <i>
      <x/>
    </i>
    <i>
      <x v="15"/>
    </i>
    <i>
      <x v="17"/>
    </i>
    <i>
      <x v="8"/>
    </i>
    <i>
      <x v="9"/>
    </i>
    <i>
      <x v="6"/>
    </i>
    <i>
      <x v="1"/>
    </i>
    <i t="grand">
      <x/>
    </i>
  </rowItems>
  <colFields count="1">
    <field x="1"/>
  </colFields>
  <colItems count="2">
    <i>
      <x v="4"/>
    </i>
    <i>
      <x v="6"/>
    </i>
  </colItems>
  <pageFields count="1">
    <pageField fld="0" hier="-1"/>
  </pageFields>
  <dataFields count="1">
    <dataField name="计数项:顾客标签" fld="6" subtotal="count" baseField="0" baseItem="0"/>
  </dataFields>
  <formats count="3">
    <format dxfId="43">
      <pivotArea type="all" dataOnly="0" outline="0" fieldPosition="0"/>
    </format>
    <format dxfId="42">
      <pivotArea outline="0" collapsedLevelsAreSubtotals="1" fieldPosition="0"/>
    </format>
    <format dxfId="4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数据透视表7" cacheId="26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8" firstHeaderRow="1" firstDataRow="1" firstDataCol="1" rowPageCount="3" colPageCount="1"/>
  <pivotFields count="15">
    <pivotField axis="axisPage" multipleItemSelectionAllowed="1" showAll="0">
      <items count="5">
        <item h="1" m="1" x="3"/>
        <item x="0"/>
        <item h="1" x="1"/>
        <item h="1" m="1" x="2"/>
        <item t="default"/>
      </items>
    </pivotField>
    <pivotField axis="axisPage" multipleItemSelectionAllowed="1" showAll="0">
      <items count="13">
        <item h="1" m="1" x="7"/>
        <item h="1" m="1" x="5"/>
        <item h="1" m="1" x="9"/>
        <item h="1" m="1" x="11"/>
        <item h="1" x="3"/>
        <item h="1" m="1" x="8"/>
        <item h="1" m="1" x="10"/>
        <item h="1" m="1" x="6"/>
        <item h="1" m="1" x="4"/>
        <item h="1" x="0"/>
        <item h="1" x="1"/>
        <item x="2"/>
        <item t="default"/>
      </items>
    </pivotField>
    <pivotField axis="axisPage" showAll="0">
      <items count="42">
        <item m="1" x="18"/>
        <item m="1" x="31"/>
        <item m="1" x="30"/>
        <item m="1" x="40"/>
        <item m="1" x="27"/>
        <item m="1" x="34"/>
        <item m="1" x="38"/>
        <item m="1" x="25"/>
        <item m="1" x="36"/>
        <item m="1" x="23"/>
        <item m="1" x="35"/>
        <item m="1" x="14"/>
        <item m="1" x="29"/>
        <item m="1" x="16"/>
        <item m="1" x="13"/>
        <item m="1" x="37"/>
        <item m="1" x="28"/>
        <item x="12"/>
        <item m="1" x="17"/>
        <item m="1" x="26"/>
        <item m="1" x="15"/>
        <item m="1" x="32"/>
        <item m="1" x="24"/>
        <item m="1" x="19"/>
        <item x="3"/>
        <item m="1" x="33"/>
        <item m="1" x="21"/>
        <item m="1" x="20"/>
        <item x="10"/>
        <item m="1" x="22"/>
        <item m="1" x="39"/>
        <item x="0"/>
        <item x="1"/>
        <item x="2"/>
        <item x="4"/>
        <item x="5"/>
        <item x="6"/>
        <item x="7"/>
        <item x="8"/>
        <item x="9"/>
        <item x="11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>
      <x v="2"/>
    </i>
    <i t="grand">
      <x/>
    </i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5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7" type="button" dataOnly="0" labelOnly="1" outline="0" axis="axisRow" fieldPosition="0"/>
    </format>
    <format dxfId="45">
      <pivotArea dataOnly="0" labelOnly="1" grandRow="1" outline="0" fieldPosition="0"/>
    </format>
    <format dxfId="4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theme="3" tint="0.39997558519241921"/>
  </sheetPr>
  <dimension ref="B1:K20"/>
  <sheetViews>
    <sheetView showGridLines="0" zoomScale="120" zoomScaleNormal="120" workbookViewId="0">
      <selection activeCell="G3" sqref="G3"/>
    </sheetView>
  </sheetViews>
  <sheetFormatPr defaultColWidth="11" defaultRowHeight="31.5" customHeight="1" x14ac:dyDescent="0.15"/>
  <cols>
    <col min="1" max="1" width="3.875" style="2" customWidth="1"/>
    <col min="2" max="2" width="11" style="2" customWidth="1"/>
    <col min="3" max="3" width="22.5" style="2" customWidth="1"/>
    <col min="4" max="5" width="15" style="2" customWidth="1"/>
    <col min="6" max="6" width="14" style="2" customWidth="1"/>
    <col min="7" max="7" width="18.875" style="2" customWidth="1"/>
    <col min="8" max="8" width="21" style="2" customWidth="1"/>
    <col min="9" max="9" width="16.5" style="2" customWidth="1"/>
    <col min="10" max="10" width="14.875" style="2" customWidth="1"/>
    <col min="11" max="16384" width="11" style="2"/>
  </cols>
  <sheetData>
    <row r="1" spans="2:11" s="105" customFormat="1" ht="27" customHeight="1" thickBot="1" x14ac:dyDescent="0.2">
      <c r="B1" s="154" t="s">
        <v>171</v>
      </c>
    </row>
    <row r="2" spans="2:11" ht="33" customHeight="1" thickBot="1" x14ac:dyDescent="0.2">
      <c r="B2" s="199" t="s">
        <v>30</v>
      </c>
      <c r="C2" s="200"/>
      <c r="D2" s="70" t="str">
        <f>透视表!$J$29</f>
        <v>9.1-9.7</v>
      </c>
      <c r="E2" s="70" t="str">
        <f>透视表!$J$28</f>
        <v>日均环比</v>
      </c>
      <c r="F2" s="71" t="str">
        <f>透视表!$J$30</f>
        <v>8月</v>
      </c>
      <c r="G2" s="107" t="s">
        <v>167</v>
      </c>
      <c r="H2" s="107" t="s">
        <v>168</v>
      </c>
    </row>
    <row r="3" spans="2:11" ht="21.6" customHeight="1" x14ac:dyDescent="0.15">
      <c r="B3" s="201" t="s">
        <v>31</v>
      </c>
      <c r="C3" s="65" t="s">
        <v>32</v>
      </c>
      <c r="D3" s="62">
        <f>GETPIVOTDATA("浏览量",透视表!$A$6)</f>
        <v>524</v>
      </c>
      <c r="E3" s="63">
        <f>IFERROR((D3/透视表!$J$31)/(F3/透视表!$J$32)-1,"-")</f>
        <v>-0.45932632139528684</v>
      </c>
      <c r="F3" s="64">
        <f>GETPIVOTDATA("浏览量",透视表!$A$16)</f>
        <v>4292</v>
      </c>
      <c r="G3" s="30" t="str">
        <f>IF(E3&gt;=10%,"优",IF(E3&gt;=-10%,"健康",IF(E3&gt;-20%,"关注",IF(E3&lt;=-20%,"重点关注"))))</f>
        <v>重点关注</v>
      </c>
      <c r="H3" s="30">
        <v>12000</v>
      </c>
    </row>
    <row r="4" spans="2:11" ht="21" customHeight="1" x14ac:dyDescent="0.15">
      <c r="B4" s="202"/>
      <c r="C4" s="66" t="s">
        <v>33</v>
      </c>
      <c r="D4" s="30">
        <f>GETPIVOTDATA("访客数",透视表!$A$6)</f>
        <v>159</v>
      </c>
      <c r="E4" s="63">
        <f>IFERROR((D4/透视表!$J$31)/(F4/透视表!$J$32)-1,"-")</f>
        <v>-0.52900143334925942</v>
      </c>
      <c r="F4" s="55">
        <f>GETPIVOTDATA("访客数",透视表!$A$16)</f>
        <v>1495</v>
      </c>
      <c r="G4" s="30" t="str">
        <f t="shared" ref="G4:G17" si="0">IF(E4&gt;=10%,"优",IF(E4&gt;=-10%,"健康",IF(E4&gt;-20%,"关注",IF(E4&lt;=-20%,"重点关注"))))</f>
        <v>重点关注</v>
      </c>
      <c r="H4" s="30">
        <v>4500</v>
      </c>
    </row>
    <row r="5" spans="2:11" ht="22.35" customHeight="1" x14ac:dyDescent="0.15">
      <c r="B5" s="202"/>
      <c r="C5" s="66" t="s">
        <v>142</v>
      </c>
      <c r="D5" s="32">
        <f>ROUND(GETPIVOTDATA("跳失率",透视表!$A$6)&amp;"%",3)</f>
        <v>0.27300000000000002</v>
      </c>
      <c r="E5" s="109">
        <f>D5-F5</f>
        <v>-6.0000000000000053E-3</v>
      </c>
      <c r="F5" s="57">
        <f>ROUND(GETPIVOTDATA("跳失率",透视表!$A$16)&amp;"%",3)</f>
        <v>0.27900000000000003</v>
      </c>
      <c r="G5" s="30" t="str">
        <f>IF(E5&lt;0%,"优",IF(E5&gt;=2%,"重点关注","健康"))</f>
        <v>优</v>
      </c>
      <c r="H5" s="108">
        <v>0.16</v>
      </c>
    </row>
    <row r="6" spans="2:11" ht="24" customHeight="1" thickBot="1" x14ac:dyDescent="0.2">
      <c r="B6" s="203"/>
      <c r="C6" s="66" t="s">
        <v>3</v>
      </c>
      <c r="D6" s="37">
        <f>GETPIVOTDATA("平均停留时长",透视表!$A$6)</f>
        <v>20.997500000000002</v>
      </c>
      <c r="E6" s="63">
        <f>IFERROR(D6/F6-1,"-")</f>
        <v>-0.36546747511770938</v>
      </c>
      <c r="F6" s="74">
        <f>GETPIVOTDATA("平均停留时长",透视表!$A$16)</f>
        <v>33.09129032258064</v>
      </c>
      <c r="G6" s="30" t="str">
        <f t="shared" si="0"/>
        <v>重点关注</v>
      </c>
      <c r="H6" s="30">
        <v>100</v>
      </c>
      <c r="K6" s="21"/>
    </row>
    <row r="7" spans="2:11" ht="19.5" customHeight="1" x14ac:dyDescent="0.15">
      <c r="B7" s="201" t="s">
        <v>102</v>
      </c>
      <c r="C7" s="66" t="s">
        <v>34</v>
      </c>
      <c r="D7" s="31">
        <f>透视表!$K$25</f>
        <v>6</v>
      </c>
      <c r="E7" s="63">
        <f>IFERROR((D7/透视表!$J$31)/(F7/透视表!$J$32)-1,"-")</f>
        <v>-0.3519163763066202</v>
      </c>
      <c r="F7" s="56">
        <f>透视表!$L$25</f>
        <v>41</v>
      </c>
      <c r="G7" s="30" t="str">
        <f t="shared" si="0"/>
        <v>重点关注</v>
      </c>
      <c r="H7" s="30"/>
    </row>
    <row r="8" spans="2:11" ht="19.5" customHeight="1" thickBot="1" x14ac:dyDescent="0.2">
      <c r="B8" s="203"/>
      <c r="C8" s="66" t="s">
        <v>35</v>
      </c>
      <c r="D8" s="32">
        <f>D7/D4</f>
        <v>3.7735849056603772E-2</v>
      </c>
      <c r="E8" s="44">
        <f>D8-F8</f>
        <v>1.0311099892724173E-2</v>
      </c>
      <c r="F8" s="57">
        <f>F7/F4</f>
        <v>2.7424749163879599E-2</v>
      </c>
      <c r="G8" s="30" t="str">
        <f t="shared" si="0"/>
        <v>健康</v>
      </c>
      <c r="H8" s="108">
        <v>0.04</v>
      </c>
    </row>
    <row r="9" spans="2:11" ht="19.5" customHeight="1" x14ac:dyDescent="0.15">
      <c r="B9" s="201" t="s">
        <v>36</v>
      </c>
      <c r="C9" s="67" t="s">
        <v>87</v>
      </c>
      <c r="D9" s="48">
        <v>6</v>
      </c>
      <c r="E9" s="89">
        <f>IFERROR((D9/透视表!$J$31)/(F9/透视表!$J$32)-1,"-")</f>
        <v>4.3142857142857141</v>
      </c>
      <c r="F9" s="58">
        <v>5</v>
      </c>
      <c r="G9" s="30" t="str">
        <f t="shared" si="0"/>
        <v>优</v>
      </c>
      <c r="H9" s="30"/>
    </row>
    <row r="10" spans="2:11" ht="19.5" customHeight="1" x14ac:dyDescent="0.15">
      <c r="B10" s="202"/>
      <c r="C10" s="68" t="s">
        <v>88</v>
      </c>
      <c r="D10" s="43">
        <f>D9/D7</f>
        <v>1</v>
      </c>
      <c r="E10" s="44">
        <f>D10-F10</f>
        <v>0.87804878048780488</v>
      </c>
      <c r="F10" s="59">
        <f>F9/F7</f>
        <v>0.12195121951219512</v>
      </c>
      <c r="G10" s="30" t="str">
        <f t="shared" si="0"/>
        <v>优</v>
      </c>
      <c r="H10" s="30" t="s">
        <v>169</v>
      </c>
    </row>
    <row r="11" spans="2:11" ht="19.5" customHeight="1" x14ac:dyDescent="0.15">
      <c r="B11" s="202"/>
      <c r="C11" s="67" t="s">
        <v>151</v>
      </c>
      <c r="D11" s="102">
        <v>6</v>
      </c>
      <c r="E11" s="103">
        <f>IFERROR((D11/透视表!$J$31)/(F11/透视表!$J$32)-1,"-")</f>
        <v>4.3142857142857141</v>
      </c>
      <c r="F11" s="104">
        <v>5</v>
      </c>
      <c r="G11" s="30" t="str">
        <f t="shared" si="0"/>
        <v>优</v>
      </c>
      <c r="H11" s="30"/>
    </row>
    <row r="12" spans="2:11" ht="19.5" customHeight="1" x14ac:dyDescent="0.15">
      <c r="B12" s="202"/>
      <c r="C12" s="68" t="s">
        <v>152</v>
      </c>
      <c r="D12" s="43">
        <f>D11/D9</f>
        <v>1</v>
      </c>
      <c r="E12" s="75">
        <f>D12-F12</f>
        <v>0</v>
      </c>
      <c r="F12" s="76">
        <f>F11/F9</f>
        <v>1</v>
      </c>
      <c r="G12" s="30" t="str">
        <f t="shared" si="0"/>
        <v>健康</v>
      </c>
      <c r="H12" s="108">
        <v>0.8</v>
      </c>
    </row>
    <row r="13" spans="2:11" ht="19.5" customHeight="1" x14ac:dyDescent="0.15">
      <c r="B13" s="202"/>
      <c r="C13" s="69" t="s">
        <v>37</v>
      </c>
      <c r="D13" s="38">
        <v>1730.7</v>
      </c>
      <c r="E13" s="63">
        <f>IFERROR((D13/透视表!$J$31)/(F13/透视表!$J$32)-1,"-")</f>
        <v>0.12564672806999133</v>
      </c>
      <c r="F13" s="60">
        <v>6809</v>
      </c>
      <c r="G13" s="30" t="str">
        <f t="shared" si="0"/>
        <v>优</v>
      </c>
      <c r="H13" s="30"/>
    </row>
    <row r="14" spans="2:11" ht="19.5" customHeight="1" x14ac:dyDescent="0.15">
      <c r="B14" s="202"/>
      <c r="C14" s="69" t="s">
        <v>38</v>
      </c>
      <c r="D14" s="38">
        <v>9</v>
      </c>
      <c r="E14" s="103">
        <f>IFERROR((D14/透视表!$J$31)/(F14/透视表!$J$32)-1,"-")</f>
        <v>5.6428571428571432</v>
      </c>
      <c r="F14" s="60">
        <v>6</v>
      </c>
      <c r="G14" s="30" t="str">
        <f t="shared" si="0"/>
        <v>优</v>
      </c>
      <c r="H14" s="30"/>
    </row>
    <row r="15" spans="2:11" ht="19.5" customHeight="1" thickBot="1" x14ac:dyDescent="0.2">
      <c r="B15" s="203"/>
      <c r="C15" s="68" t="s">
        <v>170</v>
      </c>
      <c r="D15" s="62">
        <f>D13/D11</f>
        <v>288.45</v>
      </c>
      <c r="E15" s="63">
        <f>IFERROR((D15/透视表!$J$31)/(F15/透视表!$J$32)-1,"-")</f>
        <v>-6.1961059941673891E-2</v>
      </c>
      <c r="F15" s="62">
        <f>F13/F11</f>
        <v>1361.8</v>
      </c>
      <c r="G15" s="30" t="str">
        <f t="shared" si="0"/>
        <v>健康</v>
      </c>
      <c r="H15" s="30"/>
    </row>
    <row r="16" spans="2:11" ht="19.5" customHeight="1" x14ac:dyDescent="0.15">
      <c r="B16" s="204" t="s">
        <v>39</v>
      </c>
      <c r="C16" s="66" t="s">
        <v>166</v>
      </c>
      <c r="D16" s="33">
        <f>透视表!$P$24</f>
        <v>1</v>
      </c>
      <c r="E16" s="63">
        <f>IFERROR((D16/透视表!$J$31)/(F16/透视表!$J$32)-1,"-")</f>
        <v>0.47619047619047605</v>
      </c>
      <c r="F16" s="61">
        <f>透视表!$Q$24</f>
        <v>3</v>
      </c>
      <c r="G16" s="30" t="str">
        <f t="shared" si="0"/>
        <v>优</v>
      </c>
      <c r="H16" s="30">
        <v>10</v>
      </c>
    </row>
    <row r="17" spans="2:8" ht="19.5" customHeight="1" x14ac:dyDescent="0.15">
      <c r="B17" s="205"/>
      <c r="C17" s="114" t="s">
        <v>153</v>
      </c>
      <c r="D17" s="115">
        <f>体验报告!$D$16</f>
        <v>3</v>
      </c>
      <c r="E17" s="116">
        <f>IFERROR((D17/透视表!$J$31)/(F17/透视表!$J$32)-1,"-")</f>
        <v>3.4285714285714288</v>
      </c>
      <c r="F17" s="117">
        <f>体验报告!$D$4</f>
        <v>3</v>
      </c>
      <c r="G17" s="118" t="str">
        <f t="shared" si="0"/>
        <v>优</v>
      </c>
      <c r="H17" s="118">
        <v>10</v>
      </c>
    </row>
    <row r="18" spans="2:8" ht="107.1" customHeight="1" x14ac:dyDescent="0.15">
      <c r="B18" s="197" t="s">
        <v>240</v>
      </c>
      <c r="C18" s="198"/>
      <c r="D18" s="198"/>
      <c r="E18" s="198"/>
      <c r="F18" s="198"/>
      <c r="G18" s="198"/>
      <c r="H18" s="198"/>
    </row>
    <row r="19" spans="2:8" ht="19.5" customHeight="1" x14ac:dyDescent="0.15"/>
    <row r="20" spans="2:8" ht="19.5" customHeight="1" x14ac:dyDescent="0.15"/>
  </sheetData>
  <mergeCells count="6">
    <mergeCell ref="B18:H18"/>
    <mergeCell ref="B2:C2"/>
    <mergeCell ref="B3:B6"/>
    <mergeCell ref="B7:B8"/>
    <mergeCell ref="B9:B15"/>
    <mergeCell ref="B16:B17"/>
  </mergeCells>
  <phoneticPr fontId="8" type="noConversion"/>
  <conditionalFormatting sqref="E3:E17">
    <cfRule type="cellIs" dxfId="13" priority="4" operator="lessThan">
      <formula>0</formula>
    </cfRule>
  </conditionalFormatting>
  <conditionalFormatting sqref="E5"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G37"/>
  <sheetViews>
    <sheetView topLeftCell="A13" zoomScale="119" zoomScaleNormal="120" workbookViewId="0">
      <selection activeCell="E30" sqref="E30"/>
    </sheetView>
  </sheetViews>
  <sheetFormatPr defaultColWidth="8.875" defaultRowHeight="13.5" x14ac:dyDescent="0.15"/>
  <cols>
    <col min="1" max="2" width="10.125" style="169" customWidth="1"/>
    <col min="3" max="3" width="13.125" style="169" customWidth="1"/>
    <col min="4" max="4" width="10.125" style="169" customWidth="1"/>
    <col min="5" max="5" width="13.125" style="169" customWidth="1"/>
    <col min="6" max="6" width="15.375" style="169" customWidth="1"/>
    <col min="7" max="7" width="10.875" style="169" customWidth="1"/>
  </cols>
  <sheetData>
    <row r="1" spans="1:7" ht="15" x14ac:dyDescent="0.15">
      <c r="A1" s="167" t="s">
        <v>97</v>
      </c>
      <c r="B1" s="167" t="s">
        <v>99</v>
      </c>
      <c r="C1" s="157" t="s">
        <v>145</v>
      </c>
      <c r="D1" s="157" t="s">
        <v>243</v>
      </c>
      <c r="E1" s="157" t="s">
        <v>244</v>
      </c>
      <c r="F1" s="157" t="s">
        <v>245</v>
      </c>
      <c r="G1" s="157" t="s">
        <v>142</v>
      </c>
    </row>
    <row r="2" spans="1:7" ht="16.5" x14ac:dyDescent="0.15">
      <c r="A2" s="168">
        <f t="shared" ref="A2:A37" si="0">YEAR(C2)</f>
        <v>2018</v>
      </c>
      <c r="B2" s="168">
        <f t="shared" ref="B2:B37" si="1">MONTH(C2)</f>
        <v>7</v>
      </c>
      <c r="C2" s="178">
        <v>43312</v>
      </c>
      <c r="D2" s="179">
        <v>190</v>
      </c>
      <c r="E2" s="179">
        <v>61</v>
      </c>
      <c r="F2" s="179">
        <v>55.33</v>
      </c>
      <c r="G2" s="179">
        <v>33.29</v>
      </c>
    </row>
    <row r="3" spans="1:7" ht="16.5" x14ac:dyDescent="0.15">
      <c r="A3" s="168">
        <f t="shared" si="0"/>
        <v>2018</v>
      </c>
      <c r="B3" s="168">
        <f t="shared" si="1"/>
        <v>8</v>
      </c>
      <c r="C3" s="178">
        <v>43313</v>
      </c>
      <c r="D3" s="179">
        <v>117</v>
      </c>
      <c r="E3" s="179">
        <v>41</v>
      </c>
      <c r="F3" s="179">
        <v>42.53</v>
      </c>
      <c r="G3" s="179">
        <v>26.8</v>
      </c>
    </row>
    <row r="4" spans="1:7" ht="16.5" x14ac:dyDescent="0.15">
      <c r="A4" s="168">
        <f t="shared" si="0"/>
        <v>2018</v>
      </c>
      <c r="B4" s="168">
        <f t="shared" si="1"/>
        <v>8</v>
      </c>
      <c r="C4" s="178">
        <v>43314</v>
      </c>
      <c r="D4" s="179">
        <v>146</v>
      </c>
      <c r="E4" s="179">
        <v>59</v>
      </c>
      <c r="F4" s="179">
        <v>48.29</v>
      </c>
      <c r="G4" s="179">
        <v>31.22</v>
      </c>
    </row>
    <row r="5" spans="1:7" ht="16.5" x14ac:dyDescent="0.15">
      <c r="A5" s="168">
        <f t="shared" si="0"/>
        <v>2018</v>
      </c>
      <c r="B5" s="168">
        <f t="shared" si="1"/>
        <v>8</v>
      </c>
      <c r="C5" s="178">
        <v>43315</v>
      </c>
      <c r="D5" s="179">
        <v>81</v>
      </c>
      <c r="E5" s="179">
        <v>40</v>
      </c>
      <c r="F5" s="179">
        <v>16.829999999999998</v>
      </c>
      <c r="G5" s="179">
        <v>29.14</v>
      </c>
    </row>
    <row r="6" spans="1:7" ht="16.5" x14ac:dyDescent="0.15">
      <c r="A6" s="168">
        <f t="shared" si="0"/>
        <v>2018</v>
      </c>
      <c r="B6" s="168">
        <f t="shared" si="1"/>
        <v>8</v>
      </c>
      <c r="C6" s="178">
        <v>43316</v>
      </c>
      <c r="D6" s="179">
        <v>164</v>
      </c>
      <c r="E6" s="179">
        <v>51</v>
      </c>
      <c r="F6" s="179">
        <v>35.770000000000003</v>
      </c>
      <c r="G6" s="179">
        <v>22.8</v>
      </c>
    </row>
    <row r="7" spans="1:7" ht="16.5" x14ac:dyDescent="0.15">
      <c r="A7" s="168">
        <f t="shared" si="0"/>
        <v>2018</v>
      </c>
      <c r="B7" s="168">
        <f t="shared" si="1"/>
        <v>8</v>
      </c>
      <c r="C7" s="178">
        <v>43317</v>
      </c>
      <c r="D7" s="179">
        <v>148</v>
      </c>
      <c r="E7" s="179">
        <v>48</v>
      </c>
      <c r="F7" s="179">
        <v>15.9</v>
      </c>
      <c r="G7" s="179">
        <v>28.12</v>
      </c>
    </row>
    <row r="8" spans="1:7" ht="16.5" x14ac:dyDescent="0.15">
      <c r="A8" s="168">
        <f t="shared" si="0"/>
        <v>2018</v>
      </c>
      <c r="B8" s="168">
        <f t="shared" si="1"/>
        <v>8</v>
      </c>
      <c r="C8" s="178">
        <v>43318</v>
      </c>
      <c r="D8" s="179">
        <v>116</v>
      </c>
      <c r="E8" s="179">
        <v>45</v>
      </c>
      <c r="F8" s="179">
        <v>15.23</v>
      </c>
      <c r="G8" s="179">
        <v>22.8</v>
      </c>
    </row>
    <row r="9" spans="1:7" ht="16.5" x14ac:dyDescent="0.15">
      <c r="A9" s="168">
        <f t="shared" si="0"/>
        <v>2018</v>
      </c>
      <c r="B9" s="168">
        <f t="shared" si="1"/>
        <v>8</v>
      </c>
      <c r="C9" s="178">
        <v>43319</v>
      </c>
      <c r="D9" s="179">
        <v>127</v>
      </c>
      <c r="E9" s="179">
        <v>38</v>
      </c>
      <c r="F9" s="179">
        <v>21.83</v>
      </c>
      <c r="G9" s="179">
        <v>12.64</v>
      </c>
    </row>
    <row r="10" spans="1:7" ht="16.5" x14ac:dyDescent="0.15">
      <c r="A10" s="168">
        <f t="shared" si="0"/>
        <v>2018</v>
      </c>
      <c r="B10" s="168">
        <f t="shared" si="1"/>
        <v>8</v>
      </c>
      <c r="C10" s="178">
        <v>43320</v>
      </c>
      <c r="D10" s="179">
        <v>133</v>
      </c>
      <c r="E10" s="179">
        <v>41</v>
      </c>
      <c r="F10" s="179">
        <v>73.959999999999994</v>
      </c>
      <c r="G10" s="179">
        <v>23.89</v>
      </c>
    </row>
    <row r="11" spans="1:7" ht="16.5" x14ac:dyDescent="0.15">
      <c r="A11" s="168">
        <f t="shared" si="0"/>
        <v>2018</v>
      </c>
      <c r="B11" s="168">
        <f t="shared" si="1"/>
        <v>8</v>
      </c>
      <c r="C11" s="178">
        <v>43321</v>
      </c>
      <c r="D11" s="179">
        <v>93</v>
      </c>
      <c r="E11" s="179">
        <v>35</v>
      </c>
      <c r="F11" s="179">
        <v>50.94</v>
      </c>
      <c r="G11" s="179">
        <v>22.29</v>
      </c>
    </row>
    <row r="12" spans="1:7" ht="16.5" x14ac:dyDescent="0.15">
      <c r="A12" s="168">
        <f t="shared" si="0"/>
        <v>2018</v>
      </c>
      <c r="B12" s="168">
        <f t="shared" si="1"/>
        <v>8</v>
      </c>
      <c r="C12" s="178">
        <v>43322</v>
      </c>
      <c r="D12" s="179">
        <v>149</v>
      </c>
      <c r="E12" s="179">
        <v>44</v>
      </c>
      <c r="F12" s="179">
        <v>49.6</v>
      </c>
      <c r="G12" s="179">
        <v>33.380000000000003</v>
      </c>
    </row>
    <row r="13" spans="1:7" ht="16.5" x14ac:dyDescent="0.15">
      <c r="A13" s="168">
        <f t="shared" si="0"/>
        <v>2018</v>
      </c>
      <c r="B13" s="168">
        <f t="shared" si="1"/>
        <v>8</v>
      </c>
      <c r="C13" s="178">
        <v>43323</v>
      </c>
      <c r="D13" s="179">
        <v>128</v>
      </c>
      <c r="E13" s="179">
        <v>52</v>
      </c>
      <c r="F13" s="179">
        <v>27.93</v>
      </c>
      <c r="G13" s="179">
        <v>27.17</v>
      </c>
    </row>
    <row r="14" spans="1:7" ht="16.5" x14ac:dyDescent="0.15">
      <c r="A14" s="168">
        <f t="shared" si="0"/>
        <v>2018</v>
      </c>
      <c r="B14" s="168">
        <f t="shared" si="1"/>
        <v>8</v>
      </c>
      <c r="C14" s="178">
        <v>43324</v>
      </c>
      <c r="D14" s="179">
        <v>104</v>
      </c>
      <c r="E14" s="179">
        <v>44</v>
      </c>
      <c r="F14" s="179">
        <v>19.09</v>
      </c>
      <c r="G14" s="179">
        <v>30.68</v>
      </c>
    </row>
    <row r="15" spans="1:7" ht="16.5" x14ac:dyDescent="0.15">
      <c r="A15" s="168">
        <f t="shared" si="0"/>
        <v>2018</v>
      </c>
      <c r="B15" s="168">
        <f t="shared" si="1"/>
        <v>8</v>
      </c>
      <c r="C15" s="178">
        <v>43325</v>
      </c>
      <c r="D15" s="179">
        <v>114</v>
      </c>
      <c r="E15" s="179">
        <v>48</v>
      </c>
      <c r="F15" s="179">
        <v>32.630000000000003</v>
      </c>
      <c r="G15" s="179">
        <v>18.88</v>
      </c>
    </row>
    <row r="16" spans="1:7" ht="16.5" x14ac:dyDescent="0.15">
      <c r="A16" s="168">
        <f t="shared" si="0"/>
        <v>2018</v>
      </c>
      <c r="B16" s="168">
        <f t="shared" si="1"/>
        <v>8</v>
      </c>
      <c r="C16" s="178">
        <v>43326</v>
      </c>
      <c r="D16" s="179">
        <v>129</v>
      </c>
      <c r="E16" s="179">
        <v>47</v>
      </c>
      <c r="F16" s="179">
        <v>29.22</v>
      </c>
      <c r="G16" s="179">
        <v>27.13</v>
      </c>
    </row>
    <row r="17" spans="1:7" ht="16.5" x14ac:dyDescent="0.15">
      <c r="A17" s="168">
        <f t="shared" si="0"/>
        <v>2018</v>
      </c>
      <c r="B17" s="168">
        <f t="shared" si="1"/>
        <v>8</v>
      </c>
      <c r="C17" s="178">
        <v>43327</v>
      </c>
      <c r="D17" s="179">
        <v>162</v>
      </c>
      <c r="E17" s="179">
        <v>42</v>
      </c>
      <c r="F17" s="179">
        <v>44.41</v>
      </c>
      <c r="G17" s="179">
        <v>30.59</v>
      </c>
    </row>
    <row r="18" spans="1:7" ht="16.5" x14ac:dyDescent="0.15">
      <c r="A18" s="168">
        <f t="shared" si="0"/>
        <v>2018</v>
      </c>
      <c r="B18" s="168">
        <f t="shared" si="1"/>
        <v>8</v>
      </c>
      <c r="C18" s="178">
        <v>43328</v>
      </c>
      <c r="D18" s="179">
        <v>175</v>
      </c>
      <c r="E18" s="179">
        <v>64</v>
      </c>
      <c r="F18" s="179">
        <v>26.89</v>
      </c>
      <c r="G18" s="179">
        <v>33.53</v>
      </c>
    </row>
    <row r="19" spans="1:7" ht="16.5" x14ac:dyDescent="0.15">
      <c r="A19" s="168">
        <f t="shared" si="0"/>
        <v>2018</v>
      </c>
      <c r="B19" s="168">
        <f t="shared" si="1"/>
        <v>8</v>
      </c>
      <c r="C19" s="178">
        <v>43329</v>
      </c>
      <c r="D19" s="179">
        <v>160</v>
      </c>
      <c r="E19" s="179">
        <v>59</v>
      </c>
      <c r="F19" s="179">
        <v>21.3</v>
      </c>
      <c r="G19" s="179">
        <v>38.33</v>
      </c>
    </row>
    <row r="20" spans="1:7" ht="16.5" x14ac:dyDescent="0.15">
      <c r="A20" s="168">
        <f t="shared" si="0"/>
        <v>2018</v>
      </c>
      <c r="B20" s="168">
        <f t="shared" si="1"/>
        <v>8</v>
      </c>
      <c r="C20" s="178">
        <v>43330</v>
      </c>
      <c r="D20" s="179">
        <v>180</v>
      </c>
      <c r="E20" s="179">
        <v>62</v>
      </c>
      <c r="F20" s="179">
        <v>19.46</v>
      </c>
      <c r="G20" s="179">
        <v>26.07</v>
      </c>
    </row>
    <row r="21" spans="1:7" ht="16.5" x14ac:dyDescent="0.15">
      <c r="A21" s="168">
        <f t="shared" si="0"/>
        <v>2018</v>
      </c>
      <c r="B21" s="168">
        <f t="shared" si="1"/>
        <v>8</v>
      </c>
      <c r="C21" s="178">
        <v>43331</v>
      </c>
      <c r="D21" s="179">
        <v>129</v>
      </c>
      <c r="E21" s="179">
        <v>47</v>
      </c>
      <c r="F21" s="179">
        <v>18.88</v>
      </c>
      <c r="G21" s="179">
        <v>32.869999999999997</v>
      </c>
    </row>
    <row r="22" spans="1:7" ht="16.5" x14ac:dyDescent="0.15">
      <c r="A22" s="168">
        <f t="shared" si="0"/>
        <v>2018</v>
      </c>
      <c r="B22" s="168">
        <f t="shared" si="1"/>
        <v>8</v>
      </c>
      <c r="C22" s="178">
        <v>43332</v>
      </c>
      <c r="D22" s="179">
        <v>148</v>
      </c>
      <c r="E22" s="179">
        <v>50</v>
      </c>
      <c r="F22" s="179">
        <v>51.47</v>
      </c>
      <c r="G22" s="179">
        <v>33.67</v>
      </c>
    </row>
    <row r="23" spans="1:7" ht="16.5" x14ac:dyDescent="0.15">
      <c r="A23" s="168">
        <f t="shared" si="0"/>
        <v>2018</v>
      </c>
      <c r="B23" s="168">
        <f t="shared" si="1"/>
        <v>8</v>
      </c>
      <c r="C23" s="178">
        <v>43333</v>
      </c>
      <c r="D23" s="179">
        <v>121</v>
      </c>
      <c r="E23" s="179">
        <v>55</v>
      </c>
      <c r="F23" s="179">
        <v>25.76</v>
      </c>
      <c r="G23" s="179">
        <v>29.45</v>
      </c>
    </row>
    <row r="24" spans="1:7" ht="16.5" x14ac:dyDescent="0.15">
      <c r="A24" s="168">
        <f t="shared" si="0"/>
        <v>2018</v>
      </c>
      <c r="B24" s="168">
        <f t="shared" si="1"/>
        <v>8</v>
      </c>
      <c r="C24" s="178">
        <v>43334</v>
      </c>
      <c r="D24" s="179">
        <v>126</v>
      </c>
      <c r="E24" s="179">
        <v>51</v>
      </c>
      <c r="F24" s="179">
        <v>20.73</v>
      </c>
      <c r="G24" s="179">
        <v>39.700000000000003</v>
      </c>
    </row>
    <row r="25" spans="1:7" ht="16.5" x14ac:dyDescent="0.15">
      <c r="A25" s="168">
        <f t="shared" si="0"/>
        <v>2018</v>
      </c>
      <c r="B25" s="168">
        <f t="shared" si="1"/>
        <v>8</v>
      </c>
      <c r="C25" s="178">
        <v>43335</v>
      </c>
      <c r="D25" s="179">
        <v>133</v>
      </c>
      <c r="E25" s="179">
        <v>44</v>
      </c>
      <c r="F25" s="179">
        <v>26.39</v>
      </c>
      <c r="G25" s="179">
        <v>29.34</v>
      </c>
    </row>
    <row r="26" spans="1:7" ht="16.5" x14ac:dyDescent="0.15">
      <c r="A26" s="168">
        <f t="shared" si="0"/>
        <v>2018</v>
      </c>
      <c r="B26" s="168">
        <f t="shared" si="1"/>
        <v>8</v>
      </c>
      <c r="C26" s="178">
        <v>43336</v>
      </c>
      <c r="D26" s="179">
        <v>131</v>
      </c>
      <c r="E26" s="179">
        <v>54</v>
      </c>
      <c r="F26" s="179">
        <v>57.61</v>
      </c>
      <c r="G26" s="179">
        <v>34.94</v>
      </c>
    </row>
    <row r="27" spans="1:7" ht="16.5" x14ac:dyDescent="0.15">
      <c r="A27" s="168">
        <f t="shared" si="0"/>
        <v>2018</v>
      </c>
      <c r="B27" s="168">
        <f t="shared" si="1"/>
        <v>8</v>
      </c>
      <c r="C27" s="178">
        <v>43337</v>
      </c>
      <c r="D27" s="179">
        <v>154</v>
      </c>
      <c r="E27" s="179">
        <v>51</v>
      </c>
      <c r="F27" s="179">
        <v>27.87</v>
      </c>
      <c r="G27" s="179">
        <v>27.71</v>
      </c>
    </row>
    <row r="28" spans="1:7" ht="16.5" x14ac:dyDescent="0.15">
      <c r="A28" s="168">
        <f t="shared" si="0"/>
        <v>2018</v>
      </c>
      <c r="B28" s="168">
        <f t="shared" si="1"/>
        <v>8</v>
      </c>
      <c r="C28" s="178">
        <v>43338</v>
      </c>
      <c r="D28" s="179">
        <v>146</v>
      </c>
      <c r="E28" s="179">
        <v>46</v>
      </c>
      <c r="F28" s="179">
        <v>24.58</v>
      </c>
      <c r="G28" s="179">
        <v>28.28</v>
      </c>
    </row>
    <row r="29" spans="1:7" ht="16.5" x14ac:dyDescent="0.15">
      <c r="A29" s="168">
        <f t="shared" si="0"/>
        <v>2018</v>
      </c>
      <c r="B29" s="168">
        <f t="shared" si="1"/>
        <v>8</v>
      </c>
      <c r="C29" s="178">
        <v>43339</v>
      </c>
      <c r="D29" s="179">
        <v>149</v>
      </c>
      <c r="E29" s="179">
        <v>46</v>
      </c>
      <c r="F29" s="179">
        <v>29.38</v>
      </c>
      <c r="G29" s="179">
        <v>22.66</v>
      </c>
    </row>
    <row r="30" spans="1:7" ht="16.5" x14ac:dyDescent="0.15">
      <c r="A30" s="168">
        <f t="shared" si="0"/>
        <v>2018</v>
      </c>
      <c r="B30" s="168">
        <f t="shared" si="1"/>
        <v>8</v>
      </c>
      <c r="C30" s="178">
        <v>43340</v>
      </c>
      <c r="D30" s="179">
        <v>168</v>
      </c>
      <c r="E30" s="179">
        <v>54</v>
      </c>
      <c r="F30" s="179">
        <v>30.92</v>
      </c>
      <c r="G30" s="179">
        <v>23.24</v>
      </c>
    </row>
    <row r="31" spans="1:7" ht="16.5" x14ac:dyDescent="0.15">
      <c r="A31" s="168">
        <f t="shared" si="0"/>
        <v>2018</v>
      </c>
      <c r="B31" s="168">
        <f t="shared" si="1"/>
        <v>8</v>
      </c>
      <c r="C31" s="178">
        <v>43341</v>
      </c>
      <c r="D31" s="179">
        <v>184</v>
      </c>
      <c r="E31" s="179">
        <v>49</v>
      </c>
      <c r="F31" s="179">
        <v>35.9</v>
      </c>
      <c r="G31" s="179">
        <v>26.29</v>
      </c>
    </row>
    <row r="32" spans="1:7" ht="16.5" x14ac:dyDescent="0.15">
      <c r="A32" s="168">
        <f t="shared" si="0"/>
        <v>2018</v>
      </c>
      <c r="B32" s="168">
        <f t="shared" si="1"/>
        <v>8</v>
      </c>
      <c r="C32" s="178">
        <v>43342</v>
      </c>
      <c r="D32" s="179">
        <v>106</v>
      </c>
      <c r="E32" s="179">
        <v>37</v>
      </c>
      <c r="F32" s="179">
        <v>18.75</v>
      </c>
      <c r="G32" s="179">
        <v>24.59</v>
      </c>
    </row>
    <row r="33" spans="1:7" ht="16.5" x14ac:dyDescent="0.15">
      <c r="A33" s="168">
        <f t="shared" si="0"/>
        <v>2018</v>
      </c>
      <c r="B33" s="168">
        <f t="shared" si="1"/>
        <v>8</v>
      </c>
      <c r="C33" s="178">
        <v>43343</v>
      </c>
      <c r="D33" s="179">
        <v>171</v>
      </c>
      <c r="E33" s="179">
        <v>51</v>
      </c>
      <c r="F33" s="179">
        <v>65.78</v>
      </c>
      <c r="G33" s="179">
        <v>25.25</v>
      </c>
    </row>
    <row r="34" spans="1:7" ht="16.5" x14ac:dyDescent="0.15">
      <c r="A34" s="168">
        <f t="shared" si="0"/>
        <v>2018</v>
      </c>
      <c r="B34" s="168">
        <f t="shared" si="1"/>
        <v>9</v>
      </c>
      <c r="C34" s="178">
        <v>43344</v>
      </c>
      <c r="D34" s="179">
        <v>180</v>
      </c>
      <c r="E34" s="179">
        <v>40</v>
      </c>
      <c r="F34" s="179">
        <v>19.13</v>
      </c>
      <c r="G34" s="179">
        <v>32.94</v>
      </c>
    </row>
    <row r="35" spans="1:7" ht="16.5" x14ac:dyDescent="0.15">
      <c r="A35" s="168">
        <f t="shared" si="0"/>
        <v>2018</v>
      </c>
      <c r="B35" s="168">
        <f t="shared" si="1"/>
        <v>9</v>
      </c>
      <c r="C35" s="178">
        <v>43345</v>
      </c>
      <c r="D35" s="179">
        <v>157</v>
      </c>
      <c r="E35" s="179">
        <v>46</v>
      </c>
      <c r="F35" s="179">
        <v>26.6</v>
      </c>
      <c r="G35" s="179">
        <v>27.67</v>
      </c>
    </row>
    <row r="36" spans="1:7" ht="16.5" x14ac:dyDescent="0.15">
      <c r="A36" s="168">
        <f t="shared" si="0"/>
        <v>2018</v>
      </c>
      <c r="B36" s="168">
        <f t="shared" si="1"/>
        <v>9</v>
      </c>
      <c r="C36" s="178">
        <v>43346</v>
      </c>
      <c r="D36" s="179">
        <v>85</v>
      </c>
      <c r="E36" s="179">
        <v>34</v>
      </c>
      <c r="F36" s="179">
        <v>18.41</v>
      </c>
      <c r="G36" s="179">
        <v>29.16</v>
      </c>
    </row>
    <row r="37" spans="1:7" ht="16.5" x14ac:dyDescent="0.15">
      <c r="A37" s="168">
        <f t="shared" si="0"/>
        <v>2018</v>
      </c>
      <c r="B37" s="168">
        <f t="shared" si="1"/>
        <v>9</v>
      </c>
      <c r="C37" s="178">
        <v>43347</v>
      </c>
      <c r="D37" s="179">
        <v>102</v>
      </c>
      <c r="E37" s="179">
        <v>39</v>
      </c>
      <c r="F37" s="179">
        <v>19.850000000000001</v>
      </c>
      <c r="G37" s="179">
        <v>19.510000000000002</v>
      </c>
    </row>
  </sheetData>
  <sortState ref="A2:G37">
    <sortCondition ref="C2:C37"/>
  </sortState>
  <phoneticPr fontId="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G95"/>
  <sheetViews>
    <sheetView zoomScale="120" zoomScaleNormal="120" zoomScalePageLayoutView="98" workbookViewId="0">
      <pane ySplit="1" topLeftCell="A60" activePane="bottomLeft" state="frozen"/>
      <selection pane="bottomLeft" activeCell="E68" sqref="E68"/>
    </sheetView>
  </sheetViews>
  <sheetFormatPr defaultColWidth="11" defaultRowHeight="13.5" x14ac:dyDescent="0.15"/>
  <cols>
    <col min="1" max="2" width="10.375" style="166" customWidth="1"/>
    <col min="3" max="3" width="15.375" style="4" customWidth="1"/>
    <col min="4" max="4" width="18.5" style="5" customWidth="1"/>
    <col min="5" max="5" width="18.875" style="5" customWidth="1"/>
    <col min="6" max="6" width="16.625" style="5" customWidth="1"/>
    <col min="7" max="7" width="24" style="6" customWidth="1"/>
  </cols>
  <sheetData>
    <row r="1" spans="1:7" ht="18.75" customHeight="1" x14ac:dyDescent="0.15">
      <c r="A1" s="165" t="s">
        <v>97</v>
      </c>
      <c r="B1" s="165" t="s">
        <v>99</v>
      </c>
      <c r="C1" s="143" t="s">
        <v>208</v>
      </c>
      <c r="D1" s="3" t="s">
        <v>209</v>
      </c>
      <c r="E1" s="145" t="s">
        <v>210</v>
      </c>
      <c r="F1" s="145" t="s">
        <v>211</v>
      </c>
      <c r="G1" s="144" t="s">
        <v>212</v>
      </c>
    </row>
    <row r="2" spans="1:7" ht="18.75" customHeight="1" x14ac:dyDescent="0.15">
      <c r="A2" s="163">
        <f t="shared" ref="A2:A33" si="0">YEAR(E2)</f>
        <v>2018</v>
      </c>
      <c r="B2" s="163">
        <f t="shared" ref="B2:B33" si="1">MONTH(E2)</f>
        <v>4</v>
      </c>
      <c r="C2" s="183" t="s">
        <v>351</v>
      </c>
      <c r="D2" s="184">
        <v>43212.941435185188</v>
      </c>
      <c r="E2" s="184">
        <v>43213.399467592593</v>
      </c>
      <c r="F2" s="185" t="s">
        <v>206</v>
      </c>
      <c r="G2" s="183" t="s">
        <v>261</v>
      </c>
    </row>
    <row r="3" spans="1:7" ht="18.75" customHeight="1" x14ac:dyDescent="0.15">
      <c r="A3" s="163">
        <f t="shared" si="0"/>
        <v>2018</v>
      </c>
      <c r="B3" s="163">
        <f t="shared" si="1"/>
        <v>4</v>
      </c>
      <c r="C3" s="183" t="s">
        <v>349</v>
      </c>
      <c r="D3" s="184">
        <v>43219.867152777777</v>
      </c>
      <c r="E3" s="184">
        <v>43220.952731481484</v>
      </c>
      <c r="F3" s="185" t="s">
        <v>350</v>
      </c>
      <c r="G3" s="183" t="s">
        <v>261</v>
      </c>
    </row>
    <row r="4" spans="1:7" ht="18.75" customHeight="1" x14ac:dyDescent="0.15">
      <c r="A4" s="163">
        <f t="shared" si="0"/>
        <v>2018</v>
      </c>
      <c r="B4" s="163">
        <f t="shared" si="1"/>
        <v>5</v>
      </c>
      <c r="C4" s="183" t="s">
        <v>348</v>
      </c>
      <c r="D4" s="184">
        <v>43215.656087962961</v>
      </c>
      <c r="E4" s="184">
        <v>43221.410752314812</v>
      </c>
      <c r="F4" s="185" t="s">
        <v>205</v>
      </c>
      <c r="G4" s="183" t="s">
        <v>261</v>
      </c>
    </row>
    <row r="5" spans="1:7" ht="18.75" customHeight="1" x14ac:dyDescent="0.15">
      <c r="A5" s="163">
        <f t="shared" si="0"/>
        <v>2018</v>
      </c>
      <c r="B5" s="163">
        <f t="shared" si="1"/>
        <v>5</v>
      </c>
      <c r="C5" s="183" t="s">
        <v>362</v>
      </c>
      <c r="D5" s="184">
        <v>43219.745636574073</v>
      </c>
      <c r="E5" s="184">
        <v>43221.411319444444</v>
      </c>
      <c r="F5" s="185" t="s">
        <v>218</v>
      </c>
      <c r="G5" s="183" t="s">
        <v>261</v>
      </c>
    </row>
    <row r="6" spans="1:7" ht="18.75" customHeight="1" x14ac:dyDescent="0.15">
      <c r="A6" s="163">
        <f t="shared" si="0"/>
        <v>2018</v>
      </c>
      <c r="B6" s="163">
        <f t="shared" si="1"/>
        <v>5</v>
      </c>
      <c r="C6" s="183" t="s">
        <v>361</v>
      </c>
      <c r="D6" s="184">
        <v>43220.391180555554</v>
      </c>
      <c r="E6" s="184">
        <v>43221.411909722221</v>
      </c>
      <c r="F6" s="185" t="s">
        <v>207</v>
      </c>
      <c r="G6" s="183" t="s">
        <v>261</v>
      </c>
    </row>
    <row r="7" spans="1:7" ht="18.75" customHeight="1" x14ac:dyDescent="0.15">
      <c r="A7" s="163">
        <f t="shared" si="0"/>
        <v>2018</v>
      </c>
      <c r="B7" s="163">
        <f t="shared" si="1"/>
        <v>5</v>
      </c>
      <c r="C7" s="183" t="s">
        <v>360</v>
      </c>
      <c r="D7" s="184">
        <v>43221.58284722222</v>
      </c>
      <c r="E7" s="184">
        <v>43222.751030092593</v>
      </c>
      <c r="F7" s="185" t="s">
        <v>201</v>
      </c>
      <c r="G7" s="183" t="s">
        <v>261</v>
      </c>
    </row>
    <row r="8" spans="1:7" ht="18.75" customHeight="1" x14ac:dyDescent="0.15">
      <c r="A8" s="163">
        <f t="shared" si="0"/>
        <v>2018</v>
      </c>
      <c r="B8" s="163">
        <f t="shared" si="1"/>
        <v>5</v>
      </c>
      <c r="C8" s="183" t="s">
        <v>359</v>
      </c>
      <c r="D8" s="184">
        <v>43226.007905092592</v>
      </c>
      <c r="E8" s="184">
        <v>43226.676990740743</v>
      </c>
      <c r="F8" s="185" t="s">
        <v>204</v>
      </c>
      <c r="G8" s="183" t="s">
        <v>261</v>
      </c>
    </row>
    <row r="9" spans="1:7" ht="18.75" customHeight="1" x14ac:dyDescent="0.15">
      <c r="A9" s="163">
        <f t="shared" si="0"/>
        <v>2018</v>
      </c>
      <c r="B9" s="163">
        <f t="shared" si="1"/>
        <v>5</v>
      </c>
      <c r="C9" s="183" t="s">
        <v>357</v>
      </c>
      <c r="D9" s="184">
        <v>43223.448773148149</v>
      </c>
      <c r="E9" s="184">
        <v>43228.732754629629</v>
      </c>
      <c r="F9" s="185" t="s">
        <v>358</v>
      </c>
      <c r="G9" s="183" t="s">
        <v>261</v>
      </c>
    </row>
    <row r="10" spans="1:7" ht="18.75" customHeight="1" x14ac:dyDescent="0.15">
      <c r="A10" s="163">
        <f t="shared" si="0"/>
        <v>2018</v>
      </c>
      <c r="B10" s="163">
        <f t="shared" si="1"/>
        <v>5</v>
      </c>
      <c r="C10" s="183" t="s">
        <v>356</v>
      </c>
      <c r="D10" s="184">
        <v>43231.815868055557</v>
      </c>
      <c r="E10" s="184">
        <v>43232.461678240739</v>
      </c>
      <c r="F10" s="185" t="s">
        <v>205</v>
      </c>
      <c r="G10" s="183" t="s">
        <v>261</v>
      </c>
    </row>
    <row r="11" spans="1:7" ht="18.75" customHeight="1" x14ac:dyDescent="0.15">
      <c r="A11" s="163">
        <f t="shared" si="0"/>
        <v>2018</v>
      </c>
      <c r="B11" s="163">
        <f t="shared" si="1"/>
        <v>5</v>
      </c>
      <c r="C11" s="183" t="s">
        <v>355</v>
      </c>
      <c r="D11" s="184">
        <v>43237.640439814815</v>
      </c>
      <c r="E11" s="184">
        <v>43237.739502314813</v>
      </c>
      <c r="F11" s="185" t="s">
        <v>204</v>
      </c>
      <c r="G11" s="183" t="s">
        <v>261</v>
      </c>
    </row>
    <row r="12" spans="1:7" ht="18.75" customHeight="1" x14ac:dyDescent="0.15">
      <c r="A12" s="163">
        <f t="shared" si="0"/>
        <v>2018</v>
      </c>
      <c r="B12" s="163">
        <f t="shared" si="1"/>
        <v>5</v>
      </c>
      <c r="C12" s="183" t="s">
        <v>370</v>
      </c>
      <c r="D12" s="184">
        <v>43239.49796296296</v>
      </c>
      <c r="E12" s="184">
        <v>43239.630150462966</v>
      </c>
      <c r="F12" s="185" t="s">
        <v>207</v>
      </c>
      <c r="G12" s="183" t="s">
        <v>261</v>
      </c>
    </row>
    <row r="13" spans="1:7" ht="18.75" customHeight="1" x14ac:dyDescent="0.15">
      <c r="A13" s="163">
        <f t="shared" si="0"/>
        <v>2018</v>
      </c>
      <c r="B13" s="163">
        <f t="shared" si="1"/>
        <v>5</v>
      </c>
      <c r="C13" s="183" t="s">
        <v>369</v>
      </c>
      <c r="D13" s="184">
        <v>43240.563969907409</v>
      </c>
      <c r="E13" s="184">
        <v>43240.581956018519</v>
      </c>
      <c r="F13" s="185" t="s">
        <v>201</v>
      </c>
      <c r="G13" s="183" t="s">
        <v>261</v>
      </c>
    </row>
    <row r="14" spans="1:7" ht="18.75" customHeight="1" x14ac:dyDescent="0.15">
      <c r="A14" s="163">
        <f t="shared" si="0"/>
        <v>2018</v>
      </c>
      <c r="B14" s="163">
        <f t="shared" si="1"/>
        <v>5</v>
      </c>
      <c r="C14" s="183" t="s">
        <v>368</v>
      </c>
      <c r="D14" s="184">
        <v>43241.917708333334</v>
      </c>
      <c r="E14" s="184">
        <v>43242.596631944441</v>
      </c>
      <c r="F14" s="185" t="s">
        <v>206</v>
      </c>
      <c r="G14" s="183" t="s">
        <v>261</v>
      </c>
    </row>
    <row r="15" spans="1:7" ht="18.75" customHeight="1" x14ac:dyDescent="0.15">
      <c r="A15" s="163">
        <f t="shared" si="0"/>
        <v>2018</v>
      </c>
      <c r="B15" s="163">
        <f t="shared" si="1"/>
        <v>5</v>
      </c>
      <c r="C15" s="183" t="s">
        <v>367</v>
      </c>
      <c r="D15" s="184">
        <v>43243.416412037041</v>
      </c>
      <c r="E15" s="184">
        <v>43243.562418981484</v>
      </c>
      <c r="F15" s="185" t="s">
        <v>201</v>
      </c>
      <c r="G15" s="183" t="s">
        <v>261</v>
      </c>
    </row>
    <row r="16" spans="1:7" ht="18.75" customHeight="1" x14ac:dyDescent="0.15">
      <c r="A16" s="163">
        <f t="shared" si="0"/>
        <v>2018</v>
      </c>
      <c r="B16" s="163">
        <f t="shared" si="1"/>
        <v>5</v>
      </c>
      <c r="C16" s="183" t="s">
        <v>366</v>
      </c>
      <c r="D16" s="184">
        <v>43244.463576388887</v>
      </c>
      <c r="E16" s="184">
        <v>43245.391504629632</v>
      </c>
      <c r="F16" s="185" t="s">
        <v>218</v>
      </c>
      <c r="G16" s="183" t="s">
        <v>261</v>
      </c>
    </row>
    <row r="17" spans="1:7" ht="18.75" customHeight="1" x14ac:dyDescent="0.15">
      <c r="A17" s="163">
        <f t="shared" si="0"/>
        <v>2018</v>
      </c>
      <c r="B17" s="163">
        <f t="shared" si="1"/>
        <v>5</v>
      </c>
      <c r="C17" s="183" t="s">
        <v>365</v>
      </c>
      <c r="D17" s="184">
        <v>43248.472141203703</v>
      </c>
      <c r="E17" s="184">
        <v>43248.666134259256</v>
      </c>
      <c r="F17" s="185" t="s">
        <v>220</v>
      </c>
      <c r="G17" s="183" t="s">
        <v>261</v>
      </c>
    </row>
    <row r="18" spans="1:7" ht="18.75" customHeight="1" x14ac:dyDescent="0.15">
      <c r="A18" s="163">
        <f t="shared" si="0"/>
        <v>2018</v>
      </c>
      <c r="B18" s="163">
        <f t="shared" si="1"/>
        <v>5</v>
      </c>
      <c r="C18" s="183" t="s">
        <v>364</v>
      </c>
      <c r="D18" s="184">
        <v>43251.01295138889</v>
      </c>
      <c r="E18" s="184">
        <v>43251.360949074071</v>
      </c>
      <c r="F18" s="185" t="s">
        <v>205</v>
      </c>
      <c r="G18" s="183" t="s">
        <v>261</v>
      </c>
    </row>
    <row r="19" spans="1:7" ht="18.75" customHeight="1" x14ac:dyDescent="0.15">
      <c r="A19" s="163">
        <f t="shared" si="0"/>
        <v>2018</v>
      </c>
      <c r="B19" s="163">
        <f t="shared" si="1"/>
        <v>6</v>
      </c>
      <c r="C19" s="183" t="s">
        <v>363</v>
      </c>
      <c r="D19" s="184">
        <v>43258.65525462963</v>
      </c>
      <c r="E19" s="184">
        <v>43259.433391203704</v>
      </c>
      <c r="F19" s="185" t="s">
        <v>204</v>
      </c>
      <c r="G19" s="183" t="s">
        <v>261</v>
      </c>
    </row>
    <row r="20" spans="1:7" ht="18.75" customHeight="1" x14ac:dyDescent="0.15">
      <c r="A20" s="163">
        <f t="shared" si="0"/>
        <v>2018</v>
      </c>
      <c r="B20" s="163">
        <f t="shared" si="1"/>
        <v>6</v>
      </c>
      <c r="C20" s="183" t="s">
        <v>380</v>
      </c>
      <c r="D20" s="184">
        <v>43264.346307870372</v>
      </c>
      <c r="E20" s="184">
        <v>43264.428252314814</v>
      </c>
      <c r="F20" s="185" t="s">
        <v>218</v>
      </c>
      <c r="G20" s="183" t="s">
        <v>261</v>
      </c>
    </row>
    <row r="21" spans="1:7" ht="18.75" customHeight="1" x14ac:dyDescent="0.15">
      <c r="A21" s="163">
        <f t="shared" si="0"/>
        <v>2018</v>
      </c>
      <c r="B21" s="163">
        <f t="shared" si="1"/>
        <v>6</v>
      </c>
      <c r="C21" s="183" t="s">
        <v>379</v>
      </c>
      <c r="D21" s="184">
        <v>43268.909236111111</v>
      </c>
      <c r="E21" s="184">
        <v>43269.381481481483</v>
      </c>
      <c r="F21" s="185" t="s">
        <v>207</v>
      </c>
      <c r="G21" s="183" t="s">
        <v>261</v>
      </c>
    </row>
    <row r="22" spans="1:7" ht="18.75" customHeight="1" x14ac:dyDescent="0.15">
      <c r="A22" s="163">
        <f t="shared" si="0"/>
        <v>2018</v>
      </c>
      <c r="B22" s="163">
        <f t="shared" si="1"/>
        <v>6</v>
      </c>
      <c r="C22" s="183" t="s">
        <v>378</v>
      </c>
      <c r="D22" s="184">
        <v>43272.633159722223</v>
      </c>
      <c r="E22" s="184">
        <v>43274.595289351855</v>
      </c>
      <c r="F22" s="185" t="s">
        <v>205</v>
      </c>
      <c r="G22" s="183" t="s">
        <v>261</v>
      </c>
    </row>
    <row r="23" spans="1:7" ht="18.75" customHeight="1" x14ac:dyDescent="0.15">
      <c r="A23" s="163">
        <f t="shared" si="0"/>
        <v>2018</v>
      </c>
      <c r="B23" s="163">
        <f t="shared" si="1"/>
        <v>6</v>
      </c>
      <c r="C23" s="183" t="s">
        <v>352</v>
      </c>
      <c r="D23" s="184">
        <v>43281.53125</v>
      </c>
      <c r="E23" s="184">
        <v>43281.800694444442</v>
      </c>
      <c r="F23" s="185" t="s">
        <v>350</v>
      </c>
      <c r="G23" s="183" t="s">
        <v>261</v>
      </c>
    </row>
    <row r="24" spans="1:7" ht="18.75" customHeight="1" x14ac:dyDescent="0.15">
      <c r="A24" s="163">
        <f t="shared" si="0"/>
        <v>2018</v>
      </c>
      <c r="B24" s="163">
        <f t="shared" si="1"/>
        <v>6</v>
      </c>
      <c r="C24" s="183" t="s">
        <v>353</v>
      </c>
      <c r="D24" s="184">
        <v>43280.423611111109</v>
      </c>
      <c r="E24" s="184">
        <v>43281.800694444442</v>
      </c>
      <c r="F24" s="185" t="s">
        <v>220</v>
      </c>
      <c r="G24" s="183" t="s">
        <v>261</v>
      </c>
    </row>
    <row r="25" spans="1:7" ht="18.75" customHeight="1" x14ac:dyDescent="0.15">
      <c r="A25" s="163">
        <f t="shared" si="0"/>
        <v>2018</v>
      </c>
      <c r="B25" s="163">
        <f t="shared" si="1"/>
        <v>6</v>
      </c>
      <c r="C25" s="183" t="s">
        <v>354</v>
      </c>
      <c r="D25" s="184">
        <v>43280.338194444441</v>
      </c>
      <c r="E25" s="184">
        <v>43281.800694444442</v>
      </c>
      <c r="F25" s="185" t="s">
        <v>207</v>
      </c>
      <c r="G25" s="183" t="s">
        <v>261</v>
      </c>
    </row>
    <row r="26" spans="1:7" ht="18.75" customHeight="1" x14ac:dyDescent="0.15">
      <c r="A26" s="163">
        <f t="shared" si="0"/>
        <v>2018</v>
      </c>
      <c r="B26" s="163">
        <f t="shared" si="1"/>
        <v>7</v>
      </c>
      <c r="C26" s="183" t="s">
        <v>376</v>
      </c>
      <c r="D26" s="184">
        <v>43284.474652777775</v>
      </c>
      <c r="E26" s="184">
        <v>43284.474652777775</v>
      </c>
      <c r="F26" s="185" t="s">
        <v>377</v>
      </c>
      <c r="G26" s="183" t="s">
        <v>261</v>
      </c>
    </row>
    <row r="27" spans="1:7" ht="18.75" customHeight="1" x14ac:dyDescent="0.15">
      <c r="A27" s="163">
        <f t="shared" si="0"/>
        <v>2018</v>
      </c>
      <c r="B27" s="163">
        <f t="shared" si="1"/>
        <v>7</v>
      </c>
      <c r="C27" s="183" t="s">
        <v>375</v>
      </c>
      <c r="D27" s="184">
        <v>43285.967291666668</v>
      </c>
      <c r="E27" s="184">
        <v>43286.395150462966</v>
      </c>
      <c r="F27" s="185" t="s">
        <v>205</v>
      </c>
      <c r="G27" s="183" t="s">
        <v>261</v>
      </c>
    </row>
    <row r="28" spans="1:7" ht="18.75" customHeight="1" x14ac:dyDescent="0.15">
      <c r="A28" s="163">
        <f t="shared" si="0"/>
        <v>2018</v>
      </c>
      <c r="B28" s="163">
        <f t="shared" si="1"/>
        <v>7</v>
      </c>
      <c r="C28" s="183" t="s">
        <v>374</v>
      </c>
      <c r="D28" s="184">
        <v>43287.895578703705</v>
      </c>
      <c r="E28" s="184">
        <v>43288.411446759259</v>
      </c>
      <c r="F28" s="185" t="s">
        <v>204</v>
      </c>
      <c r="G28" s="183" t="s">
        <v>261</v>
      </c>
    </row>
    <row r="29" spans="1:7" ht="18.75" customHeight="1" x14ac:dyDescent="0.15">
      <c r="A29" s="163">
        <f t="shared" si="0"/>
        <v>2018</v>
      </c>
      <c r="B29" s="163">
        <f t="shared" si="1"/>
        <v>7</v>
      </c>
      <c r="C29" s="183" t="s">
        <v>373</v>
      </c>
      <c r="D29" s="184">
        <v>43288.938599537039</v>
      </c>
      <c r="E29" s="184">
        <v>43288.943564814814</v>
      </c>
      <c r="F29" s="185" t="s">
        <v>207</v>
      </c>
      <c r="G29" s="183" t="s">
        <v>261</v>
      </c>
    </row>
    <row r="30" spans="1:7" ht="18.75" customHeight="1" x14ac:dyDescent="0.15">
      <c r="A30" s="163">
        <f t="shared" si="0"/>
        <v>2018</v>
      </c>
      <c r="B30" s="163">
        <f t="shared" si="1"/>
        <v>7</v>
      </c>
      <c r="C30" s="183" t="s">
        <v>372</v>
      </c>
      <c r="D30" s="184">
        <v>43290.263425925928</v>
      </c>
      <c r="E30" s="184">
        <v>43290.373425925929</v>
      </c>
      <c r="F30" s="185" t="s">
        <v>206</v>
      </c>
      <c r="G30" s="183" t="s">
        <v>261</v>
      </c>
    </row>
    <row r="31" spans="1:7" ht="18.75" customHeight="1" x14ac:dyDescent="0.15">
      <c r="A31" s="163">
        <f t="shared" si="0"/>
        <v>2018</v>
      </c>
      <c r="B31" s="163">
        <f t="shared" si="1"/>
        <v>7</v>
      </c>
      <c r="C31" s="183" t="s">
        <v>371</v>
      </c>
      <c r="D31" s="184">
        <v>43292.5315625</v>
      </c>
      <c r="E31" s="184">
        <v>43292.614502314813</v>
      </c>
      <c r="F31" s="185" t="s">
        <v>350</v>
      </c>
      <c r="G31" s="183" t="s">
        <v>261</v>
      </c>
    </row>
    <row r="32" spans="1:7" ht="18.75" customHeight="1" x14ac:dyDescent="0.15">
      <c r="A32" s="163">
        <f t="shared" si="0"/>
        <v>2018</v>
      </c>
      <c r="B32" s="163">
        <f t="shared" si="1"/>
        <v>7</v>
      </c>
      <c r="C32" s="183" t="s">
        <v>389</v>
      </c>
      <c r="D32" s="184">
        <v>43296.373472222222</v>
      </c>
      <c r="E32" s="184">
        <v>43296.376805555556</v>
      </c>
      <c r="F32" s="185" t="s">
        <v>207</v>
      </c>
      <c r="G32" s="183" t="s">
        <v>261</v>
      </c>
    </row>
    <row r="33" spans="1:7" ht="18.75" customHeight="1" x14ac:dyDescent="0.15">
      <c r="A33" s="163">
        <f t="shared" si="0"/>
        <v>2018</v>
      </c>
      <c r="B33" s="163">
        <f t="shared" si="1"/>
        <v>7</v>
      </c>
      <c r="C33" s="183" t="s">
        <v>388</v>
      </c>
      <c r="D33" s="184">
        <v>43298.821539351855</v>
      </c>
      <c r="E33" s="184">
        <v>43299.36378472222</v>
      </c>
      <c r="F33" s="185" t="s">
        <v>204</v>
      </c>
      <c r="G33" s="183" t="s">
        <v>261</v>
      </c>
    </row>
    <row r="34" spans="1:7" ht="18.75" customHeight="1" x14ac:dyDescent="0.15">
      <c r="A34" s="163">
        <f t="shared" ref="A34:A65" si="2">YEAR(E34)</f>
        <v>2018</v>
      </c>
      <c r="B34" s="163">
        <f t="shared" ref="B34:B65" si="3">MONTH(E34)</f>
        <v>7</v>
      </c>
      <c r="C34" s="183" t="s">
        <v>387</v>
      </c>
      <c r="D34" s="184">
        <v>43299.573460648149</v>
      </c>
      <c r="E34" s="184">
        <v>43299.640023148146</v>
      </c>
      <c r="F34" s="185" t="s">
        <v>377</v>
      </c>
      <c r="G34" s="183" t="s">
        <v>261</v>
      </c>
    </row>
    <row r="35" spans="1:7" ht="18.75" customHeight="1" x14ac:dyDescent="0.15">
      <c r="A35" s="163">
        <f t="shared" si="2"/>
        <v>2018</v>
      </c>
      <c r="B35" s="163">
        <f t="shared" si="3"/>
        <v>7</v>
      </c>
      <c r="C35" s="183" t="s">
        <v>386</v>
      </c>
      <c r="D35" s="184">
        <v>43300.360150462962</v>
      </c>
      <c r="E35" s="184">
        <v>43300.450335648151</v>
      </c>
      <c r="F35" s="185" t="s">
        <v>219</v>
      </c>
      <c r="G35" s="183" t="s">
        <v>261</v>
      </c>
    </row>
    <row r="36" spans="1:7" ht="18.75" customHeight="1" x14ac:dyDescent="0.15">
      <c r="A36" s="163">
        <f t="shared" si="2"/>
        <v>2018</v>
      </c>
      <c r="B36" s="163">
        <f t="shared" si="3"/>
        <v>7</v>
      </c>
      <c r="C36" s="183" t="s">
        <v>385</v>
      </c>
      <c r="D36" s="184">
        <v>43300.443958333337</v>
      </c>
      <c r="E36" s="184">
        <v>43300.451435185183</v>
      </c>
      <c r="F36" s="185" t="s">
        <v>206</v>
      </c>
      <c r="G36" s="183" t="s">
        <v>261</v>
      </c>
    </row>
    <row r="37" spans="1:7" ht="18.75" customHeight="1" x14ac:dyDescent="0.15">
      <c r="A37" s="163">
        <f t="shared" si="2"/>
        <v>2018</v>
      </c>
      <c r="B37" s="163">
        <f t="shared" si="3"/>
        <v>7</v>
      </c>
      <c r="C37" s="183" t="s">
        <v>202</v>
      </c>
      <c r="D37" s="184">
        <v>43301.547662037039</v>
      </c>
      <c r="E37" s="184">
        <v>43301.635312500002</v>
      </c>
      <c r="F37" s="185" t="s">
        <v>203</v>
      </c>
      <c r="G37" s="183" t="s">
        <v>261</v>
      </c>
    </row>
    <row r="38" spans="1:7" ht="18.75" customHeight="1" x14ac:dyDescent="0.15">
      <c r="A38" s="163">
        <f t="shared" si="2"/>
        <v>2018</v>
      </c>
      <c r="B38" s="163">
        <f t="shared" si="3"/>
        <v>7</v>
      </c>
      <c r="C38" s="183" t="s">
        <v>384</v>
      </c>
      <c r="D38" s="184">
        <v>43298.692858796298</v>
      </c>
      <c r="E38" s="184">
        <v>43303.524062500001</v>
      </c>
      <c r="F38" s="185" t="s">
        <v>220</v>
      </c>
      <c r="G38" s="183" t="s">
        <v>261</v>
      </c>
    </row>
    <row r="39" spans="1:7" ht="18.75" customHeight="1" x14ac:dyDescent="0.15">
      <c r="A39" s="163">
        <f t="shared" si="2"/>
        <v>2018</v>
      </c>
      <c r="B39" s="163">
        <f t="shared" si="3"/>
        <v>7</v>
      </c>
      <c r="C39" s="183" t="s">
        <v>383</v>
      </c>
      <c r="D39" s="184">
        <v>43303.874872685185</v>
      </c>
      <c r="E39" s="184">
        <v>43304.386157407411</v>
      </c>
      <c r="F39" s="185" t="s">
        <v>201</v>
      </c>
      <c r="G39" s="183" t="s">
        <v>261</v>
      </c>
    </row>
    <row r="40" spans="1:7" ht="18.75" customHeight="1" x14ac:dyDescent="0.15">
      <c r="A40" s="163">
        <f t="shared" si="2"/>
        <v>2018</v>
      </c>
      <c r="B40" s="163">
        <f t="shared" si="3"/>
        <v>7</v>
      </c>
      <c r="C40" s="183" t="s">
        <v>382</v>
      </c>
      <c r="D40" s="184">
        <v>43303.831747685188</v>
      </c>
      <c r="E40" s="184">
        <v>43304.386516203704</v>
      </c>
      <c r="F40" s="185" t="s">
        <v>218</v>
      </c>
      <c r="G40" s="183" t="s">
        <v>261</v>
      </c>
    </row>
    <row r="41" spans="1:7" ht="18.75" customHeight="1" x14ac:dyDescent="0.15">
      <c r="A41" s="163">
        <f t="shared" si="2"/>
        <v>2018</v>
      </c>
      <c r="B41" s="163">
        <f t="shared" si="3"/>
        <v>7</v>
      </c>
      <c r="C41" s="183" t="s">
        <v>381</v>
      </c>
      <c r="D41" s="184">
        <v>43305.825254629628</v>
      </c>
      <c r="E41" s="184">
        <v>43305.910856481481</v>
      </c>
      <c r="F41" s="185" t="s">
        <v>207</v>
      </c>
      <c r="G41" s="183" t="s">
        <v>261</v>
      </c>
    </row>
    <row r="42" spans="1:7" ht="18.75" customHeight="1" x14ac:dyDescent="0.15">
      <c r="A42" s="163">
        <f t="shared" si="2"/>
        <v>2018</v>
      </c>
      <c r="B42" s="163">
        <f t="shared" si="3"/>
        <v>7</v>
      </c>
      <c r="C42" s="183" t="s">
        <v>398</v>
      </c>
      <c r="D42" s="184">
        <v>43306.328414351854</v>
      </c>
      <c r="E42" s="184">
        <v>43306.567442129628</v>
      </c>
      <c r="F42" s="185" t="s">
        <v>220</v>
      </c>
      <c r="G42" s="183" t="s">
        <v>261</v>
      </c>
    </row>
    <row r="43" spans="1:7" ht="18.75" customHeight="1" x14ac:dyDescent="0.15">
      <c r="A43" s="163">
        <f t="shared" si="2"/>
        <v>2018</v>
      </c>
      <c r="B43" s="163">
        <f t="shared" si="3"/>
        <v>7</v>
      </c>
      <c r="C43" s="183" t="s">
        <v>397</v>
      </c>
      <c r="D43" s="184">
        <v>43307.139594907407</v>
      </c>
      <c r="E43" s="184">
        <v>43307.379247685189</v>
      </c>
      <c r="F43" s="185" t="s">
        <v>220</v>
      </c>
      <c r="G43" s="183" t="s">
        <v>261</v>
      </c>
    </row>
    <row r="44" spans="1:7" ht="18.75" customHeight="1" x14ac:dyDescent="0.15">
      <c r="A44" s="163">
        <f t="shared" si="2"/>
        <v>2018</v>
      </c>
      <c r="B44" s="163">
        <f t="shared" si="3"/>
        <v>7</v>
      </c>
      <c r="C44" s="183" t="s">
        <v>396</v>
      </c>
      <c r="D44" s="184">
        <v>43307.791979166665</v>
      </c>
      <c r="E44" s="184">
        <v>43307.855983796297</v>
      </c>
      <c r="F44" s="185" t="s">
        <v>220</v>
      </c>
      <c r="G44" s="183" t="s">
        <v>261</v>
      </c>
    </row>
    <row r="45" spans="1:7" ht="18.75" customHeight="1" x14ac:dyDescent="0.15">
      <c r="A45" s="163">
        <f t="shared" si="2"/>
        <v>2018</v>
      </c>
      <c r="B45" s="163">
        <f t="shared" si="3"/>
        <v>7</v>
      </c>
      <c r="C45" s="183" t="s">
        <v>395</v>
      </c>
      <c r="D45" s="184">
        <v>43307.897499999999</v>
      </c>
      <c r="E45" s="184">
        <v>43307.897893518515</v>
      </c>
      <c r="F45" s="185" t="s">
        <v>216</v>
      </c>
      <c r="G45" s="183" t="s">
        <v>261</v>
      </c>
    </row>
    <row r="46" spans="1:7" ht="18.75" customHeight="1" x14ac:dyDescent="0.15">
      <c r="A46" s="163">
        <f t="shared" si="2"/>
        <v>2018</v>
      </c>
      <c r="B46" s="163">
        <f t="shared" si="3"/>
        <v>7</v>
      </c>
      <c r="C46" s="183" t="s">
        <v>328</v>
      </c>
      <c r="D46" s="184">
        <v>43309.890092592592</v>
      </c>
      <c r="E46" s="184">
        <v>43309.94809027778</v>
      </c>
      <c r="F46" s="185" t="s">
        <v>377</v>
      </c>
      <c r="G46" s="183" t="s">
        <v>261</v>
      </c>
    </row>
    <row r="47" spans="1:7" ht="18.75" customHeight="1" x14ac:dyDescent="0.15">
      <c r="A47" s="163">
        <f t="shared" si="2"/>
        <v>2018</v>
      </c>
      <c r="B47" s="163">
        <f t="shared" si="3"/>
        <v>7</v>
      </c>
      <c r="C47" s="183" t="s">
        <v>394</v>
      </c>
      <c r="D47" s="184">
        <v>43310.457546296297</v>
      </c>
      <c r="E47" s="184">
        <v>43310.458969907406</v>
      </c>
      <c r="F47" s="185" t="s">
        <v>207</v>
      </c>
      <c r="G47" s="183" t="s">
        <v>261</v>
      </c>
    </row>
    <row r="48" spans="1:7" ht="18.75" customHeight="1" x14ac:dyDescent="0.15">
      <c r="A48" s="163">
        <f t="shared" si="2"/>
        <v>2018</v>
      </c>
      <c r="B48" s="163">
        <f t="shared" si="3"/>
        <v>7</v>
      </c>
      <c r="C48" s="183" t="s">
        <v>393</v>
      </c>
      <c r="D48" s="184">
        <v>43311.463171296295</v>
      </c>
      <c r="E48" s="184">
        <v>43311.465740740743</v>
      </c>
      <c r="F48" s="185" t="s">
        <v>218</v>
      </c>
      <c r="G48" s="183" t="s">
        <v>261</v>
      </c>
    </row>
    <row r="49" spans="1:7" ht="18.75" customHeight="1" x14ac:dyDescent="0.15">
      <c r="A49" s="163">
        <f t="shared" si="2"/>
        <v>2018</v>
      </c>
      <c r="B49" s="163">
        <f t="shared" si="3"/>
        <v>7</v>
      </c>
      <c r="C49" s="183" t="s">
        <v>392</v>
      </c>
      <c r="D49" s="184">
        <v>43311.540196759262</v>
      </c>
      <c r="E49" s="184">
        <v>43311.5465625</v>
      </c>
      <c r="F49" s="185" t="s">
        <v>377</v>
      </c>
      <c r="G49" s="183" t="s">
        <v>261</v>
      </c>
    </row>
    <row r="50" spans="1:7" ht="18.75" customHeight="1" x14ac:dyDescent="0.15">
      <c r="A50" s="163">
        <f t="shared" si="2"/>
        <v>2018</v>
      </c>
      <c r="B50" s="163">
        <f t="shared" si="3"/>
        <v>7</v>
      </c>
      <c r="C50" s="183" t="s">
        <v>391</v>
      </c>
      <c r="D50" s="184">
        <v>43312.402974537035</v>
      </c>
      <c r="E50" s="184">
        <v>43312.447766203702</v>
      </c>
      <c r="F50" s="185" t="s">
        <v>377</v>
      </c>
      <c r="G50" s="183" t="s">
        <v>261</v>
      </c>
    </row>
    <row r="51" spans="1:7" ht="18.75" customHeight="1" x14ac:dyDescent="0.15">
      <c r="A51" s="163">
        <f t="shared" si="2"/>
        <v>2018</v>
      </c>
      <c r="B51" s="163">
        <f t="shared" si="3"/>
        <v>7</v>
      </c>
      <c r="C51" s="183" t="s">
        <v>390</v>
      </c>
      <c r="D51" s="184">
        <v>43312.777268518519</v>
      </c>
      <c r="E51" s="184">
        <v>43312.932974537034</v>
      </c>
      <c r="F51" s="185" t="s">
        <v>205</v>
      </c>
      <c r="G51" s="183" t="s">
        <v>261</v>
      </c>
    </row>
    <row r="52" spans="1:7" ht="18.75" customHeight="1" x14ac:dyDescent="0.15">
      <c r="A52" s="163">
        <f t="shared" si="2"/>
        <v>2018</v>
      </c>
      <c r="B52" s="163">
        <f t="shared" si="3"/>
        <v>8</v>
      </c>
      <c r="C52" s="183" t="s">
        <v>405</v>
      </c>
      <c r="D52" s="184">
        <v>43313.60396990741</v>
      </c>
      <c r="E52" s="184">
        <v>43313.684999999998</v>
      </c>
      <c r="F52" s="185" t="s">
        <v>377</v>
      </c>
      <c r="G52" s="183" t="s">
        <v>261</v>
      </c>
    </row>
    <row r="53" spans="1:7" ht="18.75" customHeight="1" x14ac:dyDescent="0.15">
      <c r="A53" s="163">
        <f t="shared" si="2"/>
        <v>2018</v>
      </c>
      <c r="B53" s="163">
        <f t="shared" si="3"/>
        <v>8</v>
      </c>
      <c r="C53" s="183" t="s">
        <v>404</v>
      </c>
      <c r="D53" s="184">
        <v>43313.939351851855</v>
      </c>
      <c r="E53" s="184">
        <v>43313.94390046296</v>
      </c>
      <c r="F53" s="185" t="s">
        <v>203</v>
      </c>
      <c r="G53" s="183" t="s">
        <v>261</v>
      </c>
    </row>
    <row r="54" spans="1:7" ht="18.75" customHeight="1" x14ac:dyDescent="0.15">
      <c r="A54" s="163">
        <f t="shared" si="2"/>
        <v>2018</v>
      </c>
      <c r="B54" s="163">
        <f t="shared" si="3"/>
        <v>8</v>
      </c>
      <c r="C54" s="183" t="s">
        <v>403</v>
      </c>
      <c r="D54" s="184">
        <v>43314.464849537035</v>
      </c>
      <c r="E54" s="184">
        <v>43314.467465277776</v>
      </c>
      <c r="F54" s="185" t="s">
        <v>204</v>
      </c>
      <c r="G54" s="183" t="s">
        <v>261</v>
      </c>
    </row>
    <row r="55" spans="1:7" ht="18.75" customHeight="1" x14ac:dyDescent="0.15">
      <c r="A55" s="163">
        <f t="shared" si="2"/>
        <v>2018</v>
      </c>
      <c r="B55" s="163">
        <f t="shared" si="3"/>
        <v>8</v>
      </c>
      <c r="C55" s="183" t="s">
        <v>402</v>
      </c>
      <c r="D55" s="184">
        <v>43314.851412037038</v>
      </c>
      <c r="E55" s="184">
        <v>43314.852442129632</v>
      </c>
      <c r="F55" s="185" t="s">
        <v>377</v>
      </c>
      <c r="G55" s="183" t="s">
        <v>261</v>
      </c>
    </row>
    <row r="56" spans="1:7" ht="18.75" customHeight="1" x14ac:dyDescent="0.15">
      <c r="A56" s="163">
        <f t="shared" si="2"/>
        <v>2018</v>
      </c>
      <c r="B56" s="163">
        <f t="shared" si="3"/>
        <v>8</v>
      </c>
      <c r="C56" s="183" t="s">
        <v>401</v>
      </c>
      <c r="D56" s="184">
        <v>43319.466493055559</v>
      </c>
      <c r="E56" s="184">
        <v>43319.576597222222</v>
      </c>
      <c r="F56" s="185" t="s">
        <v>358</v>
      </c>
      <c r="G56" s="183" t="s">
        <v>261</v>
      </c>
    </row>
    <row r="57" spans="1:7" ht="18.75" customHeight="1" x14ac:dyDescent="0.15">
      <c r="A57" s="163">
        <f t="shared" si="2"/>
        <v>2018</v>
      </c>
      <c r="B57" s="163">
        <f t="shared" si="3"/>
        <v>8</v>
      </c>
      <c r="C57" s="183" t="s">
        <v>400</v>
      </c>
      <c r="D57" s="184">
        <v>43321.678680555553</v>
      </c>
      <c r="E57" s="184">
        <v>43321.691550925927</v>
      </c>
      <c r="F57" s="185" t="s">
        <v>204</v>
      </c>
      <c r="G57" s="183" t="s">
        <v>261</v>
      </c>
    </row>
    <row r="58" spans="1:7" ht="18.75" customHeight="1" x14ac:dyDescent="0.15">
      <c r="A58" s="163">
        <f t="shared" si="2"/>
        <v>2018</v>
      </c>
      <c r="B58" s="163">
        <f t="shared" si="3"/>
        <v>8</v>
      </c>
      <c r="C58" s="183" t="s">
        <v>399</v>
      </c>
      <c r="D58" s="184">
        <v>43322.070949074077</v>
      </c>
      <c r="E58" s="184">
        <v>43322.386944444443</v>
      </c>
      <c r="F58" s="185" t="s">
        <v>201</v>
      </c>
      <c r="G58" s="183" t="s">
        <v>261</v>
      </c>
    </row>
    <row r="59" spans="1:7" ht="18.75" customHeight="1" x14ac:dyDescent="0.15">
      <c r="A59" s="163">
        <f t="shared" si="2"/>
        <v>2018</v>
      </c>
      <c r="B59" s="163">
        <f t="shared" si="3"/>
        <v>8</v>
      </c>
      <c r="C59" s="183" t="s">
        <v>415</v>
      </c>
      <c r="D59" s="184">
        <v>43322.970868055556</v>
      </c>
      <c r="E59" s="184">
        <v>43322.976921296293</v>
      </c>
      <c r="F59" s="185" t="s">
        <v>207</v>
      </c>
      <c r="G59" s="183" t="s">
        <v>261</v>
      </c>
    </row>
    <row r="60" spans="1:7" ht="18.75" customHeight="1" x14ac:dyDescent="0.15">
      <c r="A60" s="163">
        <f t="shared" si="2"/>
        <v>2018</v>
      </c>
      <c r="B60" s="163">
        <f t="shared" si="3"/>
        <v>8</v>
      </c>
      <c r="C60" s="183" t="s">
        <v>414</v>
      </c>
      <c r="D60" s="184">
        <v>43317.569722222222</v>
      </c>
      <c r="E60" s="184">
        <v>43326.599270833336</v>
      </c>
      <c r="F60" s="185" t="s">
        <v>201</v>
      </c>
      <c r="G60" s="183" t="s">
        <v>261</v>
      </c>
    </row>
    <row r="61" spans="1:7" ht="18.75" customHeight="1" x14ac:dyDescent="0.15">
      <c r="A61" s="163">
        <f t="shared" si="2"/>
        <v>2018</v>
      </c>
      <c r="B61" s="163">
        <f t="shared" si="3"/>
        <v>8</v>
      </c>
      <c r="C61" s="183" t="s">
        <v>413</v>
      </c>
      <c r="D61" s="184">
        <v>43326.560925925929</v>
      </c>
      <c r="E61" s="184">
        <v>43326.62877314815</v>
      </c>
      <c r="F61" s="185" t="s">
        <v>218</v>
      </c>
      <c r="G61" s="183" t="s">
        <v>261</v>
      </c>
    </row>
    <row r="62" spans="1:7" ht="18.75" customHeight="1" x14ac:dyDescent="0.15">
      <c r="A62" s="163">
        <f t="shared" si="2"/>
        <v>2018</v>
      </c>
      <c r="B62" s="163">
        <f t="shared" si="3"/>
        <v>8</v>
      </c>
      <c r="C62" s="183" t="s">
        <v>412</v>
      </c>
      <c r="D62" s="184">
        <v>43325.948993055557</v>
      </c>
      <c r="E62" s="184">
        <v>43328.30877314815</v>
      </c>
      <c r="F62" s="185" t="s">
        <v>203</v>
      </c>
      <c r="G62" s="183" t="s">
        <v>261</v>
      </c>
    </row>
    <row r="63" spans="1:7" ht="18.75" customHeight="1" x14ac:dyDescent="0.15">
      <c r="A63" s="163">
        <f t="shared" si="2"/>
        <v>2018</v>
      </c>
      <c r="B63" s="163">
        <f t="shared" si="3"/>
        <v>8</v>
      </c>
      <c r="C63" s="183" t="s">
        <v>411</v>
      </c>
      <c r="D63" s="184">
        <v>43329.458738425928</v>
      </c>
      <c r="E63" s="184">
        <v>43329.530266203707</v>
      </c>
      <c r="F63" s="185" t="s">
        <v>207</v>
      </c>
      <c r="G63" s="183" t="s">
        <v>261</v>
      </c>
    </row>
    <row r="64" spans="1:7" ht="18.75" customHeight="1" x14ac:dyDescent="0.15">
      <c r="A64" s="163">
        <f t="shared" si="2"/>
        <v>2018</v>
      </c>
      <c r="B64" s="163">
        <f t="shared" si="3"/>
        <v>8</v>
      </c>
      <c r="C64" s="183" t="s">
        <v>410</v>
      </c>
      <c r="D64" s="184">
        <v>43330.508483796293</v>
      </c>
      <c r="E64" s="184">
        <v>43330.519583333335</v>
      </c>
      <c r="F64" s="185" t="s">
        <v>207</v>
      </c>
      <c r="G64" s="183" t="s">
        <v>261</v>
      </c>
    </row>
    <row r="65" spans="1:7" ht="18.75" customHeight="1" x14ac:dyDescent="0.15">
      <c r="A65" s="163">
        <f t="shared" si="2"/>
        <v>2018</v>
      </c>
      <c r="B65" s="163">
        <f t="shared" si="3"/>
        <v>8</v>
      </c>
      <c r="C65" s="183" t="s">
        <v>409</v>
      </c>
      <c r="D65" s="184">
        <v>43331.64230324074</v>
      </c>
      <c r="E65" s="184">
        <v>43331.673090277778</v>
      </c>
      <c r="F65" s="185" t="s">
        <v>377</v>
      </c>
      <c r="G65" s="183" t="s">
        <v>261</v>
      </c>
    </row>
    <row r="66" spans="1:7" ht="18.75" customHeight="1" x14ac:dyDescent="0.15">
      <c r="A66" s="163">
        <f t="shared" ref="A66:A92" si="4">YEAR(E66)</f>
        <v>2018</v>
      </c>
      <c r="B66" s="163">
        <f t="shared" ref="B66:B92" si="5">MONTH(E66)</f>
        <v>8</v>
      </c>
      <c r="C66" s="183" t="s">
        <v>408</v>
      </c>
      <c r="D66" s="184">
        <v>43331.670717592591</v>
      </c>
      <c r="E66" s="184">
        <v>43331.676180555558</v>
      </c>
      <c r="F66" s="185" t="s">
        <v>204</v>
      </c>
      <c r="G66" s="183" t="s">
        <v>261</v>
      </c>
    </row>
    <row r="67" spans="1:7" ht="18.75" customHeight="1" x14ac:dyDescent="0.15">
      <c r="A67" s="163">
        <f t="shared" si="4"/>
        <v>2018</v>
      </c>
      <c r="B67" s="163">
        <f t="shared" si="5"/>
        <v>8</v>
      </c>
      <c r="C67" s="183" t="s">
        <v>407</v>
      </c>
      <c r="D67" s="184">
        <v>43329.315821759257</v>
      </c>
      <c r="E67" s="184">
        <v>43331.722025462965</v>
      </c>
      <c r="F67" s="185" t="s">
        <v>358</v>
      </c>
      <c r="G67" s="183" t="s">
        <v>261</v>
      </c>
    </row>
    <row r="68" spans="1:7" ht="18.75" customHeight="1" x14ac:dyDescent="0.15">
      <c r="A68" s="163">
        <f t="shared" si="4"/>
        <v>2018</v>
      </c>
      <c r="B68" s="163">
        <f t="shared" si="5"/>
        <v>8</v>
      </c>
      <c r="C68" s="183" t="s">
        <v>406</v>
      </c>
      <c r="D68" s="184">
        <v>43332.346400462964</v>
      </c>
      <c r="E68" s="184">
        <v>43332.364664351851</v>
      </c>
      <c r="F68" s="185" t="s">
        <v>204</v>
      </c>
      <c r="G68" s="183" t="s">
        <v>261</v>
      </c>
    </row>
    <row r="69" spans="1:7" ht="18.75" customHeight="1" x14ac:dyDescent="0.15">
      <c r="A69" s="163">
        <f t="shared" si="4"/>
        <v>2018</v>
      </c>
      <c r="B69" s="163">
        <f t="shared" si="5"/>
        <v>8</v>
      </c>
      <c r="C69" s="183" t="s">
        <v>425</v>
      </c>
      <c r="D69" s="184">
        <v>43332.497511574074</v>
      </c>
      <c r="E69" s="184">
        <v>43332.592581018522</v>
      </c>
      <c r="F69" s="185" t="s">
        <v>204</v>
      </c>
      <c r="G69" s="183" t="s">
        <v>261</v>
      </c>
    </row>
    <row r="70" spans="1:7" ht="18.75" customHeight="1" x14ac:dyDescent="0.15">
      <c r="A70" s="163">
        <f t="shared" si="4"/>
        <v>2018</v>
      </c>
      <c r="B70" s="163">
        <f t="shared" si="5"/>
        <v>8</v>
      </c>
      <c r="C70" s="183" t="s">
        <v>424</v>
      </c>
      <c r="D70" s="184">
        <v>43332.601921296293</v>
      </c>
      <c r="E70" s="184">
        <v>43332.605000000003</v>
      </c>
      <c r="F70" s="185" t="s">
        <v>207</v>
      </c>
      <c r="G70" s="183" t="s">
        <v>261</v>
      </c>
    </row>
    <row r="71" spans="1:7" ht="18.75" customHeight="1" x14ac:dyDescent="0.15">
      <c r="A71" s="163">
        <f t="shared" si="4"/>
        <v>2018</v>
      </c>
      <c r="B71" s="163">
        <f t="shared" si="5"/>
        <v>8</v>
      </c>
      <c r="C71" s="183" t="s">
        <v>423</v>
      </c>
      <c r="D71" s="184">
        <v>43333.705567129633</v>
      </c>
      <c r="E71" s="184">
        <v>43333.720925925925</v>
      </c>
      <c r="F71" s="185" t="s">
        <v>377</v>
      </c>
      <c r="G71" s="183" t="s">
        <v>261</v>
      </c>
    </row>
    <row r="72" spans="1:7" ht="18.75" customHeight="1" x14ac:dyDescent="0.15">
      <c r="A72" s="163">
        <f t="shared" si="4"/>
        <v>2018</v>
      </c>
      <c r="B72" s="163">
        <f t="shared" si="5"/>
        <v>8</v>
      </c>
      <c r="C72" s="183" t="s">
        <v>422</v>
      </c>
      <c r="D72" s="184">
        <v>43333.72388888889</v>
      </c>
      <c r="E72" s="184">
        <v>43333.86440972222</v>
      </c>
      <c r="F72" s="185" t="s">
        <v>201</v>
      </c>
      <c r="G72" s="183" t="s">
        <v>261</v>
      </c>
    </row>
    <row r="73" spans="1:7" ht="18.75" customHeight="1" x14ac:dyDescent="0.15">
      <c r="A73" s="163">
        <f t="shared" si="4"/>
        <v>2018</v>
      </c>
      <c r="B73" s="163">
        <f t="shared" si="5"/>
        <v>8</v>
      </c>
      <c r="C73" s="183" t="s">
        <v>421</v>
      </c>
      <c r="D73" s="184">
        <v>43333.759409722225</v>
      </c>
      <c r="E73" s="184">
        <v>43334.454502314817</v>
      </c>
      <c r="F73" s="185" t="s">
        <v>205</v>
      </c>
      <c r="G73" s="183" t="s">
        <v>261</v>
      </c>
    </row>
    <row r="74" spans="1:7" ht="18.75" customHeight="1" x14ac:dyDescent="0.15">
      <c r="A74" s="163">
        <f t="shared" si="4"/>
        <v>2018</v>
      </c>
      <c r="B74" s="163">
        <f t="shared" si="5"/>
        <v>8</v>
      </c>
      <c r="C74" s="183" t="s">
        <v>420</v>
      </c>
      <c r="D74" s="184">
        <v>43330.658472222225</v>
      </c>
      <c r="E74" s="184">
        <v>43334.714629629627</v>
      </c>
      <c r="F74" s="185" t="s">
        <v>204</v>
      </c>
      <c r="G74" s="183" t="s">
        <v>261</v>
      </c>
    </row>
    <row r="75" spans="1:7" ht="18.75" customHeight="1" x14ac:dyDescent="0.15">
      <c r="A75" s="163">
        <f t="shared" si="4"/>
        <v>2018</v>
      </c>
      <c r="B75" s="163">
        <f t="shared" si="5"/>
        <v>8</v>
      </c>
      <c r="C75" s="183" t="s">
        <v>419</v>
      </c>
      <c r="D75" s="184">
        <v>43334.849803240744</v>
      </c>
      <c r="E75" s="184">
        <v>43334.853182870371</v>
      </c>
      <c r="F75" s="185" t="s">
        <v>204</v>
      </c>
      <c r="G75" s="183" t="s">
        <v>261</v>
      </c>
    </row>
    <row r="76" spans="1:7" ht="18.75" customHeight="1" x14ac:dyDescent="0.15">
      <c r="A76" s="163">
        <f t="shared" si="4"/>
        <v>2018</v>
      </c>
      <c r="B76" s="163">
        <f t="shared" si="5"/>
        <v>8</v>
      </c>
      <c r="C76" s="183" t="s">
        <v>418</v>
      </c>
      <c r="D76" s="184">
        <v>43331.799907407411</v>
      </c>
      <c r="E76" s="184">
        <v>43335.422638888886</v>
      </c>
      <c r="F76" s="185" t="s">
        <v>204</v>
      </c>
      <c r="G76" s="183" t="s">
        <v>261</v>
      </c>
    </row>
    <row r="77" spans="1:7" ht="18.75" customHeight="1" x14ac:dyDescent="0.15">
      <c r="A77" s="163">
        <f t="shared" si="4"/>
        <v>2018</v>
      </c>
      <c r="B77" s="163">
        <f t="shared" si="5"/>
        <v>8</v>
      </c>
      <c r="C77" s="183" t="s">
        <v>417</v>
      </c>
      <c r="D77" s="184">
        <v>43334.859247685185</v>
      </c>
      <c r="E77" s="184">
        <v>43335.448055555556</v>
      </c>
      <c r="F77" s="185" t="s">
        <v>377</v>
      </c>
      <c r="G77" s="183" t="s">
        <v>261</v>
      </c>
    </row>
    <row r="78" spans="1:7" ht="18.75" customHeight="1" x14ac:dyDescent="0.15">
      <c r="A78" s="163">
        <f t="shared" si="4"/>
        <v>2018</v>
      </c>
      <c r="B78" s="163">
        <f t="shared" si="5"/>
        <v>8</v>
      </c>
      <c r="C78" s="183" t="s">
        <v>416</v>
      </c>
      <c r="D78" s="184">
        <v>43334.453842592593</v>
      </c>
      <c r="E78" s="184">
        <v>43335.688379629632</v>
      </c>
      <c r="F78" s="185" t="s">
        <v>204</v>
      </c>
      <c r="G78" s="183" t="s">
        <v>261</v>
      </c>
    </row>
    <row r="79" spans="1:7" ht="18.75" customHeight="1" x14ac:dyDescent="0.15">
      <c r="A79" s="163">
        <f t="shared" si="4"/>
        <v>2018</v>
      </c>
      <c r="B79" s="163">
        <f t="shared" si="5"/>
        <v>8</v>
      </c>
      <c r="C79" s="183" t="s">
        <v>435</v>
      </c>
      <c r="D79" s="184">
        <v>43337.931168981479</v>
      </c>
      <c r="E79" s="184">
        <v>43337.941886574074</v>
      </c>
      <c r="F79" s="185" t="s">
        <v>436</v>
      </c>
      <c r="G79" s="183" t="s">
        <v>261</v>
      </c>
    </row>
    <row r="80" spans="1:7" ht="18.75" customHeight="1" x14ac:dyDescent="0.15">
      <c r="A80" s="163">
        <f t="shared" si="4"/>
        <v>2018</v>
      </c>
      <c r="B80" s="163">
        <f t="shared" si="5"/>
        <v>8</v>
      </c>
      <c r="C80" s="183" t="s">
        <v>434</v>
      </c>
      <c r="D80" s="184">
        <v>43337.804467592592</v>
      </c>
      <c r="E80" s="184">
        <v>43338.525185185186</v>
      </c>
      <c r="F80" s="185" t="s">
        <v>377</v>
      </c>
      <c r="G80" s="183" t="s">
        <v>261</v>
      </c>
    </row>
    <row r="81" spans="1:7" ht="18.75" customHeight="1" x14ac:dyDescent="0.15">
      <c r="A81" s="163">
        <f t="shared" si="4"/>
        <v>2018</v>
      </c>
      <c r="B81" s="163">
        <f t="shared" si="5"/>
        <v>8</v>
      </c>
      <c r="C81" s="183" t="s">
        <v>433</v>
      </c>
      <c r="D81" s="184">
        <v>43338.522141203706</v>
      </c>
      <c r="E81" s="184">
        <v>43338.539131944446</v>
      </c>
      <c r="F81" s="185" t="s">
        <v>207</v>
      </c>
      <c r="G81" s="183" t="s">
        <v>261</v>
      </c>
    </row>
    <row r="82" spans="1:7" ht="18.75" customHeight="1" x14ac:dyDescent="0.15">
      <c r="A82" s="163">
        <f t="shared" si="4"/>
        <v>2018</v>
      </c>
      <c r="B82" s="163">
        <f t="shared" si="5"/>
        <v>8</v>
      </c>
      <c r="C82" s="183" t="s">
        <v>432</v>
      </c>
      <c r="D82" s="184">
        <v>43339.448321759257</v>
      </c>
      <c r="E82" s="184">
        <v>43339.479456018518</v>
      </c>
      <c r="F82" s="185" t="s">
        <v>203</v>
      </c>
      <c r="G82" s="183" t="s">
        <v>261</v>
      </c>
    </row>
    <row r="83" spans="1:7" ht="18.75" customHeight="1" x14ac:dyDescent="0.15">
      <c r="A83" s="163">
        <f t="shared" si="4"/>
        <v>2018</v>
      </c>
      <c r="B83" s="163">
        <f t="shared" si="5"/>
        <v>8</v>
      </c>
      <c r="C83" s="183" t="s">
        <v>431</v>
      </c>
      <c r="D83" s="184">
        <v>43338.748854166668</v>
      </c>
      <c r="E83" s="184">
        <v>43339.479988425926</v>
      </c>
      <c r="F83" s="185" t="s">
        <v>207</v>
      </c>
      <c r="G83" s="183" t="s">
        <v>261</v>
      </c>
    </row>
    <row r="84" spans="1:7" ht="18.75" customHeight="1" x14ac:dyDescent="0.15">
      <c r="A84" s="163">
        <f t="shared" si="4"/>
        <v>2018</v>
      </c>
      <c r="B84" s="163">
        <f t="shared" si="5"/>
        <v>8</v>
      </c>
      <c r="C84" s="183" t="s">
        <v>430</v>
      </c>
      <c r="D84" s="184">
        <v>43339.424004629633</v>
      </c>
      <c r="E84" s="184">
        <v>43339.480254629627</v>
      </c>
      <c r="F84" s="185" t="s">
        <v>205</v>
      </c>
      <c r="G84" s="183" t="s">
        <v>261</v>
      </c>
    </row>
    <row r="85" spans="1:7" ht="18.75" customHeight="1" x14ac:dyDescent="0.15">
      <c r="A85" s="163">
        <f t="shared" si="4"/>
        <v>2018</v>
      </c>
      <c r="B85" s="163">
        <f t="shared" si="5"/>
        <v>8</v>
      </c>
      <c r="C85" s="183" t="s">
        <v>429</v>
      </c>
      <c r="D85" s="184">
        <v>43339.412581018521</v>
      </c>
      <c r="E85" s="184">
        <v>43339.481215277781</v>
      </c>
      <c r="F85" s="185" t="s">
        <v>201</v>
      </c>
      <c r="G85" s="183" t="s">
        <v>261</v>
      </c>
    </row>
    <row r="86" spans="1:7" ht="18.75" customHeight="1" x14ac:dyDescent="0.15">
      <c r="A86" s="163">
        <f t="shared" si="4"/>
        <v>2018</v>
      </c>
      <c r="B86" s="163">
        <f t="shared" si="5"/>
        <v>8</v>
      </c>
      <c r="C86" s="183" t="s">
        <v>428</v>
      </c>
      <c r="D86" s="184">
        <v>43339.899097222224</v>
      </c>
      <c r="E86" s="184">
        <v>43339.914583333331</v>
      </c>
      <c r="F86" s="185" t="s">
        <v>207</v>
      </c>
      <c r="G86" s="183" t="s">
        <v>261</v>
      </c>
    </row>
    <row r="87" spans="1:7" ht="18.75" customHeight="1" x14ac:dyDescent="0.15">
      <c r="A87" s="163">
        <f t="shared" si="4"/>
        <v>2018</v>
      </c>
      <c r="B87" s="163">
        <f t="shared" si="5"/>
        <v>8</v>
      </c>
      <c r="C87" s="183" t="s">
        <v>427</v>
      </c>
      <c r="D87" s="184">
        <v>43341.571412037039</v>
      </c>
      <c r="E87" s="184">
        <v>43341.678391203706</v>
      </c>
      <c r="F87" s="185" t="s">
        <v>204</v>
      </c>
      <c r="G87" s="183" t="s">
        <v>261</v>
      </c>
    </row>
    <row r="88" spans="1:7" ht="18.75" customHeight="1" x14ac:dyDescent="0.15">
      <c r="A88" s="163">
        <f t="shared" si="4"/>
        <v>2018</v>
      </c>
      <c r="B88" s="163">
        <f t="shared" si="5"/>
        <v>8</v>
      </c>
      <c r="C88" s="183" t="s">
        <v>426</v>
      </c>
      <c r="D88" s="184">
        <v>43341.76258101852</v>
      </c>
      <c r="E88" s="184">
        <v>43341.77957175926</v>
      </c>
      <c r="F88" s="185" t="s">
        <v>207</v>
      </c>
      <c r="G88" s="183" t="s">
        <v>261</v>
      </c>
    </row>
    <row r="89" spans="1:7" ht="18.75" customHeight="1" x14ac:dyDescent="0.15">
      <c r="A89" s="163">
        <f t="shared" si="4"/>
        <v>2018</v>
      </c>
      <c r="B89" s="163">
        <f t="shared" si="5"/>
        <v>8</v>
      </c>
      <c r="C89" s="183" t="s">
        <v>442</v>
      </c>
      <c r="D89" s="184">
        <v>43342.743923611109</v>
      </c>
      <c r="E89" s="184">
        <v>43342.746018518519</v>
      </c>
      <c r="F89" s="185" t="s">
        <v>205</v>
      </c>
      <c r="G89" s="183" t="s">
        <v>261</v>
      </c>
    </row>
    <row r="90" spans="1:7" ht="18.75" customHeight="1" x14ac:dyDescent="0.15">
      <c r="A90" s="163">
        <f t="shared" si="4"/>
        <v>2018</v>
      </c>
      <c r="B90" s="163">
        <f t="shared" si="5"/>
        <v>9</v>
      </c>
      <c r="C90" s="183" t="s">
        <v>441</v>
      </c>
      <c r="D90" s="184">
        <v>43344.545069444444</v>
      </c>
      <c r="E90" s="184">
        <v>43344.597581018519</v>
      </c>
      <c r="F90" s="185" t="s">
        <v>191</v>
      </c>
      <c r="G90" s="183" t="s">
        <v>261</v>
      </c>
    </row>
    <row r="91" spans="1:7" ht="18.75" customHeight="1" x14ac:dyDescent="0.15">
      <c r="A91" s="163">
        <f t="shared" si="4"/>
        <v>2018</v>
      </c>
      <c r="B91" s="163">
        <f t="shared" si="5"/>
        <v>9</v>
      </c>
      <c r="C91" s="183" t="s">
        <v>440</v>
      </c>
      <c r="D91" s="184">
        <v>43345.533194444448</v>
      </c>
      <c r="E91" s="184">
        <v>43345.533599537041</v>
      </c>
      <c r="F91" s="185" t="s">
        <v>205</v>
      </c>
      <c r="G91" s="183" t="s">
        <v>261</v>
      </c>
    </row>
    <row r="92" spans="1:7" ht="18.75" customHeight="1" x14ac:dyDescent="0.15">
      <c r="A92" s="163">
        <f t="shared" si="4"/>
        <v>2018</v>
      </c>
      <c r="B92" s="163">
        <f t="shared" si="5"/>
        <v>9</v>
      </c>
      <c r="C92" s="183" t="s">
        <v>439</v>
      </c>
      <c r="D92" s="184">
        <v>43345.478541666664</v>
      </c>
      <c r="E92" s="184">
        <v>43345.555960648147</v>
      </c>
      <c r="F92" s="185" t="s">
        <v>219</v>
      </c>
      <c r="G92" s="183" t="s">
        <v>261</v>
      </c>
    </row>
    <row r="93" spans="1:7" ht="18.75" customHeight="1" x14ac:dyDescent="0.15">
      <c r="A93" s="163">
        <f t="shared" ref="A93:A95" si="6">YEAR(E93)</f>
        <v>2018</v>
      </c>
      <c r="B93" s="163">
        <f t="shared" ref="B93:B95" si="7">MONTH(E93)</f>
        <v>9</v>
      </c>
      <c r="C93" s="183" t="s">
        <v>449</v>
      </c>
      <c r="D93" s="184">
        <v>43347.778148148151</v>
      </c>
      <c r="E93" s="184">
        <v>43347.815509259257</v>
      </c>
      <c r="F93" s="185" t="s">
        <v>216</v>
      </c>
      <c r="G93" s="183" t="s">
        <v>261</v>
      </c>
    </row>
    <row r="94" spans="1:7" ht="18.75" customHeight="1" x14ac:dyDescent="0.15">
      <c r="A94" s="163">
        <f t="shared" si="6"/>
        <v>2018</v>
      </c>
      <c r="B94" s="163">
        <f t="shared" si="7"/>
        <v>9</v>
      </c>
      <c r="C94" s="183" t="s">
        <v>450</v>
      </c>
      <c r="D94" s="184">
        <v>43347.451678240737</v>
      </c>
      <c r="E94" s="184">
        <v>43347.461875000001</v>
      </c>
      <c r="F94" s="185" t="s">
        <v>204</v>
      </c>
      <c r="G94" s="183" t="s">
        <v>261</v>
      </c>
    </row>
    <row r="95" spans="1:7" ht="18.75" customHeight="1" x14ac:dyDescent="0.15">
      <c r="A95" s="163">
        <f t="shared" si="6"/>
        <v>2018</v>
      </c>
      <c r="B95" s="163">
        <f t="shared" si="7"/>
        <v>9</v>
      </c>
      <c r="C95" s="183" t="s">
        <v>451</v>
      </c>
      <c r="D95" s="184">
        <v>43346.982986111114</v>
      </c>
      <c r="E95" s="184">
        <v>43347.461782407408</v>
      </c>
      <c r="F95" s="185" t="s">
        <v>358</v>
      </c>
      <c r="G95" s="183" t="s">
        <v>261</v>
      </c>
    </row>
  </sheetData>
  <sortState ref="A2:I92">
    <sortCondition ref="E2:E92"/>
  </sortState>
  <phoneticPr fontId="8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I24"/>
  <sheetViews>
    <sheetView zoomScale="120" zoomScaleNormal="120" workbookViewId="0">
      <pane ySplit="1" topLeftCell="A2" activePane="bottomLeft" state="frozen"/>
      <selection pane="bottomLeft" activeCell="I1" sqref="I1:I1048576"/>
    </sheetView>
  </sheetViews>
  <sheetFormatPr defaultColWidth="8.875" defaultRowHeight="13.5" x14ac:dyDescent="0.15"/>
  <cols>
    <col min="1" max="2" width="9.875" style="164" customWidth="1"/>
    <col min="3" max="3" width="14.5" style="1" customWidth="1"/>
    <col min="4" max="4" width="11.625" style="1" customWidth="1"/>
    <col min="5" max="5" width="8.875" style="1"/>
    <col min="6" max="6" width="14.375" style="1" customWidth="1"/>
    <col min="7" max="7" width="13.125" style="1" customWidth="1"/>
    <col min="8" max="8" width="19" style="1" customWidth="1"/>
    <col min="9" max="9" width="10.625" style="1" customWidth="1"/>
  </cols>
  <sheetData>
    <row r="1" spans="1:9" ht="16.5" x14ac:dyDescent="0.15">
      <c r="A1" s="162" t="s">
        <v>104</v>
      </c>
      <c r="B1" s="162" t="s">
        <v>105</v>
      </c>
      <c r="C1" s="3" t="s">
        <v>143</v>
      </c>
      <c r="D1" s="3" t="s">
        <v>162</v>
      </c>
      <c r="E1" s="3" t="s">
        <v>7</v>
      </c>
      <c r="F1" s="3" t="s">
        <v>8</v>
      </c>
      <c r="G1" s="3" t="s">
        <v>9</v>
      </c>
      <c r="H1" s="3" t="s">
        <v>228</v>
      </c>
      <c r="I1" s="3" t="s">
        <v>10</v>
      </c>
    </row>
    <row r="2" spans="1:9" ht="16.5" x14ac:dyDescent="0.15">
      <c r="A2" s="163">
        <f t="shared" ref="A2:A22" si="0">YEAR(C2)</f>
        <v>2018</v>
      </c>
      <c r="B2" s="163">
        <f t="shared" ref="B2:B22" si="1">MONTH(C2)</f>
        <v>7</v>
      </c>
      <c r="C2" s="45">
        <v>43287</v>
      </c>
      <c r="D2" s="46">
        <v>0.78819444444444453</v>
      </c>
      <c r="E2" s="46" t="s">
        <v>217</v>
      </c>
      <c r="F2" s="47"/>
      <c r="G2" s="47">
        <v>13051533291</v>
      </c>
      <c r="H2" s="47" t="s">
        <v>251</v>
      </c>
      <c r="I2" s="47" t="s">
        <v>213</v>
      </c>
    </row>
    <row r="3" spans="1:9" ht="16.5" x14ac:dyDescent="0.15">
      <c r="A3" s="163">
        <f t="shared" si="0"/>
        <v>2018</v>
      </c>
      <c r="B3" s="163">
        <f t="shared" si="1"/>
        <v>7</v>
      </c>
      <c r="C3" s="45">
        <v>43287</v>
      </c>
      <c r="D3" s="46">
        <v>0.78749999999999998</v>
      </c>
      <c r="E3" s="46" t="s">
        <v>217</v>
      </c>
      <c r="F3" s="47"/>
      <c r="G3" s="47">
        <v>13051533291</v>
      </c>
      <c r="H3" s="47" t="s">
        <v>251</v>
      </c>
      <c r="I3" s="47" t="s">
        <v>4</v>
      </c>
    </row>
    <row r="4" spans="1:9" ht="16.5" x14ac:dyDescent="0.15">
      <c r="A4" s="163">
        <f t="shared" si="0"/>
        <v>2018</v>
      </c>
      <c r="B4" s="163">
        <f t="shared" si="1"/>
        <v>7</v>
      </c>
      <c r="C4" s="45">
        <v>43288</v>
      </c>
      <c r="D4" s="46">
        <v>0.41041666666666665</v>
      </c>
      <c r="E4" s="46" t="s">
        <v>5</v>
      </c>
      <c r="F4" s="47" t="s">
        <v>6</v>
      </c>
      <c r="G4" s="47">
        <v>13501138045</v>
      </c>
      <c r="H4" s="47" t="s">
        <v>248</v>
      </c>
      <c r="I4" s="47" t="s">
        <v>213</v>
      </c>
    </row>
    <row r="5" spans="1:9" ht="16.5" x14ac:dyDescent="0.15">
      <c r="A5" s="163">
        <f t="shared" si="0"/>
        <v>2018</v>
      </c>
      <c r="B5" s="163">
        <f t="shared" si="1"/>
        <v>7</v>
      </c>
      <c r="C5" s="45">
        <v>43288</v>
      </c>
      <c r="D5" s="46">
        <v>0.93958333333333333</v>
      </c>
      <c r="E5" s="46" t="s">
        <v>5</v>
      </c>
      <c r="F5" s="47" t="s">
        <v>6</v>
      </c>
      <c r="G5" s="47">
        <v>17710190805</v>
      </c>
      <c r="H5" s="47">
        <v>17710190805</v>
      </c>
      <c r="I5" s="47" t="s">
        <v>200</v>
      </c>
    </row>
    <row r="6" spans="1:9" ht="16.5" x14ac:dyDescent="0.15">
      <c r="A6" s="163">
        <f t="shared" si="0"/>
        <v>2018</v>
      </c>
      <c r="B6" s="163">
        <f t="shared" si="1"/>
        <v>7</v>
      </c>
      <c r="C6" s="45">
        <v>43299</v>
      </c>
      <c r="D6" s="46">
        <v>0.6069444444444444</v>
      </c>
      <c r="E6" s="46" t="s">
        <v>5</v>
      </c>
      <c r="F6" s="47" t="s">
        <v>6</v>
      </c>
      <c r="G6" s="47">
        <v>15010075076</v>
      </c>
      <c r="H6" s="47" t="s">
        <v>250</v>
      </c>
      <c r="I6" s="47" t="s">
        <v>200</v>
      </c>
    </row>
    <row r="7" spans="1:9" ht="16.5" x14ac:dyDescent="0.15">
      <c r="A7" s="163">
        <f t="shared" si="0"/>
        <v>2018</v>
      </c>
      <c r="B7" s="163">
        <f t="shared" si="1"/>
        <v>7</v>
      </c>
      <c r="C7" s="45">
        <v>43305</v>
      </c>
      <c r="D7" s="46">
        <v>0.86875000000000002</v>
      </c>
      <c r="E7" s="46" t="s">
        <v>5</v>
      </c>
      <c r="F7" s="47" t="s">
        <v>6</v>
      </c>
      <c r="G7" s="47">
        <v>18612880680</v>
      </c>
      <c r="H7" s="47" t="s">
        <v>249</v>
      </c>
      <c r="I7" s="47" t="s">
        <v>213</v>
      </c>
    </row>
    <row r="8" spans="1:9" ht="16.5" x14ac:dyDescent="0.15">
      <c r="A8" s="163">
        <f t="shared" si="0"/>
        <v>2018</v>
      </c>
      <c r="B8" s="163">
        <f t="shared" si="1"/>
        <v>7</v>
      </c>
      <c r="C8" s="45">
        <v>43307</v>
      </c>
      <c r="D8" s="46">
        <v>0.89722222222222225</v>
      </c>
      <c r="E8" s="46" t="s">
        <v>5</v>
      </c>
      <c r="F8" s="45" t="s">
        <v>6</v>
      </c>
      <c r="G8" s="46">
        <v>13185719171</v>
      </c>
      <c r="H8" s="47" t="s">
        <v>246</v>
      </c>
      <c r="I8" s="47" t="s">
        <v>192</v>
      </c>
    </row>
    <row r="9" spans="1:9" ht="16.5" x14ac:dyDescent="0.15">
      <c r="A9" s="163">
        <f t="shared" si="0"/>
        <v>2018</v>
      </c>
      <c r="B9" s="163">
        <f t="shared" si="1"/>
        <v>7</v>
      </c>
      <c r="C9" s="45">
        <v>43309</v>
      </c>
      <c r="D9" s="46">
        <v>0.9458333333333333</v>
      </c>
      <c r="E9" s="46" t="s">
        <v>5</v>
      </c>
      <c r="F9" s="47" t="s">
        <v>6</v>
      </c>
      <c r="G9" s="47">
        <v>13581913277</v>
      </c>
      <c r="H9" s="47" t="s">
        <v>247</v>
      </c>
      <c r="I9" s="47" t="s">
        <v>200</v>
      </c>
    </row>
    <row r="10" spans="1:9" ht="16.5" x14ac:dyDescent="0.15">
      <c r="A10" s="163">
        <f t="shared" si="0"/>
        <v>2018</v>
      </c>
      <c r="B10" s="163">
        <f t="shared" si="1"/>
        <v>8</v>
      </c>
      <c r="C10" s="45">
        <v>43313</v>
      </c>
      <c r="D10" s="46">
        <v>0.65</v>
      </c>
      <c r="E10" s="46" t="s">
        <v>5</v>
      </c>
      <c r="F10" s="47" t="s">
        <v>6</v>
      </c>
      <c r="G10" s="47">
        <v>18601295334</v>
      </c>
      <c r="H10" s="47">
        <v>18601295334</v>
      </c>
      <c r="I10" s="47" t="s">
        <v>200</v>
      </c>
    </row>
    <row r="11" spans="1:9" ht="16.5" x14ac:dyDescent="0.15">
      <c r="A11" s="163">
        <f t="shared" si="0"/>
        <v>2018</v>
      </c>
      <c r="B11" s="163">
        <f t="shared" si="1"/>
        <v>8</v>
      </c>
      <c r="C11" s="45">
        <v>43313</v>
      </c>
      <c r="D11" s="46">
        <v>0.71597222222222223</v>
      </c>
      <c r="E11" s="46" t="s">
        <v>217</v>
      </c>
      <c r="F11" s="47"/>
      <c r="G11" s="47">
        <v>15514944415</v>
      </c>
      <c r="H11" s="47"/>
      <c r="I11" s="47" t="s">
        <v>4</v>
      </c>
    </row>
    <row r="12" spans="1:9" ht="16.5" x14ac:dyDescent="0.15">
      <c r="A12" s="163">
        <f t="shared" si="0"/>
        <v>2018</v>
      </c>
      <c r="B12" s="163">
        <f t="shared" si="1"/>
        <v>8</v>
      </c>
      <c r="C12" s="45">
        <v>43319</v>
      </c>
      <c r="D12" s="46">
        <v>4.7916666666666663E-2</v>
      </c>
      <c r="E12" s="46" t="s">
        <v>5</v>
      </c>
      <c r="F12" s="47" t="s">
        <v>6</v>
      </c>
      <c r="G12" s="47">
        <v>15658178809</v>
      </c>
      <c r="H12" s="47" t="s">
        <v>257</v>
      </c>
      <c r="I12" s="47" t="s">
        <v>192</v>
      </c>
    </row>
    <row r="13" spans="1:9" ht="16.5" x14ac:dyDescent="0.15">
      <c r="A13" s="163">
        <f t="shared" si="0"/>
        <v>2018</v>
      </c>
      <c r="B13" s="163">
        <f t="shared" si="1"/>
        <v>8</v>
      </c>
      <c r="C13" s="45">
        <v>43320</v>
      </c>
      <c r="D13" s="46">
        <v>0.46111111111111108</v>
      </c>
      <c r="E13" s="46" t="s">
        <v>5</v>
      </c>
      <c r="F13" s="47" t="s">
        <v>6</v>
      </c>
      <c r="G13" s="47">
        <v>15989141211</v>
      </c>
      <c r="H13" s="47" t="s">
        <v>229</v>
      </c>
      <c r="I13" s="47" t="s">
        <v>192</v>
      </c>
    </row>
    <row r="14" spans="1:9" ht="16.5" x14ac:dyDescent="0.15">
      <c r="A14" s="163">
        <f t="shared" si="0"/>
        <v>2018</v>
      </c>
      <c r="B14" s="163">
        <f t="shared" si="1"/>
        <v>8</v>
      </c>
      <c r="C14" s="45">
        <v>43327</v>
      </c>
      <c r="D14" s="46">
        <v>0.82777777777777783</v>
      </c>
      <c r="E14" s="46" t="s">
        <v>5</v>
      </c>
      <c r="F14" s="47" t="s">
        <v>6</v>
      </c>
      <c r="G14" s="47">
        <v>13351411311</v>
      </c>
      <c r="H14" s="47" t="s">
        <v>258</v>
      </c>
      <c r="I14" s="47" t="s">
        <v>213</v>
      </c>
    </row>
    <row r="15" spans="1:9" ht="16.5" x14ac:dyDescent="0.15">
      <c r="A15" s="163">
        <f t="shared" si="0"/>
        <v>2018</v>
      </c>
      <c r="B15" s="163">
        <f t="shared" si="1"/>
        <v>8</v>
      </c>
      <c r="C15" s="45">
        <v>43330</v>
      </c>
      <c r="D15" s="46">
        <v>0.51180555555555551</v>
      </c>
      <c r="E15" s="46" t="s">
        <v>5</v>
      </c>
      <c r="F15" s="47" t="s">
        <v>6</v>
      </c>
      <c r="G15" s="47">
        <v>15942457789</v>
      </c>
      <c r="H15" s="47">
        <v>15942457789</v>
      </c>
      <c r="I15" s="47" t="s">
        <v>213</v>
      </c>
    </row>
    <row r="16" spans="1:9" ht="16.5" x14ac:dyDescent="0.15">
      <c r="A16" s="163">
        <f t="shared" si="0"/>
        <v>2018</v>
      </c>
      <c r="B16" s="163">
        <f t="shared" si="1"/>
        <v>8</v>
      </c>
      <c r="C16" s="45">
        <v>43332</v>
      </c>
      <c r="D16" s="46">
        <v>0.60277777777777775</v>
      </c>
      <c r="E16" s="46" t="s">
        <v>5</v>
      </c>
      <c r="F16" s="47" t="s">
        <v>6</v>
      </c>
      <c r="G16" s="47">
        <v>17610862505</v>
      </c>
      <c r="H16" s="47" t="s">
        <v>256</v>
      </c>
      <c r="I16" s="47" t="s">
        <v>213</v>
      </c>
    </row>
    <row r="17" spans="1:9" ht="16.5" x14ac:dyDescent="0.15">
      <c r="A17" s="163">
        <f t="shared" si="0"/>
        <v>2018</v>
      </c>
      <c r="B17" s="163">
        <f t="shared" si="1"/>
        <v>8</v>
      </c>
      <c r="C17" s="45">
        <v>43333</v>
      </c>
      <c r="D17" s="46">
        <v>0.7583333333333333</v>
      </c>
      <c r="E17" s="46" t="s">
        <v>217</v>
      </c>
      <c r="F17" s="47"/>
      <c r="G17" s="47">
        <v>18600499929</v>
      </c>
      <c r="H17" s="47"/>
      <c r="I17" s="47" t="s">
        <v>200</v>
      </c>
    </row>
    <row r="18" spans="1:9" ht="16.5" x14ac:dyDescent="0.15">
      <c r="A18" s="163">
        <f t="shared" si="0"/>
        <v>2018</v>
      </c>
      <c r="B18" s="163">
        <f t="shared" si="1"/>
        <v>8</v>
      </c>
      <c r="C18" s="45">
        <v>43334</v>
      </c>
      <c r="D18" s="46">
        <v>0.7055555555555556</v>
      </c>
      <c r="E18" s="46" t="s">
        <v>5</v>
      </c>
      <c r="F18" s="47" t="s">
        <v>6</v>
      </c>
      <c r="G18" s="47">
        <v>15201242084</v>
      </c>
      <c r="H18" s="47" t="s">
        <v>254</v>
      </c>
      <c r="I18" s="47" t="s">
        <v>213</v>
      </c>
    </row>
    <row r="19" spans="1:9" ht="16.5" x14ac:dyDescent="0.15">
      <c r="A19" s="163">
        <f t="shared" si="0"/>
        <v>2018</v>
      </c>
      <c r="B19" s="163">
        <f t="shared" si="1"/>
        <v>8</v>
      </c>
      <c r="C19" s="45">
        <v>43334</v>
      </c>
      <c r="D19" s="46">
        <v>0.71458333333333324</v>
      </c>
      <c r="E19" s="46" t="s">
        <v>217</v>
      </c>
      <c r="F19" s="47"/>
      <c r="G19" s="47">
        <v>15201242084</v>
      </c>
      <c r="H19" s="47" t="s">
        <v>255</v>
      </c>
      <c r="I19" s="47" t="s">
        <v>213</v>
      </c>
    </row>
    <row r="20" spans="1:9" ht="16.5" x14ac:dyDescent="0.15">
      <c r="A20" s="163">
        <f t="shared" si="0"/>
        <v>2018</v>
      </c>
      <c r="B20" s="163">
        <f t="shared" si="1"/>
        <v>8</v>
      </c>
      <c r="C20" s="45">
        <v>43335</v>
      </c>
      <c r="D20" s="46">
        <v>0.4465277777777778</v>
      </c>
      <c r="E20" s="46" t="s">
        <v>5</v>
      </c>
      <c r="F20" s="47" t="s">
        <v>6</v>
      </c>
      <c r="G20" s="47">
        <v>13681290691</v>
      </c>
      <c r="H20" s="47">
        <v>13681290691</v>
      </c>
      <c r="I20" s="47" t="s">
        <v>200</v>
      </c>
    </row>
    <row r="21" spans="1:9" ht="16.5" x14ac:dyDescent="0.15">
      <c r="A21" s="163">
        <f t="shared" si="0"/>
        <v>2018</v>
      </c>
      <c r="B21" s="163">
        <f t="shared" si="1"/>
        <v>8</v>
      </c>
      <c r="C21" s="45">
        <v>43337</v>
      </c>
      <c r="D21" s="46">
        <v>0.93263888888888891</v>
      </c>
      <c r="E21" s="46" t="s">
        <v>5</v>
      </c>
      <c r="F21" s="47" t="s">
        <v>6</v>
      </c>
      <c r="G21" s="47">
        <v>18811685501</v>
      </c>
      <c r="H21" s="47" t="s">
        <v>253</v>
      </c>
      <c r="I21" s="47" t="s">
        <v>200</v>
      </c>
    </row>
    <row r="22" spans="1:9" ht="16.5" x14ac:dyDescent="0.15">
      <c r="A22" s="163">
        <f t="shared" si="0"/>
        <v>2018</v>
      </c>
      <c r="B22" s="163">
        <f t="shared" si="1"/>
        <v>8</v>
      </c>
      <c r="C22" s="45">
        <v>43339</v>
      </c>
      <c r="D22" s="46">
        <v>0.91180555555555554</v>
      </c>
      <c r="E22" s="46" t="s">
        <v>5</v>
      </c>
      <c r="F22" s="47" t="s">
        <v>6</v>
      </c>
      <c r="G22" s="47">
        <v>18911688274</v>
      </c>
      <c r="H22" s="47" t="s">
        <v>252</v>
      </c>
      <c r="I22" s="47" t="s">
        <v>200</v>
      </c>
    </row>
    <row r="23" spans="1:9" ht="16.5" x14ac:dyDescent="0.15">
      <c r="A23" s="163">
        <f t="shared" ref="A23" si="2">YEAR(C23)</f>
        <v>2018</v>
      </c>
      <c r="B23" s="163">
        <f t="shared" ref="B23" si="3">MONTH(C23)</f>
        <v>8</v>
      </c>
      <c r="C23" s="45">
        <v>43342</v>
      </c>
      <c r="D23" s="46">
        <v>0.74444444444444446</v>
      </c>
      <c r="E23" s="46" t="s">
        <v>5</v>
      </c>
      <c r="F23" s="47" t="s">
        <v>6</v>
      </c>
      <c r="G23" s="47">
        <v>17058057991</v>
      </c>
      <c r="H23" s="47">
        <v>17058057991</v>
      </c>
      <c r="I23" s="47" t="s">
        <v>4</v>
      </c>
    </row>
    <row r="24" spans="1:9" ht="16.5" x14ac:dyDescent="0.15">
      <c r="A24" s="163">
        <f t="shared" ref="A24" si="4">YEAR(C24)</f>
        <v>2018</v>
      </c>
      <c r="B24" s="163">
        <f t="shared" ref="B24" si="5">MONTH(C24)</f>
        <v>9</v>
      </c>
      <c r="C24" s="45">
        <v>43347</v>
      </c>
      <c r="D24" s="46">
        <v>0.46111111111111108</v>
      </c>
      <c r="E24" s="46" t="s">
        <v>5</v>
      </c>
      <c r="F24" s="47" t="s">
        <v>6</v>
      </c>
      <c r="G24" s="47">
        <v>13718882931</v>
      </c>
      <c r="H24" s="47">
        <v>13718882931</v>
      </c>
      <c r="I24" s="47" t="s">
        <v>4</v>
      </c>
    </row>
  </sheetData>
  <sortState ref="A2:K65">
    <sortCondition ref="C2:C65"/>
  </sortState>
  <phoneticPr fontId="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M52"/>
  <sheetViews>
    <sheetView tabSelected="1" zoomScale="103" workbookViewId="0">
      <selection activeCell="H3" sqref="H3"/>
    </sheetView>
  </sheetViews>
  <sheetFormatPr defaultColWidth="9" defaultRowHeight="16.5" x14ac:dyDescent="0.15"/>
  <cols>
    <col min="1" max="1" width="12.125" style="172" customWidth="1"/>
    <col min="2" max="2" width="10" style="172" customWidth="1"/>
    <col min="3" max="3" width="9.625" style="172" customWidth="1"/>
    <col min="4" max="4" width="13" style="34" customWidth="1"/>
    <col min="5" max="5" width="16" style="34" customWidth="1"/>
    <col min="6" max="6" width="14.5" style="34" customWidth="1"/>
    <col min="7" max="7" width="12" style="34" customWidth="1"/>
    <col min="8" max="8" width="47" style="34" customWidth="1"/>
    <col min="9" max="9" width="12" style="34" customWidth="1"/>
    <col min="10" max="10" width="21" style="34" customWidth="1"/>
    <col min="11" max="11" width="12.875" style="34" customWidth="1"/>
    <col min="12" max="12" width="22" style="34" customWidth="1"/>
    <col min="13" max="13" width="10.5" style="34" customWidth="1"/>
    <col min="14" max="16384" width="9" style="34"/>
  </cols>
  <sheetData>
    <row r="1" spans="1:13" ht="24" customHeight="1" x14ac:dyDescent="0.15">
      <c r="A1" s="170" t="s">
        <v>194</v>
      </c>
      <c r="B1" s="170" t="s">
        <v>195</v>
      </c>
      <c r="C1" s="170" t="s">
        <v>188</v>
      </c>
      <c r="D1" s="119" t="s">
        <v>179</v>
      </c>
      <c r="E1" s="119" t="s">
        <v>180</v>
      </c>
      <c r="F1" s="119" t="s">
        <v>23</v>
      </c>
      <c r="G1" s="119" t="s">
        <v>81</v>
      </c>
      <c r="H1" s="119" t="s">
        <v>181</v>
      </c>
      <c r="I1" s="119" t="s">
        <v>182</v>
      </c>
      <c r="J1" s="119" t="s">
        <v>183</v>
      </c>
      <c r="K1" s="119" t="s">
        <v>184</v>
      </c>
      <c r="L1" s="119" t="s">
        <v>185</v>
      </c>
      <c r="M1" s="119" t="s">
        <v>186</v>
      </c>
    </row>
    <row r="2" spans="1:13" x14ac:dyDescent="0.3">
      <c r="A2" s="171">
        <f t="shared" ref="A2:A49" si="0">YEAR(F2)</f>
        <v>2018</v>
      </c>
      <c r="B2" s="171">
        <f t="shared" ref="B2:B49" si="1">MONTH(F2)</f>
        <v>7</v>
      </c>
      <c r="C2" s="180">
        <f t="shared" ref="C2:C49" si="2">I2-J2</f>
        <v>18</v>
      </c>
      <c r="D2" s="181">
        <v>78341114446</v>
      </c>
      <c r="E2" s="111" t="s">
        <v>302</v>
      </c>
      <c r="F2" s="122">
        <v>43282</v>
      </c>
      <c r="G2" s="182">
        <v>0.38275462962962964</v>
      </c>
      <c r="H2" s="111" t="s">
        <v>260</v>
      </c>
      <c r="I2" s="181">
        <v>18</v>
      </c>
      <c r="J2" s="111"/>
      <c r="K2" s="111" t="s">
        <v>241</v>
      </c>
      <c r="L2" s="111" t="s">
        <v>261</v>
      </c>
      <c r="M2" s="111" t="s">
        <v>262</v>
      </c>
    </row>
    <row r="3" spans="1:13" x14ac:dyDescent="0.3">
      <c r="A3" s="171">
        <f t="shared" si="0"/>
        <v>2018</v>
      </c>
      <c r="B3" s="171">
        <f t="shared" si="1"/>
        <v>7</v>
      </c>
      <c r="C3" s="180">
        <f t="shared" si="2"/>
        <v>18</v>
      </c>
      <c r="D3" s="181">
        <v>61058123881</v>
      </c>
      <c r="E3" s="111" t="s">
        <v>301</v>
      </c>
      <c r="F3" s="122">
        <v>43283</v>
      </c>
      <c r="G3" s="182">
        <v>0.66800925925925936</v>
      </c>
      <c r="H3" s="111" t="s">
        <v>260</v>
      </c>
      <c r="I3" s="181">
        <v>18</v>
      </c>
      <c r="J3" s="111"/>
      <c r="K3" s="111" t="s">
        <v>241</v>
      </c>
      <c r="L3" s="111" t="s">
        <v>261</v>
      </c>
      <c r="M3" s="111" t="s">
        <v>262</v>
      </c>
    </row>
    <row r="4" spans="1:13" x14ac:dyDescent="0.3">
      <c r="A4" s="171">
        <f t="shared" si="0"/>
        <v>2018</v>
      </c>
      <c r="B4" s="171">
        <f t="shared" si="1"/>
        <v>7</v>
      </c>
      <c r="C4" s="180">
        <f t="shared" si="2"/>
        <v>19.899999999999999</v>
      </c>
      <c r="D4" s="181">
        <v>25129093175</v>
      </c>
      <c r="E4" s="111" t="s">
        <v>298</v>
      </c>
      <c r="F4" s="122">
        <v>43284</v>
      </c>
      <c r="G4" s="182">
        <v>0.67167824074074067</v>
      </c>
      <c r="H4" s="111" t="s">
        <v>263</v>
      </c>
      <c r="I4" s="181">
        <v>19.899999999999999</v>
      </c>
      <c r="J4" s="111"/>
      <c r="K4" s="111" t="s">
        <v>241</v>
      </c>
      <c r="L4" s="111" t="s">
        <v>261</v>
      </c>
      <c r="M4" s="111" t="s">
        <v>262</v>
      </c>
    </row>
    <row r="5" spans="1:13" x14ac:dyDescent="0.3">
      <c r="A5" s="171">
        <f t="shared" si="0"/>
        <v>2018</v>
      </c>
      <c r="B5" s="171">
        <f t="shared" si="1"/>
        <v>7</v>
      </c>
      <c r="C5" s="180">
        <f t="shared" si="2"/>
        <v>199</v>
      </c>
      <c r="D5" s="181">
        <v>71225464335</v>
      </c>
      <c r="E5" s="111" t="s">
        <v>299</v>
      </c>
      <c r="F5" s="122">
        <v>43284</v>
      </c>
      <c r="G5" s="182">
        <v>0.47251157407407413</v>
      </c>
      <c r="H5" s="111" t="s">
        <v>300</v>
      </c>
      <c r="I5" s="181">
        <v>199</v>
      </c>
      <c r="J5" s="111"/>
      <c r="K5" s="111" t="s">
        <v>241</v>
      </c>
      <c r="L5" s="111" t="s">
        <v>261</v>
      </c>
      <c r="M5" s="111" t="s">
        <v>262</v>
      </c>
    </row>
    <row r="6" spans="1:13" x14ac:dyDescent="0.3">
      <c r="A6" s="171">
        <f t="shared" si="0"/>
        <v>2018</v>
      </c>
      <c r="B6" s="171">
        <f t="shared" si="1"/>
        <v>7</v>
      </c>
      <c r="C6" s="180">
        <f t="shared" si="2"/>
        <v>18</v>
      </c>
      <c r="D6" s="181">
        <v>82058403771</v>
      </c>
      <c r="E6" s="111" t="s">
        <v>299</v>
      </c>
      <c r="F6" s="122">
        <v>43284</v>
      </c>
      <c r="G6" s="182">
        <v>0.47229166666666672</v>
      </c>
      <c r="H6" s="111" t="s">
        <v>260</v>
      </c>
      <c r="I6" s="181">
        <v>18</v>
      </c>
      <c r="J6" s="111"/>
      <c r="K6" s="111" t="s">
        <v>241</v>
      </c>
      <c r="L6" s="111" t="s">
        <v>261</v>
      </c>
      <c r="M6" s="111" t="s">
        <v>262</v>
      </c>
    </row>
    <row r="7" spans="1:13" x14ac:dyDescent="0.3">
      <c r="A7" s="171">
        <f t="shared" si="0"/>
        <v>2018</v>
      </c>
      <c r="B7" s="171">
        <f t="shared" si="1"/>
        <v>7</v>
      </c>
      <c r="C7" s="180">
        <f t="shared" si="2"/>
        <v>19.899999999999999</v>
      </c>
      <c r="D7" s="181">
        <v>97094115680</v>
      </c>
      <c r="E7" s="111" t="s">
        <v>299</v>
      </c>
      <c r="F7" s="122">
        <v>43284</v>
      </c>
      <c r="G7" s="182">
        <v>0.47209490740740739</v>
      </c>
      <c r="H7" s="111" t="s">
        <v>263</v>
      </c>
      <c r="I7" s="181">
        <v>19.899999999999999</v>
      </c>
      <c r="J7" s="111"/>
      <c r="K7" s="111" t="s">
        <v>241</v>
      </c>
      <c r="L7" s="111" t="s">
        <v>261</v>
      </c>
      <c r="M7" s="111" t="s">
        <v>262</v>
      </c>
    </row>
    <row r="8" spans="1:13" x14ac:dyDescent="0.3">
      <c r="A8" s="171">
        <f t="shared" si="0"/>
        <v>2018</v>
      </c>
      <c r="B8" s="171">
        <f t="shared" si="1"/>
        <v>7</v>
      </c>
      <c r="C8" s="180">
        <f t="shared" si="2"/>
        <v>19.899999999999999</v>
      </c>
      <c r="D8" s="181">
        <v>1505149803</v>
      </c>
      <c r="E8" s="111" t="s">
        <v>313</v>
      </c>
      <c r="F8" s="122">
        <v>43284</v>
      </c>
      <c r="G8" s="182">
        <v>0.67146990740740742</v>
      </c>
      <c r="H8" s="111" t="s">
        <v>314</v>
      </c>
      <c r="I8" s="181">
        <v>19.899999999999999</v>
      </c>
      <c r="J8" s="111"/>
      <c r="K8" s="111">
        <v>17.91</v>
      </c>
      <c r="L8" s="111" t="s">
        <v>261</v>
      </c>
      <c r="M8" s="111" t="s">
        <v>262</v>
      </c>
    </row>
    <row r="9" spans="1:13" x14ac:dyDescent="0.3">
      <c r="A9" s="171">
        <f t="shared" si="0"/>
        <v>2018</v>
      </c>
      <c r="B9" s="171">
        <f t="shared" si="1"/>
        <v>7</v>
      </c>
      <c r="C9" s="180">
        <f t="shared" si="2"/>
        <v>8</v>
      </c>
      <c r="D9" s="181">
        <v>3835579596</v>
      </c>
      <c r="E9" s="111" t="s">
        <v>312</v>
      </c>
      <c r="F9" s="122">
        <v>43285</v>
      </c>
      <c r="G9" s="182">
        <v>0.71326388888888881</v>
      </c>
      <c r="H9" s="111" t="s">
        <v>304</v>
      </c>
      <c r="I9" s="181">
        <v>18</v>
      </c>
      <c r="J9" s="111">
        <v>10</v>
      </c>
      <c r="K9" s="111">
        <v>16.2</v>
      </c>
      <c r="L9" s="111" t="s">
        <v>261</v>
      </c>
      <c r="M9" s="111" t="s">
        <v>262</v>
      </c>
    </row>
    <row r="10" spans="1:13" x14ac:dyDescent="0.3">
      <c r="A10" s="171">
        <f t="shared" si="0"/>
        <v>2018</v>
      </c>
      <c r="B10" s="171">
        <f t="shared" si="1"/>
        <v>7</v>
      </c>
      <c r="C10" s="180">
        <f t="shared" si="2"/>
        <v>18</v>
      </c>
      <c r="D10" s="181">
        <v>33344236623</v>
      </c>
      <c r="E10" s="111" t="s">
        <v>297</v>
      </c>
      <c r="F10" s="122">
        <v>43286</v>
      </c>
      <c r="G10" s="182">
        <v>0.71521990740740737</v>
      </c>
      <c r="H10" s="111" t="s">
        <v>260</v>
      </c>
      <c r="I10" s="181">
        <v>18</v>
      </c>
      <c r="J10" s="111"/>
      <c r="K10" s="111" t="s">
        <v>241</v>
      </c>
      <c r="L10" s="111" t="s">
        <v>261</v>
      </c>
      <c r="M10" s="111" t="s">
        <v>262</v>
      </c>
    </row>
    <row r="11" spans="1:13" x14ac:dyDescent="0.3">
      <c r="A11" s="171">
        <f t="shared" si="0"/>
        <v>2018</v>
      </c>
      <c r="B11" s="171">
        <f t="shared" si="1"/>
        <v>7</v>
      </c>
      <c r="C11" s="180">
        <f t="shared" si="2"/>
        <v>19.899999999999999</v>
      </c>
      <c r="D11" s="181">
        <v>72598779567</v>
      </c>
      <c r="E11" s="111" t="s">
        <v>296</v>
      </c>
      <c r="F11" s="122">
        <v>43290</v>
      </c>
      <c r="G11" s="182">
        <v>0.37444444444444441</v>
      </c>
      <c r="H11" s="111" t="s">
        <v>263</v>
      </c>
      <c r="I11" s="181">
        <v>19.899999999999999</v>
      </c>
      <c r="J11" s="111"/>
      <c r="K11" s="111" t="s">
        <v>241</v>
      </c>
      <c r="L11" s="111" t="s">
        <v>261</v>
      </c>
      <c r="M11" s="111" t="s">
        <v>262</v>
      </c>
    </row>
    <row r="12" spans="1:13" x14ac:dyDescent="0.3">
      <c r="A12" s="171">
        <f t="shared" si="0"/>
        <v>2018</v>
      </c>
      <c r="B12" s="171">
        <f t="shared" si="1"/>
        <v>7</v>
      </c>
      <c r="C12" s="180">
        <f t="shared" si="2"/>
        <v>8</v>
      </c>
      <c r="D12" s="181">
        <v>3367358094</v>
      </c>
      <c r="E12" s="111" t="s">
        <v>311</v>
      </c>
      <c r="F12" s="122">
        <v>43290</v>
      </c>
      <c r="G12" s="182">
        <v>0.375</v>
      </c>
      <c r="H12" s="111" t="s">
        <v>304</v>
      </c>
      <c r="I12" s="181">
        <v>18</v>
      </c>
      <c r="J12" s="111">
        <v>10</v>
      </c>
      <c r="K12" s="111">
        <v>16.2</v>
      </c>
      <c r="L12" s="111" t="s">
        <v>261</v>
      </c>
      <c r="M12" s="111" t="s">
        <v>262</v>
      </c>
    </row>
    <row r="13" spans="1:13" x14ac:dyDescent="0.3">
      <c r="A13" s="171">
        <f t="shared" si="0"/>
        <v>2018</v>
      </c>
      <c r="B13" s="171">
        <f t="shared" si="1"/>
        <v>7</v>
      </c>
      <c r="C13" s="180">
        <f t="shared" si="2"/>
        <v>18</v>
      </c>
      <c r="D13" s="181">
        <v>86796641433</v>
      </c>
      <c r="E13" s="111" t="s">
        <v>294</v>
      </c>
      <c r="F13" s="122">
        <v>43295</v>
      </c>
      <c r="G13" s="182">
        <v>0.72395833333333337</v>
      </c>
      <c r="H13" s="111" t="s">
        <v>260</v>
      </c>
      <c r="I13" s="181">
        <v>18</v>
      </c>
      <c r="J13" s="111"/>
      <c r="K13" s="111" t="s">
        <v>241</v>
      </c>
      <c r="L13" s="111" t="s">
        <v>261</v>
      </c>
      <c r="M13" s="111" t="s">
        <v>262</v>
      </c>
    </row>
    <row r="14" spans="1:13" x14ac:dyDescent="0.3">
      <c r="A14" s="171">
        <f t="shared" si="0"/>
        <v>2018</v>
      </c>
      <c r="B14" s="171">
        <f t="shared" si="1"/>
        <v>7</v>
      </c>
      <c r="C14" s="180">
        <f t="shared" si="2"/>
        <v>10</v>
      </c>
      <c r="D14" s="181">
        <v>72789032390</v>
      </c>
      <c r="E14" s="111" t="s">
        <v>294</v>
      </c>
      <c r="F14" s="122">
        <v>43295</v>
      </c>
      <c r="G14" s="182">
        <v>0.72377314814814808</v>
      </c>
      <c r="H14" s="111" t="s">
        <v>278</v>
      </c>
      <c r="I14" s="181">
        <v>10</v>
      </c>
      <c r="J14" s="111"/>
      <c r="K14" s="111" t="s">
        <v>241</v>
      </c>
      <c r="L14" s="111" t="s">
        <v>261</v>
      </c>
      <c r="M14" s="111" t="s">
        <v>262</v>
      </c>
    </row>
    <row r="15" spans="1:13" x14ac:dyDescent="0.3">
      <c r="A15" s="171">
        <f t="shared" si="0"/>
        <v>2018</v>
      </c>
      <c r="B15" s="171">
        <f t="shared" si="1"/>
        <v>7</v>
      </c>
      <c r="C15" s="180">
        <f t="shared" si="2"/>
        <v>18</v>
      </c>
      <c r="D15" s="181">
        <v>45272806926</v>
      </c>
      <c r="E15" s="111" t="s">
        <v>295</v>
      </c>
      <c r="F15" s="122">
        <v>43295</v>
      </c>
      <c r="G15" s="182">
        <v>0.43425925925925929</v>
      </c>
      <c r="H15" s="111" t="s">
        <v>260</v>
      </c>
      <c r="I15" s="181">
        <v>18</v>
      </c>
      <c r="J15" s="111"/>
      <c r="K15" s="111" t="s">
        <v>241</v>
      </c>
      <c r="L15" s="111" t="s">
        <v>261</v>
      </c>
      <c r="M15" s="111" t="s">
        <v>262</v>
      </c>
    </row>
    <row r="16" spans="1:13" x14ac:dyDescent="0.3">
      <c r="A16" s="171">
        <f t="shared" si="0"/>
        <v>2018</v>
      </c>
      <c r="B16" s="171">
        <f t="shared" si="1"/>
        <v>7</v>
      </c>
      <c r="C16" s="180">
        <f t="shared" si="2"/>
        <v>18</v>
      </c>
      <c r="D16" s="181">
        <v>63735448175</v>
      </c>
      <c r="E16" s="111" t="s">
        <v>292</v>
      </c>
      <c r="F16" s="122">
        <v>43296</v>
      </c>
      <c r="G16" s="182">
        <v>0.47996527777777781</v>
      </c>
      <c r="H16" s="111" t="s">
        <v>260</v>
      </c>
      <c r="I16" s="181">
        <v>18</v>
      </c>
      <c r="J16" s="111"/>
      <c r="K16" s="111" t="s">
        <v>241</v>
      </c>
      <c r="L16" s="111" t="s">
        <v>261</v>
      </c>
      <c r="M16" s="111" t="s">
        <v>262</v>
      </c>
    </row>
    <row r="17" spans="1:13" x14ac:dyDescent="0.3">
      <c r="A17" s="171">
        <f t="shared" si="0"/>
        <v>2018</v>
      </c>
      <c r="B17" s="171">
        <f t="shared" si="1"/>
        <v>7</v>
      </c>
      <c r="C17" s="180">
        <f t="shared" si="2"/>
        <v>18</v>
      </c>
      <c r="D17" s="181">
        <v>37392214458</v>
      </c>
      <c r="E17" s="111" t="s">
        <v>293</v>
      </c>
      <c r="F17" s="122">
        <v>43296</v>
      </c>
      <c r="G17" s="182">
        <v>0.43570601851851848</v>
      </c>
      <c r="H17" s="111" t="s">
        <v>260</v>
      </c>
      <c r="I17" s="181">
        <v>18</v>
      </c>
      <c r="J17" s="111"/>
      <c r="K17" s="111" t="s">
        <v>241</v>
      </c>
      <c r="L17" s="111" t="s">
        <v>261</v>
      </c>
      <c r="M17" s="111" t="s">
        <v>262</v>
      </c>
    </row>
    <row r="18" spans="1:13" x14ac:dyDescent="0.3">
      <c r="A18" s="171">
        <f t="shared" si="0"/>
        <v>2018</v>
      </c>
      <c r="B18" s="171">
        <f t="shared" si="1"/>
        <v>7</v>
      </c>
      <c r="C18" s="180">
        <f t="shared" si="2"/>
        <v>18</v>
      </c>
      <c r="D18" s="181">
        <v>85865875516</v>
      </c>
      <c r="E18" s="111" t="s">
        <v>289</v>
      </c>
      <c r="F18" s="122">
        <v>43302</v>
      </c>
      <c r="G18" s="182">
        <v>0.71984953703703702</v>
      </c>
      <c r="H18" s="111" t="s">
        <v>260</v>
      </c>
      <c r="I18" s="181">
        <v>18</v>
      </c>
      <c r="J18" s="111"/>
      <c r="K18" s="111" t="s">
        <v>241</v>
      </c>
      <c r="L18" s="111" t="s">
        <v>261</v>
      </c>
      <c r="M18" s="111" t="s">
        <v>262</v>
      </c>
    </row>
    <row r="19" spans="1:13" x14ac:dyDescent="0.3">
      <c r="A19" s="171">
        <f t="shared" si="0"/>
        <v>2018</v>
      </c>
      <c r="B19" s="171">
        <f t="shared" si="1"/>
        <v>7</v>
      </c>
      <c r="C19" s="180">
        <f t="shared" si="2"/>
        <v>18</v>
      </c>
      <c r="D19" s="181">
        <v>73121213418</v>
      </c>
      <c r="E19" s="111" t="s">
        <v>290</v>
      </c>
      <c r="F19" s="122">
        <v>43302</v>
      </c>
      <c r="G19" s="182">
        <v>0.43959490740740742</v>
      </c>
      <c r="H19" s="111" t="s">
        <v>260</v>
      </c>
      <c r="I19" s="181">
        <v>18</v>
      </c>
      <c r="J19" s="111"/>
      <c r="K19" s="111" t="s">
        <v>241</v>
      </c>
      <c r="L19" s="111" t="s">
        <v>261</v>
      </c>
      <c r="M19" s="111" t="s">
        <v>262</v>
      </c>
    </row>
    <row r="20" spans="1:13" x14ac:dyDescent="0.3">
      <c r="A20" s="171">
        <f t="shared" si="0"/>
        <v>2018</v>
      </c>
      <c r="B20" s="171">
        <f t="shared" si="1"/>
        <v>7</v>
      </c>
      <c r="C20" s="180">
        <f t="shared" si="2"/>
        <v>18</v>
      </c>
      <c r="D20" s="181">
        <v>11385834288</v>
      </c>
      <c r="E20" s="111" t="s">
        <v>291</v>
      </c>
      <c r="F20" s="122">
        <v>43302</v>
      </c>
      <c r="G20" s="182">
        <v>0.43030092592592589</v>
      </c>
      <c r="H20" s="111" t="s">
        <v>260</v>
      </c>
      <c r="I20" s="181">
        <v>18</v>
      </c>
      <c r="J20" s="111"/>
      <c r="K20" s="111" t="s">
        <v>241</v>
      </c>
      <c r="L20" s="111" t="s">
        <v>261</v>
      </c>
      <c r="M20" s="111" t="s">
        <v>262</v>
      </c>
    </row>
    <row r="21" spans="1:13" x14ac:dyDescent="0.3">
      <c r="A21" s="171">
        <f t="shared" si="0"/>
        <v>2018</v>
      </c>
      <c r="B21" s="171">
        <f t="shared" si="1"/>
        <v>7</v>
      </c>
      <c r="C21" s="180">
        <f t="shared" si="2"/>
        <v>18</v>
      </c>
      <c r="D21" s="181">
        <v>71577149573</v>
      </c>
      <c r="E21" s="111" t="s">
        <v>286</v>
      </c>
      <c r="F21" s="122">
        <v>43303</v>
      </c>
      <c r="G21" s="182">
        <v>0.66523148148148148</v>
      </c>
      <c r="H21" s="111" t="s">
        <v>260</v>
      </c>
      <c r="I21" s="181">
        <v>18</v>
      </c>
      <c r="J21" s="111"/>
      <c r="K21" s="111" t="s">
        <v>241</v>
      </c>
      <c r="L21" s="111" t="s">
        <v>261</v>
      </c>
      <c r="M21" s="111" t="s">
        <v>262</v>
      </c>
    </row>
    <row r="22" spans="1:13" x14ac:dyDescent="0.3">
      <c r="A22" s="171">
        <f t="shared" si="0"/>
        <v>2018</v>
      </c>
      <c r="B22" s="171">
        <f t="shared" si="1"/>
        <v>7</v>
      </c>
      <c r="C22" s="180">
        <f t="shared" si="2"/>
        <v>18</v>
      </c>
      <c r="D22" s="181">
        <v>37974529796</v>
      </c>
      <c r="E22" s="111" t="s">
        <v>286</v>
      </c>
      <c r="F22" s="122">
        <v>43306</v>
      </c>
      <c r="G22" s="182">
        <v>0.57598379629629626</v>
      </c>
      <c r="H22" s="111" t="s">
        <v>260</v>
      </c>
      <c r="I22" s="181">
        <v>18</v>
      </c>
      <c r="J22" s="111"/>
      <c r="K22" s="111" t="s">
        <v>241</v>
      </c>
      <c r="L22" s="111" t="s">
        <v>261</v>
      </c>
      <c r="M22" s="111" t="s">
        <v>262</v>
      </c>
    </row>
    <row r="23" spans="1:13" x14ac:dyDescent="0.3">
      <c r="A23" s="171">
        <f t="shared" si="0"/>
        <v>2018</v>
      </c>
      <c r="B23" s="171">
        <f t="shared" si="1"/>
        <v>7</v>
      </c>
      <c r="C23" s="180">
        <f t="shared" si="2"/>
        <v>18</v>
      </c>
      <c r="D23" s="181">
        <v>226836609</v>
      </c>
      <c r="E23" s="111" t="s">
        <v>287</v>
      </c>
      <c r="F23" s="122">
        <v>43306</v>
      </c>
      <c r="G23" s="182">
        <v>0.57400462962962961</v>
      </c>
      <c r="H23" s="111" t="s">
        <v>260</v>
      </c>
      <c r="I23" s="181">
        <v>18</v>
      </c>
      <c r="J23" s="111"/>
      <c r="K23" s="111" t="s">
        <v>241</v>
      </c>
      <c r="L23" s="111" t="s">
        <v>261</v>
      </c>
      <c r="M23" s="111" t="s">
        <v>262</v>
      </c>
    </row>
    <row r="24" spans="1:13" x14ac:dyDescent="0.3">
      <c r="A24" s="171">
        <f t="shared" si="0"/>
        <v>2018</v>
      </c>
      <c r="B24" s="171">
        <f t="shared" si="1"/>
        <v>7</v>
      </c>
      <c r="C24" s="180">
        <f t="shared" si="2"/>
        <v>18</v>
      </c>
      <c r="D24" s="181">
        <v>92253633371</v>
      </c>
      <c r="E24" s="111" t="s">
        <v>288</v>
      </c>
      <c r="F24" s="122">
        <v>43306</v>
      </c>
      <c r="G24" s="182">
        <v>0.56781249999999994</v>
      </c>
      <c r="H24" s="111" t="s">
        <v>260</v>
      </c>
      <c r="I24" s="181">
        <v>18</v>
      </c>
      <c r="J24" s="111"/>
      <c r="K24" s="111" t="s">
        <v>241</v>
      </c>
      <c r="L24" s="111" t="s">
        <v>261</v>
      </c>
      <c r="M24" s="111" t="s">
        <v>262</v>
      </c>
    </row>
    <row r="25" spans="1:13" x14ac:dyDescent="0.3">
      <c r="A25" s="171">
        <f t="shared" si="0"/>
        <v>2018</v>
      </c>
      <c r="B25" s="171">
        <f t="shared" si="1"/>
        <v>7</v>
      </c>
      <c r="C25" s="180">
        <f t="shared" si="2"/>
        <v>18</v>
      </c>
      <c r="D25" s="181">
        <v>11899025704</v>
      </c>
      <c r="E25" s="111" t="s">
        <v>280</v>
      </c>
      <c r="F25" s="122">
        <v>43311</v>
      </c>
      <c r="G25" s="182">
        <v>0.45396990740740745</v>
      </c>
      <c r="H25" s="111" t="s">
        <v>260</v>
      </c>
      <c r="I25" s="181">
        <v>18</v>
      </c>
      <c r="J25" s="111"/>
      <c r="K25" s="111" t="s">
        <v>241</v>
      </c>
      <c r="L25" s="111" t="s">
        <v>261</v>
      </c>
      <c r="M25" s="111" t="s">
        <v>262</v>
      </c>
    </row>
    <row r="26" spans="1:13" x14ac:dyDescent="0.3">
      <c r="A26" s="171">
        <f t="shared" si="0"/>
        <v>2018</v>
      </c>
      <c r="B26" s="171">
        <f t="shared" si="1"/>
        <v>7</v>
      </c>
      <c r="C26" s="180">
        <f t="shared" si="2"/>
        <v>18</v>
      </c>
      <c r="D26" s="181">
        <v>8292938823</v>
      </c>
      <c r="E26" s="111" t="s">
        <v>281</v>
      </c>
      <c r="F26" s="122">
        <v>43311</v>
      </c>
      <c r="G26" s="182">
        <v>0.45380787037037035</v>
      </c>
      <c r="H26" s="111" t="s">
        <v>260</v>
      </c>
      <c r="I26" s="181">
        <v>18</v>
      </c>
      <c r="J26" s="111"/>
      <c r="K26" s="111" t="s">
        <v>241</v>
      </c>
      <c r="L26" s="111" t="s">
        <v>261</v>
      </c>
      <c r="M26" s="111" t="s">
        <v>262</v>
      </c>
    </row>
    <row r="27" spans="1:13" x14ac:dyDescent="0.3">
      <c r="A27" s="171">
        <f t="shared" si="0"/>
        <v>2018</v>
      </c>
      <c r="B27" s="171">
        <f t="shared" si="1"/>
        <v>7</v>
      </c>
      <c r="C27" s="180">
        <f t="shared" si="2"/>
        <v>18</v>
      </c>
      <c r="D27" s="181">
        <v>36900699761</v>
      </c>
      <c r="E27" s="111" t="s">
        <v>282</v>
      </c>
      <c r="F27" s="122">
        <v>43311</v>
      </c>
      <c r="G27" s="182">
        <v>0.45356481481481481</v>
      </c>
      <c r="H27" s="111" t="s">
        <v>260</v>
      </c>
      <c r="I27" s="181">
        <v>18</v>
      </c>
      <c r="J27" s="111"/>
      <c r="K27" s="111" t="s">
        <v>241</v>
      </c>
      <c r="L27" s="111" t="s">
        <v>261</v>
      </c>
      <c r="M27" s="111" t="s">
        <v>262</v>
      </c>
    </row>
    <row r="28" spans="1:13" x14ac:dyDescent="0.3">
      <c r="A28" s="171">
        <f t="shared" si="0"/>
        <v>2018</v>
      </c>
      <c r="B28" s="171">
        <f t="shared" si="1"/>
        <v>7</v>
      </c>
      <c r="C28" s="180">
        <f t="shared" si="2"/>
        <v>18</v>
      </c>
      <c r="D28" s="181">
        <v>98678645917</v>
      </c>
      <c r="E28" s="111" t="s">
        <v>283</v>
      </c>
      <c r="F28" s="122">
        <v>43311</v>
      </c>
      <c r="G28" s="182">
        <v>0.40667824074074077</v>
      </c>
      <c r="H28" s="111" t="s">
        <v>260</v>
      </c>
      <c r="I28" s="181">
        <v>18</v>
      </c>
      <c r="J28" s="111"/>
      <c r="K28" s="111" t="s">
        <v>241</v>
      </c>
      <c r="L28" s="111" t="s">
        <v>261</v>
      </c>
      <c r="M28" s="111" t="s">
        <v>262</v>
      </c>
    </row>
    <row r="29" spans="1:13" x14ac:dyDescent="0.3">
      <c r="A29" s="171">
        <f t="shared" si="0"/>
        <v>2018</v>
      </c>
      <c r="B29" s="171">
        <f t="shared" si="1"/>
        <v>7</v>
      </c>
      <c r="C29" s="180">
        <f t="shared" si="2"/>
        <v>18</v>
      </c>
      <c r="D29" s="181">
        <v>34218093795</v>
      </c>
      <c r="E29" s="111" t="s">
        <v>284</v>
      </c>
      <c r="F29" s="122">
        <v>43311</v>
      </c>
      <c r="G29" s="182">
        <v>0.40622685185185187</v>
      </c>
      <c r="H29" s="111" t="s">
        <v>260</v>
      </c>
      <c r="I29" s="181">
        <v>18</v>
      </c>
      <c r="J29" s="111"/>
      <c r="K29" s="111" t="s">
        <v>241</v>
      </c>
      <c r="L29" s="111" t="s">
        <v>261</v>
      </c>
      <c r="M29" s="111" t="s">
        <v>262</v>
      </c>
    </row>
    <row r="30" spans="1:13" x14ac:dyDescent="0.3">
      <c r="A30" s="171">
        <f t="shared" si="0"/>
        <v>2018</v>
      </c>
      <c r="B30" s="171">
        <f t="shared" si="1"/>
        <v>7</v>
      </c>
      <c r="C30" s="180">
        <f t="shared" si="2"/>
        <v>10</v>
      </c>
      <c r="D30" s="181">
        <v>3047900246</v>
      </c>
      <c r="E30" s="111" t="s">
        <v>310</v>
      </c>
      <c r="F30" s="122">
        <v>43311</v>
      </c>
      <c r="G30" s="182">
        <v>0.71956018518518527</v>
      </c>
      <c r="H30" s="111" t="s">
        <v>304</v>
      </c>
      <c r="I30" s="181">
        <v>18</v>
      </c>
      <c r="J30" s="111">
        <v>8</v>
      </c>
      <c r="K30" s="111">
        <v>16.2</v>
      </c>
      <c r="L30" s="111" t="s">
        <v>261</v>
      </c>
      <c r="M30" s="111" t="s">
        <v>262</v>
      </c>
    </row>
    <row r="31" spans="1:13" x14ac:dyDescent="0.3">
      <c r="A31" s="171">
        <f t="shared" si="0"/>
        <v>2018</v>
      </c>
      <c r="B31" s="171">
        <f t="shared" si="1"/>
        <v>8</v>
      </c>
      <c r="C31" s="180">
        <f t="shared" si="2"/>
        <v>18</v>
      </c>
      <c r="D31" s="181">
        <v>78134610740</v>
      </c>
      <c r="E31" s="111" t="s">
        <v>279</v>
      </c>
      <c r="F31" s="122">
        <v>43313</v>
      </c>
      <c r="G31" s="182">
        <v>0.68918981481481489</v>
      </c>
      <c r="H31" s="111" t="s">
        <v>260</v>
      </c>
      <c r="I31" s="181">
        <v>18</v>
      </c>
      <c r="J31" s="111"/>
      <c r="K31" s="111" t="s">
        <v>241</v>
      </c>
      <c r="L31" s="111" t="s">
        <v>261</v>
      </c>
      <c r="M31" s="111" t="s">
        <v>262</v>
      </c>
    </row>
    <row r="32" spans="1:13" x14ac:dyDescent="0.3">
      <c r="A32" s="171">
        <f t="shared" si="0"/>
        <v>2018</v>
      </c>
      <c r="B32" s="171">
        <f t="shared" si="1"/>
        <v>8</v>
      </c>
      <c r="C32" s="180">
        <f t="shared" si="2"/>
        <v>10</v>
      </c>
      <c r="D32" s="181">
        <v>94753403440</v>
      </c>
      <c r="E32" s="111" t="s">
        <v>277</v>
      </c>
      <c r="F32" s="122">
        <v>43319</v>
      </c>
      <c r="G32" s="182">
        <v>0.59273148148148147</v>
      </c>
      <c r="H32" s="111" t="s">
        <v>278</v>
      </c>
      <c r="I32" s="181">
        <v>10</v>
      </c>
      <c r="J32" s="111"/>
      <c r="K32" s="111" t="s">
        <v>241</v>
      </c>
      <c r="L32" s="111" t="s">
        <v>261</v>
      </c>
      <c r="M32" s="111" t="s">
        <v>262</v>
      </c>
    </row>
    <row r="33" spans="1:13" x14ac:dyDescent="0.3">
      <c r="A33" s="171">
        <f t="shared" si="0"/>
        <v>2018</v>
      </c>
      <c r="B33" s="171">
        <f t="shared" si="1"/>
        <v>8</v>
      </c>
      <c r="C33" s="180">
        <f t="shared" si="2"/>
        <v>8</v>
      </c>
      <c r="D33" s="181">
        <v>3454772622</v>
      </c>
      <c r="E33" s="111" t="s">
        <v>309</v>
      </c>
      <c r="F33" s="122">
        <v>43320</v>
      </c>
      <c r="G33" s="182">
        <v>0.53638888888888892</v>
      </c>
      <c r="H33" s="111" t="s">
        <v>304</v>
      </c>
      <c r="I33" s="181">
        <v>18</v>
      </c>
      <c r="J33" s="111">
        <v>10</v>
      </c>
      <c r="K33" s="111">
        <v>16.2</v>
      </c>
      <c r="L33" s="111" t="s">
        <v>261</v>
      </c>
      <c r="M33" s="111" t="s">
        <v>262</v>
      </c>
    </row>
    <row r="34" spans="1:13" x14ac:dyDescent="0.3">
      <c r="A34" s="171">
        <f t="shared" si="0"/>
        <v>2018</v>
      </c>
      <c r="B34" s="171">
        <f t="shared" si="1"/>
        <v>8</v>
      </c>
      <c r="C34" s="180">
        <f t="shared" si="2"/>
        <v>98</v>
      </c>
      <c r="D34" s="181">
        <v>45480368100</v>
      </c>
      <c r="E34" s="111" t="s">
        <v>274</v>
      </c>
      <c r="F34" s="122">
        <v>43324</v>
      </c>
      <c r="G34" s="182">
        <v>0.59538194444444448</v>
      </c>
      <c r="H34" s="111" t="s">
        <v>275</v>
      </c>
      <c r="I34" s="181">
        <v>98</v>
      </c>
      <c r="J34" s="111"/>
      <c r="K34" s="111" t="s">
        <v>241</v>
      </c>
      <c r="L34" s="111" t="s">
        <v>261</v>
      </c>
      <c r="M34" s="111" t="s">
        <v>262</v>
      </c>
    </row>
    <row r="35" spans="1:13" x14ac:dyDescent="0.3">
      <c r="A35" s="171">
        <f t="shared" si="0"/>
        <v>2018</v>
      </c>
      <c r="B35" s="171">
        <f t="shared" si="1"/>
        <v>8</v>
      </c>
      <c r="C35" s="180">
        <f t="shared" si="2"/>
        <v>18</v>
      </c>
      <c r="D35" s="181">
        <v>53485210725</v>
      </c>
      <c r="E35" s="111" t="s">
        <v>276</v>
      </c>
      <c r="F35" s="122">
        <v>43324</v>
      </c>
      <c r="G35" s="182">
        <v>0.51862268518518517</v>
      </c>
      <c r="H35" s="111" t="s">
        <v>260</v>
      </c>
      <c r="I35" s="181">
        <v>18</v>
      </c>
      <c r="J35" s="111"/>
      <c r="K35" s="111" t="s">
        <v>241</v>
      </c>
      <c r="L35" s="111" t="s">
        <v>261</v>
      </c>
      <c r="M35" s="111" t="s">
        <v>262</v>
      </c>
    </row>
    <row r="36" spans="1:13" x14ac:dyDescent="0.3">
      <c r="A36" s="171">
        <f t="shared" si="0"/>
        <v>2018</v>
      </c>
      <c r="B36" s="171">
        <f t="shared" si="1"/>
        <v>8</v>
      </c>
      <c r="C36" s="180">
        <f t="shared" si="2"/>
        <v>168</v>
      </c>
      <c r="D36" s="181">
        <v>31324631075</v>
      </c>
      <c r="E36" s="111" t="s">
        <v>276</v>
      </c>
      <c r="F36" s="122">
        <v>43324</v>
      </c>
      <c r="G36" s="182">
        <v>0.51840277777777777</v>
      </c>
      <c r="H36" s="111" t="s">
        <v>266</v>
      </c>
      <c r="I36" s="181">
        <v>168</v>
      </c>
      <c r="J36" s="111"/>
      <c r="K36" s="111" t="s">
        <v>241</v>
      </c>
      <c r="L36" s="111" t="s">
        <v>261</v>
      </c>
      <c r="M36" s="111" t="s">
        <v>262</v>
      </c>
    </row>
    <row r="37" spans="1:13" x14ac:dyDescent="0.3">
      <c r="A37" s="171">
        <f t="shared" si="0"/>
        <v>2018</v>
      </c>
      <c r="B37" s="171">
        <f t="shared" si="1"/>
        <v>8</v>
      </c>
      <c r="C37" s="180">
        <f t="shared" si="2"/>
        <v>8</v>
      </c>
      <c r="D37" s="181">
        <v>3437263956</v>
      </c>
      <c r="E37" s="111" t="s">
        <v>307</v>
      </c>
      <c r="F37" s="122">
        <v>43327</v>
      </c>
      <c r="G37" s="182">
        <v>0.5525578703703703</v>
      </c>
      <c r="H37" s="111" t="s">
        <v>304</v>
      </c>
      <c r="I37" s="181">
        <v>18</v>
      </c>
      <c r="J37" s="111">
        <v>10</v>
      </c>
      <c r="K37" s="111">
        <v>16.2</v>
      </c>
      <c r="L37" s="111" t="s">
        <v>261</v>
      </c>
      <c r="M37" s="111" t="s">
        <v>262</v>
      </c>
    </row>
    <row r="38" spans="1:13" x14ac:dyDescent="0.3">
      <c r="A38" s="171">
        <f t="shared" si="0"/>
        <v>2018</v>
      </c>
      <c r="B38" s="171">
        <f t="shared" si="1"/>
        <v>8</v>
      </c>
      <c r="C38" s="180">
        <f t="shared" si="2"/>
        <v>19.899999999999999</v>
      </c>
      <c r="D38" s="181">
        <v>43559024237</v>
      </c>
      <c r="E38" s="111" t="s">
        <v>271</v>
      </c>
      <c r="F38" s="122">
        <v>43332</v>
      </c>
      <c r="G38" s="182">
        <v>0.70430555555555552</v>
      </c>
      <c r="H38" s="111" t="s">
        <v>263</v>
      </c>
      <c r="I38" s="181">
        <v>19.899999999999999</v>
      </c>
      <c r="J38" s="111"/>
      <c r="K38" s="111" t="s">
        <v>241</v>
      </c>
      <c r="L38" s="111" t="s">
        <v>261</v>
      </c>
      <c r="M38" s="111" t="s">
        <v>262</v>
      </c>
    </row>
    <row r="39" spans="1:13" x14ac:dyDescent="0.3">
      <c r="A39" s="53">
        <f t="shared" si="0"/>
        <v>2018</v>
      </c>
      <c r="B39" s="53">
        <f t="shared" si="1"/>
        <v>8</v>
      </c>
      <c r="C39" s="180">
        <f t="shared" si="2"/>
        <v>18</v>
      </c>
      <c r="D39" s="181">
        <v>25433898888</v>
      </c>
      <c r="E39" s="111" t="s">
        <v>271</v>
      </c>
      <c r="F39" s="122">
        <v>43332</v>
      </c>
      <c r="G39" s="182">
        <v>0.70413194444444438</v>
      </c>
      <c r="H39" s="111" t="s">
        <v>260</v>
      </c>
      <c r="I39" s="181">
        <v>18</v>
      </c>
      <c r="J39" s="111"/>
      <c r="K39" s="111" t="s">
        <v>241</v>
      </c>
      <c r="L39" s="111" t="s">
        <v>261</v>
      </c>
      <c r="M39" s="111" t="s">
        <v>262</v>
      </c>
    </row>
    <row r="40" spans="1:13" x14ac:dyDescent="0.3">
      <c r="A40" s="53">
        <f t="shared" si="0"/>
        <v>2018</v>
      </c>
      <c r="B40" s="53">
        <f t="shared" si="1"/>
        <v>8</v>
      </c>
      <c r="C40" s="180">
        <f t="shared" si="2"/>
        <v>98</v>
      </c>
      <c r="D40" s="181">
        <v>49359097018</v>
      </c>
      <c r="E40" s="111" t="s">
        <v>272</v>
      </c>
      <c r="F40" s="122">
        <v>43332</v>
      </c>
      <c r="G40" s="182">
        <v>0.45097222222222227</v>
      </c>
      <c r="H40" s="111" t="s">
        <v>273</v>
      </c>
      <c r="I40" s="181">
        <v>98</v>
      </c>
      <c r="J40" s="111"/>
      <c r="K40" s="111" t="s">
        <v>241</v>
      </c>
      <c r="L40" s="111" t="s">
        <v>261</v>
      </c>
      <c r="M40" s="111" t="s">
        <v>262</v>
      </c>
    </row>
    <row r="41" spans="1:13" x14ac:dyDescent="0.3">
      <c r="A41" s="171">
        <f t="shared" si="0"/>
        <v>2018</v>
      </c>
      <c r="B41" s="171">
        <f t="shared" si="1"/>
        <v>8</v>
      </c>
      <c r="C41" s="180">
        <f t="shared" si="2"/>
        <v>18</v>
      </c>
      <c r="D41" s="181">
        <v>92849998676</v>
      </c>
      <c r="E41" s="111" t="s">
        <v>270</v>
      </c>
      <c r="F41" s="122">
        <v>43333</v>
      </c>
      <c r="G41" s="182">
        <v>0.36219907407407409</v>
      </c>
      <c r="H41" s="111" t="s">
        <v>260</v>
      </c>
      <c r="I41" s="181">
        <v>18</v>
      </c>
      <c r="J41" s="111"/>
      <c r="K41" s="111" t="s">
        <v>241</v>
      </c>
      <c r="L41" s="111" t="s">
        <v>261</v>
      </c>
      <c r="M41" s="111" t="s">
        <v>262</v>
      </c>
    </row>
    <row r="42" spans="1:13" x14ac:dyDescent="0.3">
      <c r="A42" s="171">
        <f t="shared" si="0"/>
        <v>2018</v>
      </c>
      <c r="B42" s="171">
        <f t="shared" si="1"/>
        <v>8</v>
      </c>
      <c r="C42" s="180">
        <f t="shared" si="2"/>
        <v>10</v>
      </c>
      <c r="D42" s="181">
        <v>3477711341</v>
      </c>
      <c r="E42" s="111" t="s">
        <v>305</v>
      </c>
      <c r="F42" s="122">
        <v>43334</v>
      </c>
      <c r="G42" s="182">
        <v>0.71134259259259258</v>
      </c>
      <c r="H42" s="111" t="s">
        <v>306</v>
      </c>
      <c r="I42" s="181">
        <v>98</v>
      </c>
      <c r="J42" s="111">
        <v>88</v>
      </c>
      <c r="K42" s="111">
        <v>88.2</v>
      </c>
      <c r="L42" s="111" t="s">
        <v>261</v>
      </c>
      <c r="M42" s="111" t="s">
        <v>262</v>
      </c>
    </row>
    <row r="43" spans="1:13" x14ac:dyDescent="0.3">
      <c r="A43" s="171">
        <f t="shared" si="0"/>
        <v>2018</v>
      </c>
      <c r="B43" s="171">
        <f t="shared" si="1"/>
        <v>8</v>
      </c>
      <c r="C43" s="180">
        <f t="shared" si="2"/>
        <v>18</v>
      </c>
      <c r="D43" s="181">
        <v>35650508561</v>
      </c>
      <c r="E43" s="111" t="s">
        <v>267</v>
      </c>
      <c r="F43" s="122">
        <v>43335</v>
      </c>
      <c r="G43" s="182">
        <v>0.63342592592592595</v>
      </c>
      <c r="H43" s="111" t="s">
        <v>260</v>
      </c>
      <c r="I43" s="181">
        <v>18</v>
      </c>
      <c r="J43" s="111"/>
      <c r="K43" s="111" t="s">
        <v>241</v>
      </c>
      <c r="L43" s="111" t="s">
        <v>261</v>
      </c>
      <c r="M43" s="111" t="s">
        <v>262</v>
      </c>
    </row>
    <row r="44" spans="1:13" x14ac:dyDescent="0.3">
      <c r="A44" s="171">
        <f t="shared" si="0"/>
        <v>2018</v>
      </c>
      <c r="B44" s="171">
        <f t="shared" si="1"/>
        <v>8</v>
      </c>
      <c r="C44" s="180">
        <f t="shared" si="2"/>
        <v>1280</v>
      </c>
      <c r="D44" s="181">
        <v>4036421668</v>
      </c>
      <c r="E44" s="111" t="s">
        <v>268</v>
      </c>
      <c r="F44" s="122">
        <v>43335</v>
      </c>
      <c r="G44" s="182">
        <v>0.55774305555555559</v>
      </c>
      <c r="H44" s="111" t="s">
        <v>269</v>
      </c>
      <c r="I44" s="181">
        <v>1280</v>
      </c>
      <c r="J44" s="111"/>
      <c r="K44" s="111" t="s">
        <v>241</v>
      </c>
      <c r="L44" s="111" t="s">
        <v>261</v>
      </c>
      <c r="M44" s="111" t="s">
        <v>262</v>
      </c>
    </row>
    <row r="45" spans="1:13" x14ac:dyDescent="0.3">
      <c r="A45" s="171">
        <f t="shared" si="0"/>
        <v>2018</v>
      </c>
      <c r="B45" s="171">
        <f t="shared" si="1"/>
        <v>8</v>
      </c>
      <c r="C45" s="180">
        <f t="shared" si="2"/>
        <v>168</v>
      </c>
      <c r="D45" s="181">
        <v>26722847649</v>
      </c>
      <c r="E45" s="111" t="s">
        <v>265</v>
      </c>
      <c r="F45" s="122">
        <v>43338</v>
      </c>
      <c r="G45" s="182">
        <v>0.56438657407407411</v>
      </c>
      <c r="H45" s="111" t="s">
        <v>266</v>
      </c>
      <c r="I45" s="181">
        <v>168</v>
      </c>
      <c r="J45" s="111"/>
      <c r="K45" s="111" t="s">
        <v>241</v>
      </c>
      <c r="L45" s="111" t="s">
        <v>261</v>
      </c>
      <c r="M45" s="111" t="s">
        <v>262</v>
      </c>
    </row>
    <row r="46" spans="1:13" x14ac:dyDescent="0.3">
      <c r="A46" s="171">
        <f t="shared" si="0"/>
        <v>2018</v>
      </c>
      <c r="B46" s="171">
        <f t="shared" si="1"/>
        <v>8</v>
      </c>
      <c r="C46" s="180">
        <f t="shared" si="2"/>
        <v>18</v>
      </c>
      <c r="D46" s="181">
        <v>77926699348</v>
      </c>
      <c r="E46" s="111" t="s">
        <v>259</v>
      </c>
      <c r="F46" s="122">
        <v>43340</v>
      </c>
      <c r="G46" s="182">
        <v>0.7154166666666667</v>
      </c>
      <c r="H46" s="111" t="s">
        <v>260</v>
      </c>
      <c r="I46" s="181">
        <v>18</v>
      </c>
      <c r="J46" s="111"/>
      <c r="K46" s="111" t="s">
        <v>241</v>
      </c>
      <c r="L46" s="111" t="s">
        <v>261</v>
      </c>
      <c r="M46" s="111" t="s">
        <v>262</v>
      </c>
    </row>
    <row r="47" spans="1:13" x14ac:dyDescent="0.3">
      <c r="A47" s="171">
        <f t="shared" si="0"/>
        <v>2018</v>
      </c>
      <c r="B47" s="171">
        <f t="shared" si="1"/>
        <v>8</v>
      </c>
      <c r="C47" s="180">
        <f t="shared" si="2"/>
        <v>19.899999999999999</v>
      </c>
      <c r="D47" s="181">
        <v>42732013704</v>
      </c>
      <c r="E47" s="111" t="s">
        <v>259</v>
      </c>
      <c r="F47" s="122">
        <v>43340</v>
      </c>
      <c r="G47" s="182">
        <v>0.7152546296296296</v>
      </c>
      <c r="H47" s="111" t="s">
        <v>263</v>
      </c>
      <c r="I47" s="181">
        <v>19.899999999999999</v>
      </c>
      <c r="J47" s="111"/>
      <c r="K47" s="111" t="s">
        <v>241</v>
      </c>
      <c r="L47" s="111" t="s">
        <v>261</v>
      </c>
      <c r="M47" s="111" t="s">
        <v>262</v>
      </c>
    </row>
    <row r="48" spans="1:13" x14ac:dyDescent="0.3">
      <c r="A48" s="171">
        <f t="shared" si="0"/>
        <v>2018</v>
      </c>
      <c r="B48" s="171">
        <f t="shared" si="1"/>
        <v>8</v>
      </c>
      <c r="C48" s="180">
        <f t="shared" si="2"/>
        <v>18</v>
      </c>
      <c r="D48" s="181">
        <v>22045833668</v>
      </c>
      <c r="E48" s="111" t="s">
        <v>264</v>
      </c>
      <c r="F48" s="122">
        <v>43340</v>
      </c>
      <c r="G48" s="182">
        <v>0.43122685185185183</v>
      </c>
      <c r="H48" s="111" t="s">
        <v>260</v>
      </c>
      <c r="I48" s="181">
        <v>18</v>
      </c>
      <c r="J48" s="111"/>
      <c r="K48" s="111" t="s">
        <v>241</v>
      </c>
      <c r="L48" s="111" t="s">
        <v>261</v>
      </c>
      <c r="M48" s="111" t="s">
        <v>262</v>
      </c>
    </row>
    <row r="49" spans="1:13" x14ac:dyDescent="0.3">
      <c r="A49" s="171">
        <f t="shared" si="0"/>
        <v>2018</v>
      </c>
      <c r="B49" s="171">
        <f t="shared" si="1"/>
        <v>8</v>
      </c>
      <c r="C49" s="180">
        <f t="shared" si="2"/>
        <v>10</v>
      </c>
      <c r="D49" s="181">
        <v>3188419512</v>
      </c>
      <c r="E49" s="111" t="s">
        <v>303</v>
      </c>
      <c r="F49" s="122">
        <v>43341</v>
      </c>
      <c r="G49" s="182">
        <v>0.72758101851851853</v>
      </c>
      <c r="H49" s="111" t="s">
        <v>304</v>
      </c>
      <c r="I49" s="181">
        <v>18</v>
      </c>
      <c r="J49" s="111">
        <v>8</v>
      </c>
      <c r="K49" s="111">
        <v>16.2</v>
      </c>
      <c r="L49" s="111" t="s">
        <v>261</v>
      </c>
      <c r="M49" s="111" t="s">
        <v>262</v>
      </c>
    </row>
    <row r="50" spans="1:13" x14ac:dyDescent="0.3">
      <c r="A50" s="171">
        <f t="shared" ref="A50:A52" si="3">YEAR(F50)</f>
        <v>2018</v>
      </c>
      <c r="B50" s="171">
        <f t="shared" ref="B50:B52" si="4">MONTH(F50)</f>
        <v>9</v>
      </c>
      <c r="C50" s="180">
        <f t="shared" ref="C50:C52" si="5">I50-J50</f>
        <v>18</v>
      </c>
      <c r="D50" s="181">
        <v>41563867428</v>
      </c>
      <c r="E50" s="111" t="s">
        <v>443</v>
      </c>
      <c r="F50" s="122">
        <v>43346</v>
      </c>
      <c r="G50" s="182">
        <v>0.38150462962962961</v>
      </c>
      <c r="H50" s="111" t="s">
        <v>260</v>
      </c>
      <c r="I50" s="181">
        <v>18</v>
      </c>
      <c r="J50" s="111"/>
      <c r="K50" s="111"/>
      <c r="L50" s="111" t="s">
        <v>261</v>
      </c>
      <c r="M50" s="111" t="s">
        <v>262</v>
      </c>
    </row>
    <row r="51" spans="1:13" x14ac:dyDescent="0.3">
      <c r="A51" s="171">
        <f t="shared" si="3"/>
        <v>2018</v>
      </c>
      <c r="B51" s="171">
        <f t="shared" si="4"/>
        <v>9</v>
      </c>
      <c r="C51" s="180">
        <f t="shared" si="5"/>
        <v>18</v>
      </c>
      <c r="D51" s="181">
        <v>86854746681</v>
      </c>
      <c r="E51" s="111" t="s">
        <v>444</v>
      </c>
      <c r="F51" s="122">
        <v>43345</v>
      </c>
      <c r="G51" s="182">
        <v>0.71355324074074078</v>
      </c>
      <c r="H51" s="111" t="s">
        <v>260</v>
      </c>
      <c r="I51" s="181">
        <v>18</v>
      </c>
      <c r="J51" s="111"/>
      <c r="K51" s="111"/>
      <c r="L51" s="111" t="s">
        <v>261</v>
      </c>
      <c r="M51" s="111" t="s">
        <v>262</v>
      </c>
    </row>
    <row r="52" spans="1:13" x14ac:dyDescent="0.3">
      <c r="A52" s="171">
        <f t="shared" si="3"/>
        <v>2018</v>
      </c>
      <c r="B52" s="171">
        <f t="shared" si="4"/>
        <v>9</v>
      </c>
      <c r="C52" s="180">
        <f t="shared" si="5"/>
        <v>18</v>
      </c>
      <c r="D52" s="181">
        <v>4113284451</v>
      </c>
      <c r="E52" s="111" t="s">
        <v>446</v>
      </c>
      <c r="F52" s="122">
        <v>43344</v>
      </c>
      <c r="G52" s="182">
        <v>0.69149305555555562</v>
      </c>
      <c r="H52" s="111" t="s">
        <v>260</v>
      </c>
      <c r="I52" s="181">
        <v>18</v>
      </c>
      <c r="J52" s="111"/>
      <c r="K52" s="111"/>
      <c r="L52" s="111" t="s">
        <v>261</v>
      </c>
      <c r="M52" s="111" t="s">
        <v>262</v>
      </c>
    </row>
  </sheetData>
  <sortState ref="A2:P49">
    <sortCondition ref="F2:F49"/>
  </sortState>
  <phoneticPr fontId="8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/>
  <dimension ref="A1:F4"/>
  <sheetViews>
    <sheetView workbookViewId="0">
      <selection activeCell="I16" sqref="I16"/>
    </sheetView>
  </sheetViews>
  <sheetFormatPr defaultColWidth="9" defaultRowHeight="16.5" x14ac:dyDescent="0.15"/>
  <cols>
    <col min="1" max="2" width="9.125" style="34" bestFit="1" customWidth="1"/>
    <col min="3" max="3" width="13" style="34" customWidth="1"/>
    <col min="4" max="4" width="12.625" style="34" customWidth="1"/>
    <col min="5" max="5" width="12.875" style="34" customWidth="1"/>
    <col min="6" max="6" width="11.875" style="34" customWidth="1"/>
    <col min="7" max="16384" width="9" style="34"/>
  </cols>
  <sheetData>
    <row r="1" spans="1:6" x14ac:dyDescent="0.15">
      <c r="A1" s="72" t="s">
        <v>97</v>
      </c>
      <c r="B1" s="72" t="s">
        <v>99</v>
      </c>
      <c r="C1" s="72" t="s">
        <v>107</v>
      </c>
      <c r="D1" s="72" t="s">
        <v>108</v>
      </c>
      <c r="E1" s="72" t="s">
        <v>189</v>
      </c>
      <c r="F1" s="72" t="s">
        <v>190</v>
      </c>
    </row>
    <row r="2" spans="1:6" x14ac:dyDescent="0.15">
      <c r="A2" s="72">
        <v>2018</v>
      </c>
      <c r="B2" s="72">
        <v>8</v>
      </c>
      <c r="C2" s="120"/>
      <c r="D2" s="72"/>
      <c r="E2" s="121"/>
      <c r="F2" s="121"/>
    </row>
    <row r="3" spans="1:6" x14ac:dyDescent="0.15">
      <c r="A3" s="72">
        <v>2018</v>
      </c>
      <c r="B3" s="72">
        <v>8</v>
      </c>
      <c r="C3" s="120"/>
      <c r="D3" s="72"/>
      <c r="E3" s="121"/>
      <c r="F3" s="121"/>
    </row>
    <row r="4" spans="1:6" x14ac:dyDescent="0.15">
      <c r="A4" s="72">
        <v>2018</v>
      </c>
      <c r="B4" s="72">
        <v>8</v>
      </c>
      <c r="C4" s="120"/>
      <c r="D4" s="72"/>
      <c r="E4" s="121"/>
      <c r="F4" s="121"/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/>
  <dimension ref="A1:O17"/>
  <sheetViews>
    <sheetView topLeftCell="A6" zoomScale="123" zoomScaleNormal="120" workbookViewId="0">
      <selection activeCell="E24" sqref="E24"/>
    </sheetView>
  </sheetViews>
  <sheetFormatPr defaultColWidth="8.875" defaultRowHeight="16.5" x14ac:dyDescent="0.15"/>
  <cols>
    <col min="1" max="2" width="8.875" style="172"/>
    <col min="3" max="3" width="12" style="34" customWidth="1"/>
    <col min="4" max="4" width="10.125" style="34" customWidth="1"/>
    <col min="5" max="5" width="8.875" style="34"/>
    <col min="6" max="6" width="23.125" style="34" customWidth="1"/>
    <col min="7" max="7" width="18.625" style="39" customWidth="1"/>
    <col min="8" max="8" width="8.875" style="34"/>
    <col min="9" max="9" width="25.125" style="34" customWidth="1"/>
    <col min="10" max="12" width="8.875" style="172"/>
    <col min="13" max="13" width="27.625" style="39" customWidth="1"/>
    <col min="14" max="14" width="16.375" style="34" customWidth="1"/>
    <col min="15" max="15" width="23.125" style="34" customWidth="1"/>
    <col min="16" max="16384" width="8.875" style="34"/>
  </cols>
  <sheetData>
    <row r="1" spans="1:15" x14ac:dyDescent="0.15">
      <c r="A1" s="173" t="s">
        <v>104</v>
      </c>
      <c r="B1" s="173" t="s">
        <v>105</v>
      </c>
      <c r="C1" s="72" t="s">
        <v>107</v>
      </c>
      <c r="D1" s="72" t="s">
        <v>81</v>
      </c>
      <c r="E1" s="72" t="s">
        <v>16</v>
      </c>
      <c r="F1" s="72" t="s">
        <v>17</v>
      </c>
      <c r="G1" s="47" t="s">
        <v>18</v>
      </c>
      <c r="H1" s="72" t="s">
        <v>19</v>
      </c>
      <c r="I1" s="72" t="s">
        <v>20</v>
      </c>
      <c r="J1" s="173" t="s">
        <v>26</v>
      </c>
      <c r="K1" s="173" t="s">
        <v>27</v>
      </c>
      <c r="L1" s="173" t="s">
        <v>28</v>
      </c>
      <c r="M1" s="47" t="s">
        <v>21</v>
      </c>
      <c r="N1" s="72" t="s">
        <v>22</v>
      </c>
      <c r="O1" s="72" t="s">
        <v>23</v>
      </c>
    </row>
    <row r="2" spans="1:15" x14ac:dyDescent="0.3">
      <c r="A2" s="163">
        <v>2018</v>
      </c>
      <c r="B2" s="163">
        <v>7</v>
      </c>
      <c r="C2" s="52">
        <v>43285</v>
      </c>
      <c r="D2" s="110">
        <v>0.72638888888888886</v>
      </c>
      <c r="E2" s="72" t="s">
        <v>172</v>
      </c>
      <c r="F2" s="72" t="s">
        <v>261</v>
      </c>
      <c r="G2" s="47" t="s">
        <v>346</v>
      </c>
      <c r="H2" s="72" t="s">
        <v>24</v>
      </c>
      <c r="I2" s="72" t="s">
        <v>175</v>
      </c>
      <c r="J2" s="173" t="str">
        <f t="shared" ref="J2:J16" si="0">MID(I2,7,1)</f>
        <v>5</v>
      </c>
      <c r="K2" s="173" t="str">
        <f t="shared" ref="K2:K16" si="1">MID(I2,14,1)</f>
        <v>5</v>
      </c>
      <c r="L2" s="173" t="str">
        <f t="shared" ref="L2:L16" si="2">MID(I2,21,1)</f>
        <v>5</v>
      </c>
      <c r="M2" s="47" t="s">
        <v>347</v>
      </c>
      <c r="N2" s="72" t="s">
        <v>174</v>
      </c>
      <c r="O2" s="106" t="s">
        <v>177</v>
      </c>
    </row>
    <row r="3" spans="1:15" x14ac:dyDescent="0.3">
      <c r="A3" s="163">
        <v>2018</v>
      </c>
      <c r="B3" s="163">
        <v>7</v>
      </c>
      <c r="C3" s="52">
        <v>43296</v>
      </c>
      <c r="D3" s="110">
        <v>0.50624999999999998</v>
      </c>
      <c r="E3" s="72" t="s">
        <v>172</v>
      </c>
      <c r="F3" s="72" t="s">
        <v>261</v>
      </c>
      <c r="G3" s="47" t="s">
        <v>344</v>
      </c>
      <c r="H3" s="72" t="s">
        <v>24</v>
      </c>
      <c r="I3" s="72" t="s">
        <v>175</v>
      </c>
      <c r="J3" s="173" t="str">
        <f t="shared" si="0"/>
        <v>5</v>
      </c>
      <c r="K3" s="173" t="str">
        <f t="shared" si="1"/>
        <v>5</v>
      </c>
      <c r="L3" s="173" t="str">
        <f t="shared" si="2"/>
        <v>5</v>
      </c>
      <c r="M3" s="47" t="s">
        <v>345</v>
      </c>
      <c r="N3" s="72" t="s">
        <v>174</v>
      </c>
      <c r="O3" s="106" t="s">
        <v>177</v>
      </c>
    </row>
    <row r="4" spans="1:15" x14ac:dyDescent="0.3">
      <c r="A4" s="163">
        <v>2018</v>
      </c>
      <c r="B4" s="163">
        <v>7</v>
      </c>
      <c r="C4" s="52">
        <v>43297</v>
      </c>
      <c r="D4" s="110">
        <v>0.71736111111111101</v>
      </c>
      <c r="E4" s="72" t="s">
        <v>172</v>
      </c>
      <c r="F4" s="72" t="s">
        <v>261</v>
      </c>
      <c r="G4" s="47" t="s">
        <v>340</v>
      </c>
      <c r="H4" s="72" t="s">
        <v>24</v>
      </c>
      <c r="I4" s="72" t="s">
        <v>173</v>
      </c>
      <c r="J4" s="173" t="str">
        <f t="shared" si="0"/>
        <v>5</v>
      </c>
      <c r="K4" s="173" t="str">
        <f t="shared" si="1"/>
        <v>5</v>
      </c>
      <c r="L4" s="173" t="str">
        <f t="shared" si="2"/>
        <v>5</v>
      </c>
      <c r="M4" s="47" t="s">
        <v>341</v>
      </c>
      <c r="N4" s="72" t="s">
        <v>174</v>
      </c>
      <c r="O4" s="106" t="s">
        <v>177</v>
      </c>
    </row>
    <row r="5" spans="1:15" x14ac:dyDescent="0.3">
      <c r="A5" s="163">
        <v>2018</v>
      </c>
      <c r="B5" s="163">
        <v>7</v>
      </c>
      <c r="C5" s="52">
        <v>43297</v>
      </c>
      <c r="D5" s="110">
        <v>0.41597222222222219</v>
      </c>
      <c r="E5" s="72" t="s">
        <v>172</v>
      </c>
      <c r="F5" s="72" t="s">
        <v>261</v>
      </c>
      <c r="G5" s="47" t="s">
        <v>342</v>
      </c>
      <c r="H5" s="72" t="s">
        <v>24</v>
      </c>
      <c r="I5" s="72" t="s">
        <v>175</v>
      </c>
      <c r="J5" s="173" t="str">
        <f t="shared" si="0"/>
        <v>5</v>
      </c>
      <c r="K5" s="173" t="str">
        <f t="shared" si="1"/>
        <v>5</v>
      </c>
      <c r="L5" s="173" t="str">
        <f t="shared" si="2"/>
        <v>5</v>
      </c>
      <c r="M5" s="47" t="s">
        <v>343</v>
      </c>
      <c r="N5" s="72" t="s">
        <v>174</v>
      </c>
      <c r="O5" s="106" t="s">
        <v>177</v>
      </c>
    </row>
    <row r="6" spans="1:15" x14ac:dyDescent="0.3">
      <c r="A6" s="163">
        <v>2018</v>
      </c>
      <c r="B6" s="163">
        <v>7</v>
      </c>
      <c r="C6" s="52">
        <v>43302</v>
      </c>
      <c r="D6" s="110">
        <v>0.48749999999999999</v>
      </c>
      <c r="E6" s="72" t="s">
        <v>172</v>
      </c>
      <c r="F6" s="72" t="s">
        <v>261</v>
      </c>
      <c r="G6" s="47" t="s">
        <v>336</v>
      </c>
      <c r="H6" s="72" t="s">
        <v>24</v>
      </c>
      <c r="I6" s="72" t="s">
        <v>175</v>
      </c>
      <c r="J6" s="173" t="str">
        <f t="shared" si="0"/>
        <v>5</v>
      </c>
      <c r="K6" s="173" t="str">
        <f t="shared" si="1"/>
        <v>5</v>
      </c>
      <c r="L6" s="173" t="str">
        <f t="shared" si="2"/>
        <v>5</v>
      </c>
      <c r="M6" s="47" t="s">
        <v>337</v>
      </c>
      <c r="N6" s="72" t="s">
        <v>174</v>
      </c>
      <c r="O6" s="106" t="s">
        <v>177</v>
      </c>
    </row>
    <row r="7" spans="1:15" x14ac:dyDescent="0.3">
      <c r="A7" s="163">
        <v>2018</v>
      </c>
      <c r="B7" s="163">
        <v>7</v>
      </c>
      <c r="C7" s="52">
        <v>43302</v>
      </c>
      <c r="D7" s="110">
        <v>0.4861111111111111</v>
      </c>
      <c r="E7" s="72" t="s">
        <v>172</v>
      </c>
      <c r="F7" s="72" t="s">
        <v>261</v>
      </c>
      <c r="G7" s="47" t="s">
        <v>338</v>
      </c>
      <c r="H7" s="72" t="s">
        <v>24</v>
      </c>
      <c r="I7" s="72" t="s">
        <v>175</v>
      </c>
      <c r="J7" s="173" t="str">
        <f t="shared" si="0"/>
        <v>5</v>
      </c>
      <c r="K7" s="173" t="str">
        <f t="shared" si="1"/>
        <v>5</v>
      </c>
      <c r="L7" s="173" t="str">
        <f t="shared" si="2"/>
        <v>5</v>
      </c>
      <c r="M7" s="47" t="s">
        <v>339</v>
      </c>
      <c r="N7" s="72" t="s">
        <v>174</v>
      </c>
      <c r="O7" s="106" t="s">
        <v>177</v>
      </c>
    </row>
    <row r="8" spans="1:15" x14ac:dyDescent="0.3">
      <c r="A8" s="163">
        <v>2018</v>
      </c>
      <c r="B8" s="163">
        <v>7</v>
      </c>
      <c r="C8" s="52">
        <v>43303</v>
      </c>
      <c r="D8" s="110">
        <v>0.67222222222222217</v>
      </c>
      <c r="E8" s="72" t="s">
        <v>172</v>
      </c>
      <c r="F8" s="72" t="s">
        <v>261</v>
      </c>
      <c r="G8" s="47" t="s">
        <v>334</v>
      </c>
      <c r="H8" s="72" t="s">
        <v>24</v>
      </c>
      <c r="I8" s="72" t="s">
        <v>175</v>
      </c>
      <c r="J8" s="173" t="str">
        <f t="shared" si="0"/>
        <v>5</v>
      </c>
      <c r="K8" s="173" t="str">
        <f t="shared" si="1"/>
        <v>5</v>
      </c>
      <c r="L8" s="173" t="str">
        <f t="shared" si="2"/>
        <v>5</v>
      </c>
      <c r="M8" s="47" t="s">
        <v>335</v>
      </c>
      <c r="N8" s="72" t="s">
        <v>174</v>
      </c>
      <c r="O8" s="106" t="s">
        <v>177</v>
      </c>
    </row>
    <row r="9" spans="1:15" x14ac:dyDescent="0.3">
      <c r="A9" s="163">
        <v>2018</v>
      </c>
      <c r="B9" s="163">
        <v>7</v>
      </c>
      <c r="C9" s="52">
        <v>43307</v>
      </c>
      <c r="D9" s="110">
        <v>0.73333333333333339</v>
      </c>
      <c r="E9" s="72" t="s">
        <v>172</v>
      </c>
      <c r="F9" s="72" t="s">
        <v>261</v>
      </c>
      <c r="G9" s="47" t="s">
        <v>330</v>
      </c>
      <c r="H9" s="72" t="s">
        <v>24</v>
      </c>
      <c r="I9" s="72" t="s">
        <v>175</v>
      </c>
      <c r="J9" s="173" t="str">
        <f t="shared" si="0"/>
        <v>5</v>
      </c>
      <c r="K9" s="173" t="str">
        <f t="shared" si="1"/>
        <v>5</v>
      </c>
      <c r="L9" s="173" t="str">
        <f t="shared" si="2"/>
        <v>5</v>
      </c>
      <c r="M9" s="47" t="s">
        <v>331</v>
      </c>
      <c r="N9" s="72" t="s">
        <v>174</v>
      </c>
      <c r="O9" s="106" t="s">
        <v>177</v>
      </c>
    </row>
    <row r="10" spans="1:15" x14ac:dyDescent="0.3">
      <c r="A10" s="163">
        <v>2018</v>
      </c>
      <c r="B10" s="163">
        <v>7</v>
      </c>
      <c r="C10" s="52">
        <v>43307</v>
      </c>
      <c r="D10" s="110">
        <v>0.71527777777777779</v>
      </c>
      <c r="E10" s="72" t="s">
        <v>172</v>
      </c>
      <c r="F10" s="72" t="s">
        <v>261</v>
      </c>
      <c r="G10" s="47" t="s">
        <v>332</v>
      </c>
      <c r="H10" s="72" t="s">
        <v>24</v>
      </c>
      <c r="I10" s="72" t="s">
        <v>175</v>
      </c>
      <c r="J10" s="173" t="str">
        <f t="shared" si="0"/>
        <v>5</v>
      </c>
      <c r="K10" s="173" t="str">
        <f t="shared" si="1"/>
        <v>5</v>
      </c>
      <c r="L10" s="173" t="str">
        <f t="shared" si="2"/>
        <v>5</v>
      </c>
      <c r="M10" s="47" t="s">
        <v>333</v>
      </c>
      <c r="N10" s="72" t="s">
        <v>174</v>
      </c>
      <c r="O10" s="106" t="s">
        <v>177</v>
      </c>
    </row>
    <row r="11" spans="1:15" x14ac:dyDescent="0.3">
      <c r="A11" s="163">
        <v>2018</v>
      </c>
      <c r="B11" s="163">
        <v>7</v>
      </c>
      <c r="C11" s="52">
        <v>43310</v>
      </c>
      <c r="D11" s="110">
        <v>0.57638888888888895</v>
      </c>
      <c r="E11" s="72" t="s">
        <v>172</v>
      </c>
      <c r="F11" s="72" t="s">
        <v>261</v>
      </c>
      <c r="G11" s="47" t="s">
        <v>326</v>
      </c>
      <c r="H11" s="72" t="s">
        <v>24</v>
      </c>
      <c r="I11" s="72" t="s">
        <v>175</v>
      </c>
      <c r="J11" s="173" t="str">
        <f t="shared" si="0"/>
        <v>5</v>
      </c>
      <c r="K11" s="173" t="str">
        <f t="shared" si="1"/>
        <v>5</v>
      </c>
      <c r="L11" s="173" t="str">
        <f t="shared" si="2"/>
        <v>5</v>
      </c>
      <c r="M11" s="47" t="s">
        <v>327</v>
      </c>
      <c r="N11" s="72" t="s">
        <v>174</v>
      </c>
      <c r="O11" s="106" t="s">
        <v>177</v>
      </c>
    </row>
    <row r="12" spans="1:15" x14ac:dyDescent="0.3">
      <c r="A12" s="163">
        <v>2018</v>
      </c>
      <c r="B12" s="163">
        <v>7</v>
      </c>
      <c r="C12" s="52">
        <v>43310</v>
      </c>
      <c r="D12" s="110">
        <v>0.51666666666666672</v>
      </c>
      <c r="E12" s="72" t="s">
        <v>172</v>
      </c>
      <c r="F12" s="72" t="s">
        <v>261</v>
      </c>
      <c r="G12" s="47" t="s">
        <v>328</v>
      </c>
      <c r="H12" s="72" t="s">
        <v>24</v>
      </c>
      <c r="I12" s="72" t="s">
        <v>175</v>
      </c>
      <c r="J12" s="173" t="str">
        <f t="shared" si="0"/>
        <v>5</v>
      </c>
      <c r="K12" s="173" t="str">
        <f t="shared" si="1"/>
        <v>5</v>
      </c>
      <c r="L12" s="173" t="str">
        <f t="shared" si="2"/>
        <v>5</v>
      </c>
      <c r="M12" s="47" t="s">
        <v>329</v>
      </c>
      <c r="N12" s="72" t="s">
        <v>174</v>
      </c>
      <c r="O12" s="106" t="s">
        <v>177</v>
      </c>
    </row>
    <row r="13" spans="1:15" x14ac:dyDescent="0.3">
      <c r="A13" s="163">
        <v>2018</v>
      </c>
      <c r="B13" s="163">
        <v>7</v>
      </c>
      <c r="C13" s="52">
        <v>43311</v>
      </c>
      <c r="D13" s="110">
        <v>0.77500000000000002</v>
      </c>
      <c r="E13" s="72" t="s">
        <v>172</v>
      </c>
      <c r="F13" s="72" t="s">
        <v>261</v>
      </c>
      <c r="G13" s="47" t="s">
        <v>322</v>
      </c>
      <c r="H13" s="72" t="s">
        <v>323</v>
      </c>
      <c r="I13" s="72" t="s">
        <v>324</v>
      </c>
      <c r="J13" s="173" t="str">
        <f t="shared" si="0"/>
        <v>1</v>
      </c>
      <c r="K13" s="173" t="str">
        <f t="shared" si="1"/>
        <v>1</v>
      </c>
      <c r="L13" s="173" t="str">
        <f t="shared" si="2"/>
        <v>1</v>
      </c>
      <c r="M13" s="47" t="s">
        <v>325</v>
      </c>
      <c r="N13" s="72" t="s">
        <v>176</v>
      </c>
      <c r="O13" s="106" t="s">
        <v>285</v>
      </c>
    </row>
    <row r="14" spans="1:15" x14ac:dyDescent="0.3">
      <c r="A14" s="163">
        <v>2018</v>
      </c>
      <c r="B14" s="163">
        <v>8</v>
      </c>
      <c r="C14" s="52">
        <v>43314</v>
      </c>
      <c r="D14" s="110">
        <v>0.73333333333333339</v>
      </c>
      <c r="E14" s="72" t="s">
        <v>172</v>
      </c>
      <c r="F14" s="72" t="s">
        <v>261</v>
      </c>
      <c r="G14" s="47" t="s">
        <v>320</v>
      </c>
      <c r="H14" s="72" t="s">
        <v>24</v>
      </c>
      <c r="I14" s="72" t="s">
        <v>175</v>
      </c>
      <c r="J14" s="173" t="str">
        <f t="shared" si="0"/>
        <v>5</v>
      </c>
      <c r="K14" s="173" t="str">
        <f t="shared" si="1"/>
        <v>5</v>
      </c>
      <c r="L14" s="173" t="str">
        <f t="shared" si="2"/>
        <v>5</v>
      </c>
      <c r="M14" s="47" t="s">
        <v>321</v>
      </c>
      <c r="N14" s="72" t="s">
        <v>174</v>
      </c>
      <c r="O14" s="106" t="s">
        <v>177</v>
      </c>
    </row>
    <row r="15" spans="1:15" x14ac:dyDescent="0.3">
      <c r="A15" s="163">
        <v>2018</v>
      </c>
      <c r="B15" s="163">
        <v>8</v>
      </c>
      <c r="C15" s="52">
        <v>43330</v>
      </c>
      <c r="D15" s="110">
        <v>0.67569444444444438</v>
      </c>
      <c r="E15" s="72" t="s">
        <v>172</v>
      </c>
      <c r="F15" s="72" t="s">
        <v>261</v>
      </c>
      <c r="G15" s="47" t="s">
        <v>318</v>
      </c>
      <c r="H15" s="72" t="s">
        <v>24</v>
      </c>
      <c r="I15" s="72" t="s">
        <v>175</v>
      </c>
      <c r="J15" s="173" t="str">
        <f t="shared" si="0"/>
        <v>5</v>
      </c>
      <c r="K15" s="173" t="str">
        <f t="shared" si="1"/>
        <v>5</v>
      </c>
      <c r="L15" s="173" t="str">
        <f t="shared" si="2"/>
        <v>5</v>
      </c>
      <c r="M15" s="47" t="s">
        <v>319</v>
      </c>
      <c r="N15" s="72" t="s">
        <v>174</v>
      </c>
      <c r="O15" s="106" t="s">
        <v>177</v>
      </c>
    </row>
    <row r="16" spans="1:15" x14ac:dyDescent="0.3">
      <c r="A16" s="163">
        <v>2018</v>
      </c>
      <c r="B16" s="163">
        <v>8</v>
      </c>
      <c r="C16" s="52">
        <v>43332</v>
      </c>
      <c r="D16" s="110">
        <v>0.47986111111111113</v>
      </c>
      <c r="E16" s="72" t="s">
        <v>172</v>
      </c>
      <c r="F16" s="72" t="s">
        <v>261</v>
      </c>
      <c r="G16" s="47" t="s">
        <v>315</v>
      </c>
      <c r="H16" s="72" t="s">
        <v>25</v>
      </c>
      <c r="I16" s="72" t="s">
        <v>316</v>
      </c>
      <c r="J16" s="173" t="str">
        <f t="shared" si="0"/>
        <v>4</v>
      </c>
      <c r="K16" s="173" t="str">
        <f t="shared" si="1"/>
        <v>5</v>
      </c>
      <c r="L16" s="173" t="str">
        <f t="shared" si="2"/>
        <v>5</v>
      </c>
      <c r="M16" s="47" t="s">
        <v>317</v>
      </c>
      <c r="N16" s="72" t="s">
        <v>176</v>
      </c>
      <c r="O16" s="106" t="s">
        <v>308</v>
      </c>
    </row>
    <row r="17" spans="1:15" x14ac:dyDescent="0.3">
      <c r="A17" s="163">
        <v>2018</v>
      </c>
      <c r="B17" s="163">
        <v>9</v>
      </c>
      <c r="C17" s="52">
        <v>43345</v>
      </c>
      <c r="D17" s="110">
        <v>0.75902777777777775</v>
      </c>
      <c r="E17" s="72" t="s">
        <v>172</v>
      </c>
      <c r="F17" s="72" t="s">
        <v>261</v>
      </c>
      <c r="G17" s="47" t="s">
        <v>447</v>
      </c>
      <c r="H17" s="72" t="s">
        <v>24</v>
      </c>
      <c r="I17" s="72" t="s">
        <v>175</v>
      </c>
      <c r="J17" s="173" t="str">
        <f t="shared" ref="J17" si="3">MID(I17,7,1)</f>
        <v>5</v>
      </c>
      <c r="K17" s="173" t="str">
        <f t="shared" ref="K17" si="4">MID(I17,14,1)</f>
        <v>5</v>
      </c>
      <c r="L17" s="173" t="str">
        <f t="shared" ref="L17" si="5">MID(I17,21,1)</f>
        <v>5</v>
      </c>
      <c r="M17" s="47" t="s">
        <v>448</v>
      </c>
      <c r="N17" s="72" t="s">
        <v>176</v>
      </c>
      <c r="O17" s="106" t="s">
        <v>445</v>
      </c>
    </row>
  </sheetData>
  <sortState ref="A2:O28">
    <sortCondition ref="C2:C28"/>
  </sortState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"/>
  <dimension ref="A1:L3"/>
  <sheetViews>
    <sheetView workbookViewId="0">
      <selection activeCell="J19" sqref="J19"/>
    </sheetView>
  </sheetViews>
  <sheetFormatPr defaultColWidth="9" defaultRowHeight="16.5" x14ac:dyDescent="0.15"/>
  <cols>
    <col min="1" max="2" width="9" style="172"/>
    <col min="3" max="3" width="13.125" style="9" customWidth="1"/>
    <col min="4" max="5" width="9" style="9"/>
    <col min="6" max="6" width="20.875" style="9" customWidth="1"/>
    <col min="7" max="7" width="15.125" style="9" customWidth="1"/>
    <col min="8" max="8" width="9" style="9"/>
    <col min="9" max="9" width="25.125" style="125" customWidth="1"/>
    <col min="10" max="10" width="11.5" style="125" customWidth="1"/>
    <col min="11" max="11" width="15.125" style="9" customWidth="1"/>
    <col min="12" max="12" width="28.125" style="9" customWidth="1"/>
    <col min="13" max="16384" width="9" style="9"/>
  </cols>
  <sheetData>
    <row r="1" spans="1:12" x14ac:dyDescent="0.3">
      <c r="A1" s="174" t="s">
        <v>104</v>
      </c>
      <c r="B1" s="174" t="s">
        <v>105</v>
      </c>
      <c r="C1" s="111" t="s">
        <v>107</v>
      </c>
      <c r="D1" s="112" t="s">
        <v>81</v>
      </c>
      <c r="E1" s="112" t="s">
        <v>16</v>
      </c>
      <c r="F1" s="112" t="s">
        <v>17</v>
      </c>
      <c r="G1" s="112" t="s">
        <v>18</v>
      </c>
      <c r="H1" s="112" t="s">
        <v>19</v>
      </c>
      <c r="I1" s="124" t="s">
        <v>20</v>
      </c>
      <c r="J1" s="124" t="s">
        <v>21</v>
      </c>
      <c r="K1" s="112" t="s">
        <v>22</v>
      </c>
      <c r="L1" s="112" t="s">
        <v>23</v>
      </c>
    </row>
    <row r="2" spans="1:12" x14ac:dyDescent="0.3">
      <c r="A2" s="173">
        <v>2018</v>
      </c>
      <c r="B2" s="173">
        <v>8</v>
      </c>
      <c r="C2" s="122"/>
      <c r="D2" s="123"/>
      <c r="E2" s="111"/>
      <c r="F2" s="111"/>
      <c r="G2" s="111"/>
      <c r="H2" s="111"/>
      <c r="I2" s="50"/>
      <c r="J2" s="127"/>
      <c r="K2" s="127"/>
      <c r="L2" s="127"/>
    </row>
    <row r="3" spans="1:12" x14ac:dyDescent="0.3">
      <c r="A3" s="173">
        <v>2018</v>
      </c>
      <c r="B3" s="173">
        <v>9</v>
      </c>
      <c r="C3" s="122"/>
      <c r="D3" s="123"/>
      <c r="E3" s="111"/>
      <c r="F3" s="111"/>
      <c r="G3" s="111"/>
      <c r="H3" s="111"/>
      <c r="I3" s="50"/>
      <c r="J3" s="127"/>
      <c r="K3" s="127"/>
      <c r="L3" s="127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"/>
  <dimension ref="A1:O97"/>
  <sheetViews>
    <sheetView workbookViewId="0">
      <pane ySplit="1" topLeftCell="A2" activePane="bottomLeft" state="frozen"/>
      <selection pane="bottomLeft" activeCell="L28" sqref="L28"/>
    </sheetView>
  </sheetViews>
  <sheetFormatPr defaultColWidth="9" defaultRowHeight="16.5" x14ac:dyDescent="0.15"/>
  <cols>
    <col min="1" max="1" width="9" style="9"/>
    <col min="2" max="2" width="6.125" style="9" customWidth="1"/>
    <col min="3" max="3" width="15.125" style="9" customWidth="1"/>
    <col min="4" max="4" width="34.625" style="9" customWidth="1"/>
    <col min="5" max="5" width="19.375" style="9" customWidth="1"/>
    <col min="6" max="15" width="11.625" style="9" customWidth="1"/>
    <col min="16" max="16384" width="9" style="9"/>
  </cols>
  <sheetData>
    <row r="1" spans="1:15" x14ac:dyDescent="0.3">
      <c r="A1" s="47" t="s">
        <v>104</v>
      </c>
      <c r="B1" s="47" t="s">
        <v>105</v>
      </c>
      <c r="C1" s="50" t="s">
        <v>106</v>
      </c>
      <c r="D1" s="50" t="s">
        <v>73</v>
      </c>
      <c r="E1" s="50" t="s">
        <v>74</v>
      </c>
      <c r="F1" s="50" t="s">
        <v>66</v>
      </c>
      <c r="G1" s="50" t="s">
        <v>69</v>
      </c>
      <c r="H1" s="50" t="s">
        <v>67</v>
      </c>
      <c r="I1" s="50" t="s">
        <v>68</v>
      </c>
      <c r="J1" s="50" t="s">
        <v>70</v>
      </c>
      <c r="K1" s="50" t="s">
        <v>75</v>
      </c>
      <c r="L1" s="50" t="s">
        <v>76</v>
      </c>
      <c r="M1" s="50" t="s">
        <v>77</v>
      </c>
      <c r="N1" s="50" t="s">
        <v>78</v>
      </c>
      <c r="O1" s="50" t="s">
        <v>79</v>
      </c>
    </row>
    <row r="2" spans="1:15" x14ac:dyDescent="0.3">
      <c r="A2" s="51">
        <f t="shared" ref="A2:A20" si="0">YEAR(C2)</f>
        <v>1900</v>
      </c>
      <c r="B2" s="51">
        <f t="shared" ref="B2:B20" si="1">MONTH(C2)</f>
        <v>1</v>
      </c>
      <c r="C2" s="52"/>
      <c r="D2" s="50"/>
      <c r="E2" s="50"/>
      <c r="F2" s="53"/>
      <c r="G2" s="54"/>
      <c r="H2" s="53"/>
      <c r="I2" s="53"/>
      <c r="J2" s="53"/>
      <c r="K2" s="53"/>
      <c r="L2" s="53"/>
      <c r="M2" s="53"/>
      <c r="N2" s="53"/>
      <c r="O2" s="53"/>
    </row>
    <row r="3" spans="1:15" x14ac:dyDescent="0.3">
      <c r="A3" s="51">
        <f t="shared" si="0"/>
        <v>1900</v>
      </c>
      <c r="B3" s="51">
        <f t="shared" si="1"/>
        <v>1</v>
      </c>
      <c r="C3" s="52"/>
      <c r="D3" s="50"/>
      <c r="E3" s="50"/>
      <c r="F3" s="53"/>
      <c r="G3" s="54"/>
      <c r="H3" s="53"/>
      <c r="I3" s="53"/>
      <c r="J3" s="53"/>
      <c r="K3" s="53"/>
      <c r="L3" s="53"/>
      <c r="M3" s="53"/>
      <c r="N3" s="53"/>
      <c r="O3" s="53"/>
    </row>
    <row r="4" spans="1:15" x14ac:dyDescent="0.3">
      <c r="A4" s="51">
        <f t="shared" si="0"/>
        <v>1900</v>
      </c>
      <c r="B4" s="51">
        <f t="shared" si="1"/>
        <v>1</v>
      </c>
      <c r="C4" s="52"/>
      <c r="D4" s="50"/>
      <c r="E4" s="50"/>
      <c r="F4" s="53"/>
      <c r="G4" s="54"/>
      <c r="H4" s="53"/>
      <c r="I4" s="53"/>
      <c r="J4" s="53"/>
      <c r="K4" s="53"/>
      <c r="L4" s="53"/>
      <c r="M4" s="53"/>
      <c r="N4" s="53"/>
      <c r="O4" s="53"/>
    </row>
    <row r="5" spans="1:15" x14ac:dyDescent="0.3">
      <c r="A5" s="51">
        <f t="shared" si="0"/>
        <v>1900</v>
      </c>
      <c r="B5" s="51">
        <f t="shared" si="1"/>
        <v>1</v>
      </c>
      <c r="C5" s="52"/>
      <c r="D5" s="50"/>
      <c r="E5" s="50"/>
      <c r="F5" s="53"/>
      <c r="G5" s="54"/>
      <c r="H5" s="53"/>
      <c r="I5" s="53"/>
      <c r="J5" s="53"/>
      <c r="K5" s="53"/>
      <c r="L5" s="53"/>
      <c r="M5" s="53"/>
      <c r="N5" s="53"/>
      <c r="O5" s="53"/>
    </row>
    <row r="6" spans="1:15" x14ac:dyDescent="0.3">
      <c r="A6" s="51">
        <f t="shared" si="0"/>
        <v>1900</v>
      </c>
      <c r="B6" s="51">
        <f t="shared" si="1"/>
        <v>1</v>
      </c>
      <c r="C6" s="52"/>
      <c r="D6" s="50"/>
      <c r="E6" s="50"/>
      <c r="F6" s="53"/>
      <c r="G6" s="54"/>
      <c r="H6" s="53"/>
      <c r="I6" s="53"/>
      <c r="J6" s="53"/>
      <c r="K6" s="53"/>
      <c r="L6" s="53"/>
      <c r="M6" s="53"/>
      <c r="N6" s="53"/>
      <c r="O6" s="53"/>
    </row>
    <row r="7" spans="1:15" x14ac:dyDescent="0.3">
      <c r="A7" s="51">
        <f t="shared" si="0"/>
        <v>1900</v>
      </c>
      <c r="B7" s="51">
        <f t="shared" si="1"/>
        <v>1</v>
      </c>
      <c r="C7" s="52"/>
      <c r="D7" s="50"/>
      <c r="E7" s="50"/>
      <c r="F7" s="53"/>
      <c r="G7" s="54"/>
      <c r="H7" s="53"/>
      <c r="I7" s="53"/>
      <c r="J7" s="53"/>
      <c r="K7" s="53"/>
      <c r="L7" s="53"/>
      <c r="M7" s="53"/>
      <c r="N7" s="53"/>
      <c r="O7" s="53"/>
    </row>
    <row r="8" spans="1:15" x14ac:dyDescent="0.3">
      <c r="A8" s="51">
        <f t="shared" si="0"/>
        <v>1900</v>
      </c>
      <c r="B8" s="51">
        <f t="shared" si="1"/>
        <v>1</v>
      </c>
      <c r="C8" s="52"/>
      <c r="D8" s="50"/>
      <c r="E8" s="50"/>
      <c r="F8" s="53"/>
      <c r="G8" s="54"/>
      <c r="H8" s="53"/>
      <c r="I8" s="53"/>
      <c r="J8" s="53"/>
      <c r="K8" s="53"/>
      <c r="L8" s="53"/>
      <c r="M8" s="53"/>
      <c r="N8" s="53"/>
      <c r="O8" s="53"/>
    </row>
    <row r="9" spans="1:15" x14ac:dyDescent="0.3">
      <c r="A9" s="51">
        <f t="shared" si="0"/>
        <v>1900</v>
      </c>
      <c r="B9" s="51">
        <f t="shared" si="1"/>
        <v>1</v>
      </c>
      <c r="C9" s="52"/>
      <c r="D9" s="50"/>
      <c r="E9" s="50"/>
      <c r="F9" s="53"/>
      <c r="G9" s="54"/>
      <c r="H9" s="53"/>
      <c r="I9" s="53"/>
      <c r="J9" s="53"/>
      <c r="K9" s="53"/>
      <c r="L9" s="53"/>
      <c r="M9" s="53"/>
      <c r="N9" s="53"/>
      <c r="O9" s="53"/>
    </row>
    <row r="10" spans="1:15" x14ac:dyDescent="0.3">
      <c r="A10" s="51">
        <f t="shared" si="0"/>
        <v>1900</v>
      </c>
      <c r="B10" s="51">
        <f t="shared" si="1"/>
        <v>1</v>
      </c>
      <c r="C10" s="52"/>
      <c r="D10" s="50"/>
      <c r="E10" s="50"/>
      <c r="F10" s="53"/>
      <c r="G10" s="54"/>
      <c r="H10" s="53"/>
      <c r="I10" s="53"/>
      <c r="J10" s="53"/>
      <c r="K10" s="53"/>
      <c r="L10" s="53"/>
      <c r="M10" s="53"/>
      <c r="N10" s="53"/>
      <c r="O10" s="53"/>
    </row>
    <row r="11" spans="1:15" x14ac:dyDescent="0.3">
      <c r="A11" s="51">
        <f t="shared" si="0"/>
        <v>1900</v>
      </c>
      <c r="B11" s="51">
        <f t="shared" si="1"/>
        <v>1</v>
      </c>
      <c r="C11" s="52"/>
      <c r="D11" s="50"/>
      <c r="E11" s="50"/>
      <c r="F11" s="53"/>
      <c r="G11" s="54"/>
      <c r="H11" s="53"/>
      <c r="I11" s="53"/>
      <c r="J11" s="53"/>
      <c r="K11" s="53"/>
      <c r="L11" s="53"/>
      <c r="M11" s="53"/>
      <c r="N11" s="53"/>
      <c r="O11" s="53"/>
    </row>
    <row r="12" spans="1:15" x14ac:dyDescent="0.3">
      <c r="A12" s="51">
        <f t="shared" si="0"/>
        <v>1900</v>
      </c>
      <c r="B12" s="51">
        <f t="shared" si="1"/>
        <v>1</v>
      </c>
      <c r="C12" s="52"/>
      <c r="D12" s="50"/>
      <c r="E12" s="50"/>
      <c r="F12" s="53"/>
      <c r="G12" s="54"/>
      <c r="H12" s="53"/>
      <c r="I12" s="53"/>
      <c r="J12" s="53"/>
      <c r="K12" s="53"/>
      <c r="L12" s="53"/>
      <c r="M12" s="53"/>
      <c r="N12" s="53"/>
      <c r="O12" s="53"/>
    </row>
    <row r="13" spans="1:15" x14ac:dyDescent="0.3">
      <c r="A13" s="51">
        <f t="shared" si="0"/>
        <v>1900</v>
      </c>
      <c r="B13" s="51">
        <f t="shared" si="1"/>
        <v>1</v>
      </c>
      <c r="C13" s="52"/>
      <c r="D13" s="50"/>
      <c r="E13" s="50"/>
      <c r="F13" s="53"/>
      <c r="G13" s="54"/>
      <c r="H13" s="53"/>
      <c r="I13" s="53"/>
      <c r="J13" s="53"/>
      <c r="K13" s="53"/>
      <c r="L13" s="53"/>
      <c r="M13" s="53"/>
      <c r="N13" s="53"/>
      <c r="O13" s="53"/>
    </row>
    <row r="14" spans="1:15" x14ac:dyDescent="0.3">
      <c r="A14" s="51">
        <f t="shared" si="0"/>
        <v>1900</v>
      </c>
      <c r="B14" s="51">
        <f t="shared" si="1"/>
        <v>1</v>
      </c>
      <c r="C14" s="52"/>
      <c r="D14" s="50"/>
      <c r="E14" s="50"/>
      <c r="F14" s="53"/>
      <c r="G14" s="54"/>
      <c r="H14" s="53"/>
      <c r="I14" s="53"/>
      <c r="J14" s="53"/>
      <c r="K14" s="53"/>
      <c r="L14" s="53"/>
      <c r="M14" s="53"/>
      <c r="N14" s="53"/>
      <c r="O14" s="53"/>
    </row>
    <row r="15" spans="1:15" x14ac:dyDescent="0.3">
      <c r="A15" s="51">
        <f t="shared" si="0"/>
        <v>1900</v>
      </c>
      <c r="B15" s="51">
        <f t="shared" si="1"/>
        <v>1</v>
      </c>
      <c r="C15" s="52"/>
      <c r="D15" s="50"/>
      <c r="E15" s="50"/>
      <c r="F15" s="53"/>
      <c r="G15" s="54"/>
      <c r="H15" s="53"/>
      <c r="I15" s="53"/>
      <c r="J15" s="53"/>
      <c r="K15" s="53"/>
      <c r="L15" s="53"/>
      <c r="M15" s="53"/>
      <c r="N15" s="53"/>
      <c r="O15" s="53"/>
    </row>
    <row r="16" spans="1:15" x14ac:dyDescent="0.3">
      <c r="A16" s="51">
        <f t="shared" si="0"/>
        <v>1900</v>
      </c>
      <c r="B16" s="51">
        <f t="shared" si="1"/>
        <v>1</v>
      </c>
      <c r="C16" s="52"/>
      <c r="D16" s="50"/>
      <c r="E16" s="50"/>
      <c r="F16" s="53"/>
      <c r="G16" s="54"/>
      <c r="H16" s="53"/>
      <c r="I16" s="53"/>
      <c r="J16" s="53"/>
      <c r="K16" s="53"/>
      <c r="L16" s="53"/>
      <c r="M16" s="53"/>
      <c r="N16" s="53"/>
      <c r="O16" s="53"/>
    </row>
    <row r="17" spans="1:15" x14ac:dyDescent="0.3">
      <c r="A17" s="51">
        <f t="shared" si="0"/>
        <v>1900</v>
      </c>
      <c r="B17" s="51">
        <f t="shared" si="1"/>
        <v>1</v>
      </c>
      <c r="C17" s="52"/>
      <c r="D17" s="50"/>
      <c r="E17" s="50"/>
      <c r="F17" s="53"/>
      <c r="G17" s="54"/>
      <c r="H17" s="53"/>
      <c r="I17" s="53"/>
      <c r="J17" s="53"/>
      <c r="K17" s="53"/>
      <c r="L17" s="53"/>
      <c r="M17" s="53"/>
      <c r="N17" s="53"/>
      <c r="O17" s="53"/>
    </row>
    <row r="18" spans="1:15" x14ac:dyDescent="0.3">
      <c r="A18" s="51">
        <f t="shared" si="0"/>
        <v>1900</v>
      </c>
      <c r="B18" s="51">
        <f t="shared" si="1"/>
        <v>1</v>
      </c>
      <c r="C18" s="52"/>
      <c r="D18" s="50"/>
      <c r="E18" s="50"/>
      <c r="F18" s="53"/>
      <c r="G18" s="54"/>
      <c r="H18" s="53"/>
      <c r="I18" s="53"/>
      <c r="J18" s="53"/>
      <c r="K18" s="53"/>
      <c r="L18" s="53"/>
      <c r="M18" s="53"/>
      <c r="N18" s="53"/>
      <c r="O18" s="53"/>
    </row>
    <row r="19" spans="1:15" x14ac:dyDescent="0.3">
      <c r="A19" s="51">
        <f t="shared" si="0"/>
        <v>1900</v>
      </c>
      <c r="B19" s="51">
        <f t="shared" si="1"/>
        <v>1</v>
      </c>
      <c r="C19" s="52"/>
      <c r="D19" s="50"/>
      <c r="E19" s="50"/>
      <c r="F19" s="53"/>
      <c r="G19" s="54"/>
      <c r="H19" s="53"/>
      <c r="I19" s="53"/>
      <c r="J19" s="53"/>
      <c r="K19" s="53"/>
      <c r="L19" s="53"/>
      <c r="M19" s="53"/>
      <c r="N19" s="53"/>
      <c r="O19" s="53"/>
    </row>
    <row r="20" spans="1:15" x14ac:dyDescent="0.3">
      <c r="A20" s="51">
        <f t="shared" si="0"/>
        <v>1900</v>
      </c>
      <c r="B20" s="51">
        <f t="shared" si="1"/>
        <v>1</v>
      </c>
      <c r="C20" s="52"/>
      <c r="D20" s="50"/>
      <c r="E20" s="50"/>
      <c r="F20" s="53"/>
      <c r="G20" s="54"/>
      <c r="H20" s="53"/>
      <c r="I20" s="53"/>
      <c r="J20" s="53"/>
      <c r="K20" s="53"/>
      <c r="L20" s="53"/>
      <c r="M20" s="53"/>
      <c r="N20" s="53"/>
      <c r="O20" s="53"/>
    </row>
    <row r="21" spans="1:15" x14ac:dyDescent="0.3">
      <c r="A21" s="51">
        <f t="shared" ref="A21:A61" si="2">YEAR(C21)</f>
        <v>1900</v>
      </c>
      <c r="B21" s="51">
        <f t="shared" ref="B21:B61" si="3">MONTH(C21)</f>
        <v>1</v>
      </c>
      <c r="C21" s="52"/>
      <c r="D21" s="50"/>
      <c r="E21" s="50"/>
      <c r="F21" s="53"/>
      <c r="G21" s="54"/>
      <c r="H21" s="53"/>
      <c r="I21" s="53"/>
      <c r="J21" s="53"/>
      <c r="K21" s="53"/>
      <c r="L21" s="53"/>
      <c r="M21" s="53"/>
      <c r="N21" s="53"/>
      <c r="O21" s="53"/>
    </row>
    <row r="22" spans="1:15" x14ac:dyDescent="0.3">
      <c r="A22" s="51">
        <f t="shared" si="2"/>
        <v>1900</v>
      </c>
      <c r="B22" s="51">
        <f t="shared" si="3"/>
        <v>1</v>
      </c>
      <c r="C22" s="52"/>
      <c r="D22" s="50"/>
      <c r="E22" s="50"/>
      <c r="F22" s="53"/>
      <c r="G22" s="54"/>
      <c r="H22" s="53"/>
      <c r="I22" s="53"/>
      <c r="J22" s="53"/>
      <c r="K22" s="53"/>
      <c r="L22" s="53"/>
      <c r="M22" s="53"/>
      <c r="N22" s="53"/>
      <c r="O22" s="53"/>
    </row>
    <row r="23" spans="1:15" x14ac:dyDescent="0.3">
      <c r="A23" s="51">
        <f t="shared" si="2"/>
        <v>1900</v>
      </c>
      <c r="B23" s="51">
        <f t="shared" si="3"/>
        <v>1</v>
      </c>
      <c r="C23" s="52"/>
      <c r="D23" s="50"/>
      <c r="E23" s="50"/>
      <c r="F23" s="53"/>
      <c r="G23" s="54"/>
      <c r="H23" s="53"/>
      <c r="I23" s="53"/>
      <c r="J23" s="53"/>
      <c r="K23" s="53"/>
      <c r="L23" s="53"/>
      <c r="M23" s="53"/>
      <c r="N23" s="53"/>
      <c r="O23" s="53"/>
    </row>
    <row r="24" spans="1:15" x14ac:dyDescent="0.3">
      <c r="A24" s="51">
        <f t="shared" si="2"/>
        <v>1900</v>
      </c>
      <c r="B24" s="51">
        <f t="shared" si="3"/>
        <v>1</v>
      </c>
      <c r="C24" s="52"/>
      <c r="D24" s="50"/>
      <c r="E24" s="50"/>
      <c r="F24" s="53"/>
      <c r="G24" s="54"/>
      <c r="H24" s="53"/>
      <c r="I24" s="53"/>
      <c r="J24" s="53"/>
      <c r="K24" s="53"/>
      <c r="L24" s="53"/>
      <c r="M24" s="53"/>
      <c r="N24" s="53"/>
      <c r="O24" s="53"/>
    </row>
    <row r="25" spans="1:15" x14ac:dyDescent="0.3">
      <c r="A25" s="51">
        <f t="shared" si="2"/>
        <v>1900</v>
      </c>
      <c r="B25" s="51">
        <f t="shared" si="3"/>
        <v>1</v>
      </c>
      <c r="C25" s="52"/>
      <c r="D25" s="50"/>
      <c r="E25" s="50"/>
      <c r="F25" s="53"/>
      <c r="G25" s="54"/>
      <c r="H25" s="53"/>
      <c r="I25" s="53"/>
      <c r="J25" s="53"/>
      <c r="K25" s="53"/>
      <c r="L25" s="53"/>
      <c r="M25" s="53"/>
      <c r="N25" s="53"/>
      <c r="O25" s="53"/>
    </row>
    <row r="26" spans="1:15" x14ac:dyDescent="0.3">
      <c r="A26" s="51">
        <f t="shared" si="2"/>
        <v>1900</v>
      </c>
      <c r="B26" s="51">
        <f t="shared" si="3"/>
        <v>1</v>
      </c>
      <c r="C26" s="52"/>
      <c r="D26" s="50"/>
      <c r="E26" s="50"/>
      <c r="F26" s="53"/>
      <c r="G26" s="54"/>
      <c r="H26" s="53"/>
      <c r="I26" s="53"/>
      <c r="J26" s="53"/>
      <c r="K26" s="53"/>
      <c r="L26" s="53"/>
      <c r="M26" s="53"/>
      <c r="N26" s="53"/>
      <c r="O26" s="53"/>
    </row>
    <row r="27" spans="1:15" x14ac:dyDescent="0.3">
      <c r="A27" s="51">
        <f t="shared" si="2"/>
        <v>1900</v>
      </c>
      <c r="B27" s="51">
        <f t="shared" si="3"/>
        <v>1</v>
      </c>
      <c r="C27" s="52"/>
      <c r="D27" s="50"/>
      <c r="E27" s="50"/>
      <c r="F27" s="53"/>
      <c r="G27" s="54"/>
      <c r="H27" s="53"/>
      <c r="I27" s="53"/>
      <c r="J27" s="53"/>
      <c r="K27" s="53"/>
      <c r="L27" s="53"/>
      <c r="M27" s="53"/>
      <c r="N27" s="53"/>
      <c r="O27" s="53"/>
    </row>
    <row r="28" spans="1:15" x14ac:dyDescent="0.3">
      <c r="A28" s="51">
        <f t="shared" si="2"/>
        <v>1900</v>
      </c>
      <c r="B28" s="51">
        <f t="shared" si="3"/>
        <v>1</v>
      </c>
      <c r="C28" s="52"/>
      <c r="D28" s="50"/>
      <c r="E28" s="50"/>
      <c r="F28" s="53"/>
      <c r="G28" s="54"/>
      <c r="H28" s="53"/>
      <c r="I28" s="53"/>
      <c r="J28" s="53"/>
      <c r="K28" s="53"/>
      <c r="L28" s="53"/>
      <c r="M28" s="53"/>
      <c r="N28" s="53"/>
      <c r="O28" s="53"/>
    </row>
    <row r="29" spans="1:15" x14ac:dyDescent="0.3">
      <c r="A29" s="51">
        <f t="shared" si="2"/>
        <v>1900</v>
      </c>
      <c r="B29" s="51">
        <f t="shared" si="3"/>
        <v>1</v>
      </c>
      <c r="C29" s="52"/>
      <c r="D29" s="50"/>
      <c r="E29" s="50"/>
      <c r="F29" s="53"/>
      <c r="G29" s="54"/>
      <c r="H29" s="53"/>
      <c r="I29" s="53"/>
      <c r="J29" s="53"/>
      <c r="K29" s="53"/>
      <c r="L29" s="53"/>
      <c r="M29" s="53"/>
      <c r="N29" s="53"/>
      <c r="O29" s="53"/>
    </row>
    <row r="30" spans="1:15" x14ac:dyDescent="0.3">
      <c r="A30" s="51">
        <f t="shared" si="2"/>
        <v>1900</v>
      </c>
      <c r="B30" s="51">
        <f t="shared" si="3"/>
        <v>1</v>
      </c>
      <c r="C30" s="52"/>
      <c r="D30" s="50"/>
      <c r="E30" s="50"/>
      <c r="F30" s="53"/>
      <c r="G30" s="54"/>
      <c r="H30" s="53"/>
      <c r="I30" s="53"/>
      <c r="J30" s="53"/>
      <c r="K30" s="53"/>
      <c r="L30" s="53"/>
      <c r="M30" s="53"/>
      <c r="N30" s="53"/>
      <c r="O30" s="53"/>
    </row>
    <row r="31" spans="1:15" x14ac:dyDescent="0.3">
      <c r="A31" s="51">
        <f t="shared" si="2"/>
        <v>1900</v>
      </c>
      <c r="B31" s="51">
        <f t="shared" si="3"/>
        <v>1</v>
      </c>
      <c r="C31" s="52"/>
      <c r="D31" s="50"/>
      <c r="E31" s="50"/>
      <c r="F31" s="53"/>
      <c r="G31" s="54"/>
      <c r="H31" s="53"/>
      <c r="I31" s="53"/>
      <c r="J31" s="53"/>
      <c r="K31" s="53"/>
      <c r="L31" s="53"/>
      <c r="M31" s="53"/>
      <c r="N31" s="53"/>
      <c r="O31" s="53"/>
    </row>
    <row r="32" spans="1:15" x14ac:dyDescent="0.3">
      <c r="A32" s="51">
        <f t="shared" si="2"/>
        <v>1900</v>
      </c>
      <c r="B32" s="51">
        <f t="shared" si="3"/>
        <v>1</v>
      </c>
      <c r="C32" s="52"/>
      <c r="D32" s="50"/>
      <c r="E32" s="50"/>
      <c r="F32" s="53"/>
      <c r="G32" s="54"/>
      <c r="H32" s="53"/>
      <c r="I32" s="53"/>
      <c r="J32" s="53"/>
      <c r="K32" s="53"/>
      <c r="L32" s="53"/>
      <c r="M32" s="53"/>
      <c r="N32" s="53"/>
      <c r="O32" s="53"/>
    </row>
    <row r="33" spans="1:15" x14ac:dyDescent="0.3">
      <c r="A33" s="51">
        <f t="shared" si="2"/>
        <v>1900</v>
      </c>
      <c r="B33" s="51">
        <f t="shared" si="3"/>
        <v>1</v>
      </c>
      <c r="C33" s="52"/>
      <c r="D33" s="50"/>
      <c r="E33" s="50"/>
      <c r="F33" s="53"/>
      <c r="G33" s="54"/>
      <c r="H33" s="53"/>
      <c r="I33" s="53"/>
      <c r="J33" s="53"/>
      <c r="K33" s="53"/>
      <c r="L33" s="53"/>
      <c r="M33" s="53"/>
      <c r="N33" s="53"/>
      <c r="O33" s="53"/>
    </row>
    <row r="34" spans="1:15" x14ac:dyDescent="0.3">
      <c r="A34" s="51">
        <f t="shared" si="2"/>
        <v>1900</v>
      </c>
      <c r="B34" s="51">
        <f t="shared" si="3"/>
        <v>1</v>
      </c>
      <c r="C34" s="52"/>
      <c r="D34" s="50"/>
      <c r="E34" s="50"/>
      <c r="F34" s="53"/>
      <c r="G34" s="54"/>
      <c r="H34" s="53"/>
      <c r="I34" s="53"/>
      <c r="J34" s="53"/>
      <c r="K34" s="53"/>
      <c r="L34" s="53"/>
      <c r="M34" s="53"/>
      <c r="N34" s="53"/>
      <c r="O34" s="53"/>
    </row>
    <row r="35" spans="1:15" x14ac:dyDescent="0.3">
      <c r="A35" s="51">
        <f t="shared" si="2"/>
        <v>1900</v>
      </c>
      <c r="B35" s="51">
        <f t="shared" si="3"/>
        <v>1</v>
      </c>
      <c r="C35" s="52"/>
      <c r="D35" s="50"/>
      <c r="E35" s="50"/>
      <c r="F35" s="53"/>
      <c r="G35" s="54"/>
      <c r="H35" s="53"/>
      <c r="I35" s="53"/>
      <c r="J35" s="53"/>
      <c r="K35" s="53"/>
      <c r="L35" s="53"/>
      <c r="M35" s="53"/>
      <c r="N35" s="53"/>
      <c r="O35" s="53"/>
    </row>
    <row r="36" spans="1:15" x14ac:dyDescent="0.3">
      <c r="A36" s="51">
        <f t="shared" si="2"/>
        <v>1900</v>
      </c>
      <c r="B36" s="51">
        <f t="shared" si="3"/>
        <v>1</v>
      </c>
      <c r="C36" s="52"/>
      <c r="D36" s="50"/>
      <c r="E36" s="50"/>
      <c r="F36" s="53"/>
      <c r="G36" s="54"/>
      <c r="H36" s="53"/>
      <c r="I36" s="53"/>
      <c r="J36" s="53"/>
      <c r="K36" s="53"/>
      <c r="L36" s="53"/>
      <c r="M36" s="53"/>
      <c r="N36" s="53"/>
      <c r="O36" s="53"/>
    </row>
    <row r="37" spans="1:15" x14ac:dyDescent="0.3">
      <c r="A37" s="51">
        <f t="shared" si="2"/>
        <v>1900</v>
      </c>
      <c r="B37" s="51">
        <f t="shared" si="3"/>
        <v>1</v>
      </c>
      <c r="C37" s="52"/>
      <c r="D37" s="50"/>
      <c r="E37" s="50"/>
      <c r="F37" s="53"/>
      <c r="G37" s="54"/>
      <c r="H37" s="53"/>
      <c r="I37" s="53"/>
      <c r="J37" s="53"/>
      <c r="K37" s="53"/>
      <c r="L37" s="53"/>
      <c r="M37" s="53"/>
      <c r="N37" s="53"/>
      <c r="O37" s="53"/>
    </row>
    <row r="38" spans="1:15" x14ac:dyDescent="0.3">
      <c r="A38" s="51">
        <f t="shared" si="2"/>
        <v>1900</v>
      </c>
      <c r="B38" s="51">
        <f t="shared" si="3"/>
        <v>1</v>
      </c>
      <c r="C38" s="52"/>
      <c r="D38" s="50"/>
      <c r="E38" s="50"/>
      <c r="F38" s="53"/>
      <c r="G38" s="54"/>
      <c r="H38" s="53"/>
      <c r="I38" s="53"/>
      <c r="J38" s="53"/>
      <c r="K38" s="53"/>
      <c r="L38" s="53"/>
      <c r="M38" s="53"/>
      <c r="N38" s="53"/>
      <c r="O38" s="53"/>
    </row>
    <row r="39" spans="1:15" x14ac:dyDescent="0.3">
      <c r="A39" s="51">
        <f t="shared" si="2"/>
        <v>1900</v>
      </c>
      <c r="B39" s="51">
        <f t="shared" si="3"/>
        <v>1</v>
      </c>
      <c r="C39" s="52"/>
      <c r="D39" s="50"/>
      <c r="E39" s="50"/>
      <c r="F39" s="53"/>
      <c r="G39" s="54"/>
      <c r="H39" s="53"/>
      <c r="I39" s="53"/>
      <c r="J39" s="53"/>
      <c r="K39" s="53"/>
      <c r="L39" s="53"/>
      <c r="M39" s="53"/>
      <c r="N39" s="53"/>
      <c r="O39" s="53"/>
    </row>
    <row r="40" spans="1:15" x14ac:dyDescent="0.3">
      <c r="A40" s="51">
        <f t="shared" si="2"/>
        <v>1900</v>
      </c>
      <c r="B40" s="51">
        <f t="shared" si="3"/>
        <v>1</v>
      </c>
      <c r="C40" s="52"/>
      <c r="D40" s="50"/>
      <c r="E40" s="50"/>
      <c r="F40" s="53"/>
      <c r="G40" s="54"/>
      <c r="H40" s="53"/>
      <c r="I40" s="53"/>
      <c r="J40" s="53"/>
      <c r="K40" s="53"/>
      <c r="L40" s="53"/>
      <c r="M40" s="53"/>
      <c r="N40" s="53"/>
      <c r="O40" s="53"/>
    </row>
    <row r="41" spans="1:15" x14ac:dyDescent="0.3">
      <c r="A41" s="51">
        <f t="shared" si="2"/>
        <v>1900</v>
      </c>
      <c r="B41" s="51">
        <f t="shared" si="3"/>
        <v>1</v>
      </c>
      <c r="C41" s="52"/>
      <c r="D41" s="50"/>
      <c r="E41" s="50"/>
      <c r="F41" s="53"/>
      <c r="G41" s="54"/>
      <c r="H41" s="53"/>
      <c r="I41" s="53"/>
      <c r="J41" s="53"/>
      <c r="K41" s="53"/>
      <c r="L41" s="53"/>
      <c r="M41" s="53"/>
      <c r="N41" s="53"/>
      <c r="O41" s="53"/>
    </row>
    <row r="42" spans="1:15" x14ac:dyDescent="0.3">
      <c r="A42" s="51">
        <f t="shared" si="2"/>
        <v>1900</v>
      </c>
      <c r="B42" s="51">
        <f t="shared" si="3"/>
        <v>1</v>
      </c>
      <c r="C42" s="52"/>
      <c r="D42" s="50"/>
      <c r="E42" s="50"/>
      <c r="F42" s="53"/>
      <c r="G42" s="54"/>
      <c r="H42" s="53"/>
      <c r="I42" s="53"/>
      <c r="J42" s="53"/>
      <c r="K42" s="53"/>
      <c r="L42" s="53"/>
      <c r="M42" s="53"/>
      <c r="N42" s="53"/>
      <c r="O42" s="53"/>
    </row>
    <row r="43" spans="1:15" x14ac:dyDescent="0.3">
      <c r="A43" s="51">
        <f t="shared" si="2"/>
        <v>1900</v>
      </c>
      <c r="B43" s="51">
        <f t="shared" si="3"/>
        <v>1</v>
      </c>
      <c r="C43" s="52"/>
      <c r="D43" s="50"/>
      <c r="E43" s="50"/>
      <c r="F43" s="53"/>
      <c r="G43" s="54"/>
      <c r="H43" s="53"/>
      <c r="I43" s="53"/>
      <c r="J43" s="53"/>
      <c r="K43" s="53"/>
      <c r="L43" s="53"/>
      <c r="M43" s="53"/>
      <c r="N43" s="53"/>
      <c r="O43" s="53"/>
    </row>
    <row r="44" spans="1:15" x14ac:dyDescent="0.3">
      <c r="A44" s="51">
        <f t="shared" si="2"/>
        <v>1900</v>
      </c>
      <c r="B44" s="51">
        <f t="shared" si="3"/>
        <v>1</v>
      </c>
      <c r="C44" s="52"/>
      <c r="D44" s="50"/>
      <c r="E44" s="50"/>
      <c r="F44" s="53"/>
      <c r="G44" s="54"/>
      <c r="H44" s="53"/>
      <c r="I44" s="53"/>
      <c r="J44" s="53"/>
      <c r="K44" s="53"/>
      <c r="L44" s="53"/>
      <c r="M44" s="53"/>
      <c r="N44" s="53"/>
      <c r="O44" s="53"/>
    </row>
    <row r="45" spans="1:15" x14ac:dyDescent="0.3">
      <c r="A45" s="51">
        <f t="shared" si="2"/>
        <v>1900</v>
      </c>
      <c r="B45" s="51">
        <f t="shared" si="3"/>
        <v>1</v>
      </c>
      <c r="C45" s="52"/>
      <c r="D45" s="50"/>
      <c r="E45" s="50"/>
      <c r="F45" s="53"/>
      <c r="G45" s="54"/>
      <c r="H45" s="53"/>
      <c r="I45" s="53"/>
      <c r="J45" s="53"/>
      <c r="K45" s="53"/>
      <c r="L45" s="53"/>
      <c r="M45" s="53"/>
      <c r="N45" s="53"/>
      <c r="O45" s="53"/>
    </row>
    <row r="46" spans="1:15" x14ac:dyDescent="0.3">
      <c r="A46" s="51">
        <f t="shared" si="2"/>
        <v>1900</v>
      </c>
      <c r="B46" s="51">
        <f t="shared" si="3"/>
        <v>1</v>
      </c>
      <c r="C46" s="52"/>
      <c r="D46" s="50"/>
      <c r="E46" s="50"/>
      <c r="F46" s="53"/>
      <c r="G46" s="54"/>
      <c r="H46" s="53"/>
      <c r="I46" s="53"/>
      <c r="J46" s="53"/>
      <c r="K46" s="53"/>
      <c r="L46" s="53"/>
      <c r="M46" s="53"/>
      <c r="N46" s="53"/>
      <c r="O46" s="53"/>
    </row>
    <row r="47" spans="1:15" x14ac:dyDescent="0.3">
      <c r="A47" s="51">
        <f t="shared" si="2"/>
        <v>1900</v>
      </c>
      <c r="B47" s="51">
        <f t="shared" si="3"/>
        <v>1</v>
      </c>
      <c r="C47" s="52"/>
      <c r="D47" s="50"/>
      <c r="E47" s="50"/>
      <c r="F47" s="53"/>
      <c r="G47" s="54"/>
      <c r="H47" s="53"/>
      <c r="I47" s="53"/>
      <c r="J47" s="53"/>
      <c r="K47" s="53"/>
      <c r="L47" s="53"/>
      <c r="M47" s="53"/>
      <c r="N47" s="53"/>
      <c r="O47" s="53"/>
    </row>
    <row r="48" spans="1:15" x14ac:dyDescent="0.3">
      <c r="A48" s="51">
        <f t="shared" si="2"/>
        <v>1900</v>
      </c>
      <c r="B48" s="51">
        <f t="shared" si="3"/>
        <v>1</v>
      </c>
      <c r="C48" s="52"/>
      <c r="D48" s="50"/>
      <c r="E48" s="50"/>
      <c r="F48" s="53"/>
      <c r="G48" s="54"/>
      <c r="H48" s="53"/>
      <c r="I48" s="53"/>
      <c r="J48" s="53"/>
      <c r="K48" s="53"/>
      <c r="L48" s="53"/>
      <c r="M48" s="53"/>
      <c r="N48" s="53"/>
      <c r="O48" s="53"/>
    </row>
    <row r="49" spans="1:15" x14ac:dyDescent="0.3">
      <c r="A49" s="51">
        <f t="shared" si="2"/>
        <v>1900</v>
      </c>
      <c r="B49" s="51">
        <f t="shared" si="3"/>
        <v>1</v>
      </c>
      <c r="C49" s="52"/>
      <c r="D49" s="50"/>
      <c r="E49" s="50"/>
      <c r="F49" s="53"/>
      <c r="G49" s="54"/>
      <c r="H49" s="53"/>
      <c r="I49" s="53"/>
      <c r="J49" s="53"/>
      <c r="K49" s="53"/>
      <c r="L49" s="53"/>
      <c r="M49" s="53"/>
      <c r="N49" s="53"/>
      <c r="O49" s="53"/>
    </row>
    <row r="50" spans="1:15" x14ac:dyDescent="0.3">
      <c r="A50" s="51">
        <f t="shared" si="2"/>
        <v>1900</v>
      </c>
      <c r="B50" s="51">
        <f t="shared" si="3"/>
        <v>1</v>
      </c>
      <c r="C50" s="52"/>
      <c r="D50" s="50"/>
      <c r="E50" s="50"/>
      <c r="F50" s="53"/>
      <c r="G50" s="54"/>
      <c r="H50" s="53"/>
      <c r="I50" s="53"/>
      <c r="J50" s="53"/>
      <c r="K50" s="53"/>
      <c r="L50" s="53"/>
      <c r="M50" s="53"/>
      <c r="N50" s="53"/>
      <c r="O50" s="53"/>
    </row>
    <row r="51" spans="1:15" x14ac:dyDescent="0.3">
      <c r="A51" s="51">
        <f t="shared" si="2"/>
        <v>1900</v>
      </c>
      <c r="B51" s="51">
        <f t="shared" si="3"/>
        <v>1</v>
      </c>
      <c r="C51" s="52"/>
      <c r="D51" s="50"/>
      <c r="E51" s="50"/>
      <c r="F51" s="53"/>
      <c r="G51" s="54"/>
      <c r="H51" s="53"/>
      <c r="I51" s="53"/>
      <c r="J51" s="53"/>
      <c r="K51" s="53"/>
      <c r="L51" s="53"/>
      <c r="M51" s="53"/>
      <c r="N51" s="53"/>
      <c r="O51" s="53"/>
    </row>
    <row r="52" spans="1:15" x14ac:dyDescent="0.3">
      <c r="A52" s="51">
        <f t="shared" si="2"/>
        <v>1900</v>
      </c>
      <c r="B52" s="51">
        <f t="shared" si="3"/>
        <v>1</v>
      </c>
      <c r="C52" s="52"/>
      <c r="D52" s="50"/>
      <c r="E52" s="50"/>
      <c r="F52" s="53"/>
      <c r="G52" s="54"/>
      <c r="H52" s="53"/>
      <c r="I52" s="53"/>
      <c r="J52" s="53"/>
      <c r="K52" s="53"/>
      <c r="L52" s="53"/>
      <c r="M52" s="53"/>
      <c r="N52" s="53"/>
      <c r="O52" s="53"/>
    </row>
    <row r="53" spans="1:15" x14ac:dyDescent="0.3">
      <c r="A53" s="51">
        <f t="shared" si="2"/>
        <v>1900</v>
      </c>
      <c r="B53" s="51">
        <f t="shared" si="3"/>
        <v>1</v>
      </c>
      <c r="C53" s="52"/>
      <c r="D53" s="50"/>
      <c r="E53" s="50"/>
      <c r="F53" s="53"/>
      <c r="G53" s="54"/>
      <c r="H53" s="53"/>
      <c r="I53" s="53"/>
      <c r="J53" s="53"/>
      <c r="K53" s="53"/>
      <c r="L53" s="53"/>
      <c r="M53" s="53"/>
      <c r="N53" s="53"/>
      <c r="O53" s="53"/>
    </row>
    <row r="54" spans="1:15" x14ac:dyDescent="0.3">
      <c r="A54" s="51">
        <f t="shared" si="2"/>
        <v>1900</v>
      </c>
      <c r="B54" s="51">
        <f t="shared" si="3"/>
        <v>1</v>
      </c>
      <c r="C54" s="52"/>
      <c r="D54" s="50"/>
      <c r="E54" s="50"/>
      <c r="F54" s="53"/>
      <c r="G54" s="54"/>
      <c r="H54" s="53"/>
      <c r="I54" s="53"/>
      <c r="J54" s="53"/>
      <c r="K54" s="53"/>
      <c r="L54" s="53"/>
      <c r="M54" s="53"/>
      <c r="N54" s="53"/>
      <c r="O54" s="53"/>
    </row>
    <row r="55" spans="1:15" x14ac:dyDescent="0.3">
      <c r="A55" s="51">
        <f t="shared" si="2"/>
        <v>1900</v>
      </c>
      <c r="B55" s="51">
        <f t="shared" si="3"/>
        <v>1</v>
      </c>
      <c r="C55" s="52"/>
      <c r="D55" s="50"/>
      <c r="E55" s="50"/>
      <c r="F55" s="53"/>
      <c r="G55" s="54"/>
      <c r="H55" s="53"/>
      <c r="I55" s="53"/>
      <c r="J55" s="53"/>
      <c r="K55" s="53"/>
      <c r="L55" s="53"/>
      <c r="M55" s="53"/>
      <c r="N55" s="53"/>
      <c r="O55" s="53"/>
    </row>
    <row r="56" spans="1:15" x14ac:dyDescent="0.3">
      <c r="A56" s="51">
        <f t="shared" si="2"/>
        <v>1900</v>
      </c>
      <c r="B56" s="51">
        <f t="shared" si="3"/>
        <v>1</v>
      </c>
      <c r="C56" s="52"/>
      <c r="D56" s="50"/>
      <c r="E56" s="50"/>
      <c r="F56" s="53"/>
      <c r="G56" s="54"/>
      <c r="H56" s="53"/>
      <c r="I56" s="53"/>
      <c r="J56" s="53"/>
      <c r="K56" s="53"/>
      <c r="L56" s="53"/>
      <c r="M56" s="53"/>
      <c r="N56" s="53"/>
      <c r="O56" s="53"/>
    </row>
    <row r="57" spans="1:15" x14ac:dyDescent="0.3">
      <c r="A57" s="51">
        <f t="shared" si="2"/>
        <v>1900</v>
      </c>
      <c r="B57" s="51">
        <f t="shared" si="3"/>
        <v>1</v>
      </c>
      <c r="C57" s="52"/>
      <c r="D57" s="50"/>
      <c r="E57" s="50"/>
      <c r="F57" s="53"/>
      <c r="G57" s="54"/>
      <c r="H57" s="53"/>
      <c r="I57" s="53"/>
      <c r="J57" s="53"/>
      <c r="K57" s="53"/>
      <c r="L57" s="53"/>
      <c r="M57" s="53"/>
      <c r="N57" s="53"/>
      <c r="O57" s="53"/>
    </row>
    <row r="58" spans="1:15" x14ac:dyDescent="0.3">
      <c r="A58" s="51">
        <f t="shared" si="2"/>
        <v>1900</v>
      </c>
      <c r="B58" s="51">
        <f t="shared" si="3"/>
        <v>1</v>
      </c>
      <c r="C58" s="52"/>
      <c r="D58" s="50"/>
      <c r="E58" s="50"/>
      <c r="F58" s="53"/>
      <c r="G58" s="54"/>
      <c r="H58" s="53"/>
      <c r="I58" s="53"/>
      <c r="J58" s="53"/>
      <c r="K58" s="53"/>
      <c r="L58" s="53"/>
      <c r="M58" s="53"/>
      <c r="N58" s="53"/>
      <c r="O58" s="53"/>
    </row>
    <row r="59" spans="1:15" x14ac:dyDescent="0.3">
      <c r="A59" s="51">
        <f t="shared" si="2"/>
        <v>1900</v>
      </c>
      <c r="B59" s="51">
        <f t="shared" si="3"/>
        <v>1</v>
      </c>
      <c r="C59" s="52"/>
      <c r="D59" s="50"/>
      <c r="E59" s="50"/>
      <c r="F59" s="53"/>
      <c r="G59" s="54"/>
      <c r="H59" s="53"/>
      <c r="I59" s="53"/>
      <c r="J59" s="53"/>
      <c r="K59" s="53"/>
      <c r="L59" s="53"/>
      <c r="M59" s="53"/>
      <c r="N59" s="53"/>
      <c r="O59" s="53"/>
    </row>
    <row r="60" spans="1:15" x14ac:dyDescent="0.3">
      <c r="A60" s="51">
        <f t="shared" si="2"/>
        <v>1900</v>
      </c>
      <c r="B60" s="51">
        <f t="shared" si="3"/>
        <v>1</v>
      </c>
      <c r="C60" s="52"/>
      <c r="D60" s="50"/>
      <c r="E60" s="50"/>
      <c r="F60" s="53"/>
      <c r="G60" s="53"/>
      <c r="H60" s="53"/>
      <c r="I60" s="53"/>
      <c r="J60" s="53"/>
      <c r="K60" s="53"/>
      <c r="L60" s="53"/>
      <c r="M60" s="53"/>
      <c r="N60" s="53"/>
      <c r="O60" s="53"/>
    </row>
    <row r="61" spans="1:15" x14ac:dyDescent="0.3">
      <c r="A61" s="51">
        <f t="shared" si="2"/>
        <v>1900</v>
      </c>
      <c r="B61" s="51">
        <f t="shared" si="3"/>
        <v>1</v>
      </c>
      <c r="C61" s="52"/>
      <c r="D61" s="50"/>
      <c r="E61" s="50"/>
      <c r="F61" s="53"/>
      <c r="G61" s="53"/>
      <c r="H61" s="53"/>
      <c r="I61" s="53"/>
      <c r="J61" s="53"/>
      <c r="K61" s="53"/>
      <c r="L61" s="53"/>
      <c r="M61" s="53"/>
      <c r="N61" s="53"/>
      <c r="O61" s="53"/>
    </row>
    <row r="62" spans="1:15" x14ac:dyDescent="0.3">
      <c r="A62" s="51">
        <f t="shared" ref="A62:A85" si="4">YEAR(C62)</f>
        <v>1900</v>
      </c>
      <c r="B62" s="51">
        <f t="shared" ref="B62:B85" si="5">MONTH(C62)</f>
        <v>1</v>
      </c>
      <c r="C62" s="52"/>
      <c r="D62" s="50"/>
      <c r="E62" s="50"/>
      <c r="F62" s="53"/>
      <c r="G62" s="53"/>
      <c r="H62" s="53"/>
      <c r="I62" s="53"/>
      <c r="J62" s="53"/>
      <c r="K62" s="53"/>
      <c r="L62" s="53"/>
      <c r="M62" s="53"/>
      <c r="N62" s="53"/>
      <c r="O62" s="53"/>
    </row>
    <row r="63" spans="1:15" x14ac:dyDescent="0.3">
      <c r="A63" s="51">
        <f t="shared" si="4"/>
        <v>1900</v>
      </c>
      <c r="B63" s="51">
        <f t="shared" si="5"/>
        <v>1</v>
      </c>
      <c r="C63" s="52"/>
      <c r="D63" s="50"/>
      <c r="E63" s="50"/>
      <c r="F63" s="53"/>
      <c r="G63" s="53"/>
      <c r="H63" s="53"/>
      <c r="I63" s="53"/>
      <c r="J63" s="53"/>
      <c r="K63" s="53"/>
      <c r="L63" s="53"/>
      <c r="M63" s="53"/>
      <c r="N63" s="53"/>
      <c r="O63" s="53"/>
    </row>
    <row r="64" spans="1:15" x14ac:dyDescent="0.3">
      <c r="A64" s="51">
        <f t="shared" si="4"/>
        <v>1900</v>
      </c>
      <c r="B64" s="51">
        <f t="shared" si="5"/>
        <v>1</v>
      </c>
      <c r="C64" s="52"/>
      <c r="D64" s="50"/>
      <c r="E64" s="50"/>
      <c r="F64" s="53"/>
      <c r="G64" s="53"/>
      <c r="H64" s="53"/>
      <c r="I64" s="53"/>
      <c r="J64" s="53"/>
      <c r="K64" s="53"/>
      <c r="L64" s="53"/>
      <c r="M64" s="53"/>
      <c r="N64" s="53"/>
      <c r="O64" s="53"/>
    </row>
    <row r="65" spans="1:15" x14ac:dyDescent="0.3">
      <c r="A65" s="51">
        <f t="shared" si="4"/>
        <v>1900</v>
      </c>
      <c r="B65" s="51">
        <f t="shared" si="5"/>
        <v>1</v>
      </c>
      <c r="C65" s="52"/>
      <c r="D65" s="50"/>
      <c r="E65" s="50"/>
      <c r="F65" s="53"/>
      <c r="G65" s="53"/>
      <c r="H65" s="53"/>
      <c r="I65" s="53"/>
      <c r="J65" s="53"/>
      <c r="K65" s="53"/>
      <c r="L65" s="53"/>
      <c r="M65" s="53"/>
      <c r="N65" s="53"/>
      <c r="O65" s="53"/>
    </row>
    <row r="66" spans="1:15" x14ac:dyDescent="0.3">
      <c r="A66" s="51">
        <f t="shared" si="4"/>
        <v>1900</v>
      </c>
      <c r="B66" s="51">
        <f t="shared" si="5"/>
        <v>1</v>
      </c>
      <c r="C66" s="52"/>
      <c r="D66" s="50"/>
      <c r="E66" s="50"/>
      <c r="F66" s="53"/>
      <c r="G66" s="53"/>
      <c r="H66" s="53"/>
      <c r="I66" s="53"/>
      <c r="J66" s="53"/>
      <c r="K66" s="53"/>
      <c r="L66" s="53"/>
      <c r="M66" s="53"/>
      <c r="N66" s="53"/>
      <c r="O66" s="53"/>
    </row>
    <row r="67" spans="1:15" x14ac:dyDescent="0.3">
      <c r="A67" s="51">
        <f t="shared" si="4"/>
        <v>1900</v>
      </c>
      <c r="B67" s="51">
        <f t="shared" si="5"/>
        <v>1</v>
      </c>
      <c r="C67" s="52"/>
      <c r="D67" s="50"/>
      <c r="E67" s="50"/>
      <c r="F67" s="53"/>
      <c r="G67" s="53"/>
      <c r="H67" s="53"/>
      <c r="I67" s="53"/>
      <c r="J67" s="53"/>
      <c r="K67" s="53"/>
      <c r="L67" s="53"/>
      <c r="M67" s="53"/>
      <c r="N67" s="53"/>
      <c r="O67" s="53"/>
    </row>
    <row r="68" spans="1:15" x14ac:dyDescent="0.3">
      <c r="A68" s="51">
        <f t="shared" si="4"/>
        <v>1900</v>
      </c>
      <c r="B68" s="51">
        <f t="shared" si="5"/>
        <v>1</v>
      </c>
      <c r="C68" s="52"/>
      <c r="D68" s="50"/>
      <c r="E68" s="50"/>
      <c r="F68" s="53"/>
      <c r="G68" s="53"/>
      <c r="H68" s="53"/>
      <c r="I68" s="53"/>
      <c r="J68" s="53"/>
      <c r="K68" s="53"/>
      <c r="L68" s="53"/>
      <c r="M68" s="53"/>
      <c r="N68" s="53"/>
      <c r="O68" s="53"/>
    </row>
    <row r="69" spans="1:15" x14ac:dyDescent="0.3">
      <c r="A69" s="51">
        <f t="shared" si="4"/>
        <v>1900</v>
      </c>
      <c r="B69" s="51">
        <f t="shared" si="5"/>
        <v>1</v>
      </c>
      <c r="C69" s="52"/>
      <c r="D69" s="50"/>
      <c r="E69" s="50"/>
      <c r="F69" s="53"/>
      <c r="G69" s="53"/>
      <c r="H69" s="53"/>
      <c r="I69" s="53"/>
      <c r="J69" s="53"/>
      <c r="K69" s="53"/>
      <c r="L69" s="53"/>
      <c r="M69" s="53"/>
      <c r="N69" s="53"/>
      <c r="O69" s="53"/>
    </row>
    <row r="70" spans="1:15" x14ac:dyDescent="0.3">
      <c r="A70" s="51">
        <f t="shared" si="4"/>
        <v>1900</v>
      </c>
      <c r="B70" s="51">
        <f t="shared" si="5"/>
        <v>1</v>
      </c>
      <c r="C70" s="52"/>
      <c r="D70" s="50"/>
      <c r="E70" s="50"/>
      <c r="F70" s="53"/>
      <c r="G70" s="53"/>
      <c r="H70" s="53"/>
      <c r="I70" s="53"/>
      <c r="J70" s="53"/>
      <c r="K70" s="53"/>
      <c r="L70" s="53"/>
      <c r="M70" s="53"/>
      <c r="N70" s="53"/>
      <c r="O70" s="53"/>
    </row>
    <row r="71" spans="1:15" x14ac:dyDescent="0.3">
      <c r="A71" s="51">
        <f t="shared" si="4"/>
        <v>1900</v>
      </c>
      <c r="B71" s="51">
        <f t="shared" si="5"/>
        <v>1</v>
      </c>
      <c r="C71" s="52"/>
      <c r="D71" s="50"/>
      <c r="E71" s="50"/>
      <c r="F71" s="53"/>
      <c r="G71" s="53"/>
      <c r="H71" s="53"/>
      <c r="I71" s="53"/>
      <c r="J71" s="53"/>
      <c r="K71" s="53"/>
      <c r="L71" s="53"/>
      <c r="M71" s="53"/>
      <c r="N71" s="53"/>
      <c r="O71" s="53"/>
    </row>
    <row r="72" spans="1:15" x14ac:dyDescent="0.3">
      <c r="A72" s="51">
        <f t="shared" si="4"/>
        <v>1900</v>
      </c>
      <c r="B72" s="51">
        <f t="shared" si="5"/>
        <v>1</v>
      </c>
      <c r="C72" s="52"/>
      <c r="D72" s="50"/>
      <c r="E72" s="50"/>
      <c r="F72" s="53"/>
      <c r="G72" s="53"/>
      <c r="H72" s="53"/>
      <c r="I72" s="53"/>
      <c r="J72" s="53"/>
      <c r="K72" s="53"/>
      <c r="L72" s="53"/>
      <c r="M72" s="53"/>
      <c r="N72" s="53"/>
      <c r="O72" s="53"/>
    </row>
    <row r="73" spans="1:15" x14ac:dyDescent="0.3">
      <c r="A73" s="51">
        <f t="shared" si="4"/>
        <v>1900</v>
      </c>
      <c r="B73" s="51">
        <f t="shared" si="5"/>
        <v>1</v>
      </c>
      <c r="C73" s="52"/>
      <c r="D73" s="50"/>
      <c r="E73" s="50"/>
      <c r="F73" s="53"/>
      <c r="G73" s="53"/>
      <c r="H73" s="53"/>
      <c r="I73" s="53"/>
      <c r="J73" s="53"/>
      <c r="K73" s="53"/>
      <c r="L73" s="53"/>
      <c r="M73" s="53"/>
      <c r="N73" s="53"/>
      <c r="O73" s="53"/>
    </row>
    <row r="74" spans="1:15" x14ac:dyDescent="0.3">
      <c r="A74" s="51">
        <f t="shared" si="4"/>
        <v>1900</v>
      </c>
      <c r="B74" s="51">
        <f t="shared" si="5"/>
        <v>1</v>
      </c>
      <c r="C74" s="52"/>
      <c r="D74" s="50"/>
      <c r="E74" s="50"/>
      <c r="F74" s="53"/>
      <c r="G74" s="53"/>
      <c r="H74" s="53"/>
      <c r="I74" s="53"/>
      <c r="J74" s="53"/>
      <c r="K74" s="53"/>
      <c r="L74" s="53"/>
      <c r="M74" s="53"/>
      <c r="N74" s="53"/>
      <c r="O74" s="53"/>
    </row>
    <row r="75" spans="1:15" x14ac:dyDescent="0.3">
      <c r="A75" s="51">
        <f t="shared" si="4"/>
        <v>1900</v>
      </c>
      <c r="B75" s="51">
        <f t="shared" si="5"/>
        <v>1</v>
      </c>
      <c r="C75" s="52"/>
      <c r="D75" s="50"/>
      <c r="E75" s="50"/>
      <c r="F75" s="53"/>
      <c r="G75" s="53"/>
      <c r="H75" s="53"/>
      <c r="I75" s="53"/>
      <c r="J75" s="53"/>
      <c r="K75" s="53"/>
      <c r="L75" s="53"/>
      <c r="M75" s="53"/>
      <c r="N75" s="53"/>
      <c r="O75" s="53"/>
    </row>
    <row r="76" spans="1:15" x14ac:dyDescent="0.3">
      <c r="A76" s="51">
        <f t="shared" si="4"/>
        <v>1900</v>
      </c>
      <c r="B76" s="51">
        <f t="shared" si="5"/>
        <v>1</v>
      </c>
      <c r="C76" s="52"/>
      <c r="D76" s="50"/>
      <c r="E76" s="50"/>
      <c r="F76" s="53"/>
      <c r="G76" s="53"/>
      <c r="H76" s="53"/>
      <c r="I76" s="53"/>
      <c r="J76" s="53"/>
      <c r="K76" s="53"/>
      <c r="L76" s="53"/>
      <c r="M76" s="53"/>
      <c r="N76" s="53"/>
      <c r="O76" s="53"/>
    </row>
    <row r="77" spans="1:15" x14ac:dyDescent="0.3">
      <c r="A77" s="51">
        <f t="shared" si="4"/>
        <v>1900</v>
      </c>
      <c r="B77" s="51">
        <f t="shared" si="5"/>
        <v>1</v>
      </c>
      <c r="C77" s="52"/>
      <c r="D77" s="50"/>
      <c r="E77" s="50"/>
      <c r="F77" s="53"/>
      <c r="G77" s="53"/>
      <c r="H77" s="53"/>
      <c r="I77" s="53"/>
      <c r="J77" s="53"/>
      <c r="K77" s="53"/>
      <c r="L77" s="53"/>
      <c r="M77" s="53"/>
      <c r="N77" s="53"/>
      <c r="O77" s="53"/>
    </row>
    <row r="78" spans="1:15" x14ac:dyDescent="0.3">
      <c r="A78" s="51">
        <f t="shared" si="4"/>
        <v>1900</v>
      </c>
      <c r="B78" s="51">
        <f t="shared" si="5"/>
        <v>1</v>
      </c>
      <c r="C78" s="52"/>
      <c r="D78" s="50"/>
      <c r="E78" s="50"/>
      <c r="F78" s="53"/>
      <c r="G78" s="53"/>
      <c r="H78" s="53"/>
      <c r="I78" s="53"/>
      <c r="J78" s="53"/>
      <c r="K78" s="53"/>
      <c r="L78" s="53"/>
      <c r="M78" s="53"/>
      <c r="N78" s="53"/>
      <c r="O78" s="53"/>
    </row>
    <row r="79" spans="1:15" x14ac:dyDescent="0.3">
      <c r="A79" s="51">
        <f t="shared" si="4"/>
        <v>1900</v>
      </c>
      <c r="B79" s="51">
        <f t="shared" si="5"/>
        <v>1</v>
      </c>
      <c r="C79" s="52"/>
      <c r="D79" s="50"/>
      <c r="E79" s="50"/>
      <c r="F79" s="53"/>
      <c r="G79" s="53"/>
      <c r="H79" s="53"/>
      <c r="I79" s="53"/>
      <c r="J79" s="53"/>
      <c r="K79" s="53"/>
      <c r="L79" s="53"/>
      <c r="M79" s="53"/>
      <c r="N79" s="53"/>
      <c r="O79" s="53"/>
    </row>
    <row r="80" spans="1:15" x14ac:dyDescent="0.3">
      <c r="A80" s="51">
        <f t="shared" si="4"/>
        <v>1900</v>
      </c>
      <c r="B80" s="51">
        <f t="shared" si="5"/>
        <v>1</v>
      </c>
      <c r="C80" s="52"/>
      <c r="D80" s="50"/>
      <c r="E80" s="50"/>
      <c r="F80" s="53"/>
      <c r="G80" s="53"/>
      <c r="H80" s="53"/>
      <c r="I80" s="53"/>
      <c r="J80" s="53"/>
      <c r="K80" s="53"/>
      <c r="L80" s="53"/>
      <c r="M80" s="53"/>
      <c r="N80" s="53"/>
      <c r="O80" s="53"/>
    </row>
    <row r="81" spans="1:15" x14ac:dyDescent="0.3">
      <c r="A81" s="51">
        <f t="shared" si="4"/>
        <v>1900</v>
      </c>
      <c r="B81" s="51">
        <f t="shared" si="5"/>
        <v>1</v>
      </c>
      <c r="C81" s="52"/>
      <c r="D81" s="50"/>
      <c r="E81" s="50"/>
      <c r="F81" s="53"/>
      <c r="G81" s="53"/>
      <c r="H81" s="53"/>
      <c r="I81" s="53"/>
      <c r="J81" s="53"/>
      <c r="K81" s="53"/>
      <c r="L81" s="53"/>
      <c r="M81" s="53"/>
      <c r="N81" s="53"/>
      <c r="O81" s="53"/>
    </row>
    <row r="82" spans="1:15" x14ac:dyDescent="0.3">
      <c r="A82" s="51">
        <f t="shared" si="4"/>
        <v>1900</v>
      </c>
      <c r="B82" s="51">
        <f t="shared" si="5"/>
        <v>1</v>
      </c>
      <c r="C82" s="52"/>
      <c r="D82" s="50"/>
      <c r="E82" s="50"/>
      <c r="F82" s="53"/>
      <c r="G82" s="53"/>
      <c r="H82" s="53"/>
      <c r="I82" s="53"/>
      <c r="J82" s="53"/>
      <c r="K82" s="53"/>
      <c r="L82" s="53"/>
      <c r="M82" s="53"/>
      <c r="N82" s="53"/>
      <c r="O82" s="53"/>
    </row>
    <row r="83" spans="1:15" x14ac:dyDescent="0.3">
      <c r="A83" s="51">
        <f t="shared" si="4"/>
        <v>1900</v>
      </c>
      <c r="B83" s="51">
        <f t="shared" si="5"/>
        <v>1</v>
      </c>
      <c r="C83" s="52"/>
      <c r="D83" s="50"/>
      <c r="E83" s="50"/>
      <c r="F83" s="53"/>
      <c r="G83" s="53"/>
      <c r="H83" s="53"/>
      <c r="I83" s="53"/>
      <c r="J83" s="53"/>
      <c r="K83" s="53"/>
      <c r="L83" s="53"/>
      <c r="M83" s="53"/>
      <c r="N83" s="53"/>
      <c r="O83" s="53"/>
    </row>
    <row r="84" spans="1:15" x14ac:dyDescent="0.3">
      <c r="A84" s="51">
        <f t="shared" si="4"/>
        <v>1900</v>
      </c>
      <c r="B84" s="51">
        <f t="shared" si="5"/>
        <v>1</v>
      </c>
      <c r="C84" s="52"/>
      <c r="D84" s="50"/>
      <c r="E84" s="50"/>
      <c r="F84" s="53"/>
      <c r="G84" s="53"/>
      <c r="H84" s="53"/>
      <c r="I84" s="53"/>
      <c r="J84" s="53"/>
      <c r="K84" s="53"/>
      <c r="L84" s="53"/>
      <c r="M84" s="53"/>
      <c r="N84" s="53"/>
      <c r="O84" s="53"/>
    </row>
    <row r="85" spans="1:15" x14ac:dyDescent="0.3">
      <c r="A85" s="51">
        <f t="shared" si="4"/>
        <v>1900</v>
      </c>
      <c r="B85" s="51">
        <f t="shared" si="5"/>
        <v>1</v>
      </c>
      <c r="C85" s="52"/>
      <c r="D85" s="50"/>
      <c r="E85" s="50"/>
      <c r="F85" s="53"/>
      <c r="G85" s="53"/>
      <c r="H85" s="53"/>
      <c r="I85" s="53"/>
      <c r="J85" s="53"/>
      <c r="K85" s="53"/>
      <c r="L85" s="53"/>
      <c r="M85" s="53"/>
      <c r="N85" s="53"/>
      <c r="O85" s="53"/>
    </row>
    <row r="86" spans="1:15" x14ac:dyDescent="0.3">
      <c r="A86" s="51">
        <f t="shared" ref="A86:A97" si="6">YEAR(C86)</f>
        <v>1900</v>
      </c>
      <c r="B86" s="51">
        <f t="shared" ref="B86:B97" si="7">MONTH(C86)</f>
        <v>1</v>
      </c>
      <c r="C86" s="52"/>
      <c r="D86" s="50"/>
      <c r="E86" s="50"/>
      <c r="F86" s="53"/>
      <c r="G86" s="53"/>
      <c r="H86" s="53"/>
      <c r="I86" s="53"/>
      <c r="J86" s="53"/>
      <c r="K86" s="53"/>
      <c r="L86" s="53"/>
      <c r="M86" s="53"/>
      <c r="N86" s="53"/>
      <c r="O86" s="53"/>
    </row>
    <row r="87" spans="1:15" x14ac:dyDescent="0.3">
      <c r="A87" s="51">
        <f t="shared" si="6"/>
        <v>1900</v>
      </c>
      <c r="B87" s="51">
        <f t="shared" si="7"/>
        <v>1</v>
      </c>
      <c r="C87" s="52"/>
      <c r="D87" s="50"/>
      <c r="E87" s="50"/>
      <c r="F87" s="53"/>
      <c r="G87" s="53"/>
      <c r="H87" s="53"/>
      <c r="I87" s="53"/>
      <c r="J87" s="53"/>
      <c r="K87" s="53"/>
      <c r="L87" s="53"/>
      <c r="M87" s="53"/>
      <c r="N87" s="53"/>
      <c r="O87" s="53"/>
    </row>
    <row r="88" spans="1:15" x14ac:dyDescent="0.3">
      <c r="A88" s="51">
        <f t="shared" si="6"/>
        <v>1900</v>
      </c>
      <c r="B88" s="51">
        <f t="shared" si="7"/>
        <v>1</v>
      </c>
      <c r="C88" s="52"/>
      <c r="D88" s="50"/>
      <c r="E88" s="50"/>
      <c r="F88" s="53"/>
      <c r="G88" s="53"/>
      <c r="H88" s="53"/>
      <c r="I88" s="53"/>
      <c r="J88" s="53"/>
      <c r="K88" s="53"/>
      <c r="L88" s="53"/>
      <c r="M88" s="53"/>
      <c r="N88" s="53"/>
      <c r="O88" s="53"/>
    </row>
    <row r="89" spans="1:15" x14ac:dyDescent="0.3">
      <c r="A89" s="51">
        <f t="shared" si="6"/>
        <v>1900</v>
      </c>
      <c r="B89" s="51">
        <f t="shared" si="7"/>
        <v>1</v>
      </c>
      <c r="C89" s="52"/>
      <c r="D89" s="50"/>
      <c r="E89" s="50"/>
      <c r="F89" s="53"/>
      <c r="G89" s="53"/>
      <c r="H89" s="53"/>
      <c r="I89" s="53"/>
      <c r="J89" s="53"/>
      <c r="K89" s="53"/>
      <c r="L89" s="53"/>
      <c r="M89" s="53"/>
      <c r="N89" s="53"/>
      <c r="O89" s="53"/>
    </row>
    <row r="90" spans="1:15" x14ac:dyDescent="0.3">
      <c r="A90" s="51">
        <f t="shared" si="6"/>
        <v>1900</v>
      </c>
      <c r="B90" s="51">
        <f t="shared" si="7"/>
        <v>1</v>
      </c>
      <c r="C90" s="52"/>
      <c r="D90" s="50"/>
      <c r="E90" s="50"/>
      <c r="F90" s="53"/>
      <c r="G90" s="53"/>
      <c r="H90" s="53"/>
      <c r="I90" s="53"/>
      <c r="J90" s="53"/>
      <c r="K90" s="53"/>
      <c r="L90" s="53"/>
      <c r="M90" s="53"/>
      <c r="N90" s="53"/>
      <c r="O90" s="53"/>
    </row>
    <row r="91" spans="1:15" x14ac:dyDescent="0.3">
      <c r="A91" s="51">
        <f t="shared" si="6"/>
        <v>1900</v>
      </c>
      <c r="B91" s="51">
        <f t="shared" si="7"/>
        <v>1</v>
      </c>
      <c r="C91" s="52"/>
      <c r="D91" s="50"/>
      <c r="E91" s="50"/>
      <c r="F91" s="53"/>
      <c r="G91" s="53"/>
      <c r="H91" s="53"/>
      <c r="I91" s="53"/>
      <c r="J91" s="53"/>
      <c r="K91" s="53"/>
      <c r="L91" s="53"/>
      <c r="M91" s="53"/>
      <c r="N91" s="53"/>
      <c r="O91" s="53"/>
    </row>
    <row r="92" spans="1:15" x14ac:dyDescent="0.3">
      <c r="A92" s="51">
        <f t="shared" si="6"/>
        <v>1900</v>
      </c>
      <c r="B92" s="51">
        <f t="shared" si="7"/>
        <v>1</v>
      </c>
      <c r="C92" s="52"/>
      <c r="D92" s="50"/>
      <c r="E92" s="50"/>
      <c r="F92" s="53"/>
      <c r="G92" s="53"/>
      <c r="H92" s="53"/>
      <c r="I92" s="53"/>
      <c r="J92" s="53"/>
      <c r="K92" s="53"/>
      <c r="L92" s="53"/>
      <c r="M92" s="53"/>
      <c r="N92" s="53"/>
      <c r="O92" s="53"/>
    </row>
    <row r="93" spans="1:15" x14ac:dyDescent="0.3">
      <c r="A93" s="51">
        <f t="shared" si="6"/>
        <v>1900</v>
      </c>
      <c r="B93" s="51">
        <f t="shared" si="7"/>
        <v>1</v>
      </c>
      <c r="C93" s="52"/>
      <c r="D93" s="50"/>
      <c r="E93" s="50"/>
      <c r="F93" s="53"/>
      <c r="G93" s="53"/>
      <c r="H93" s="53"/>
      <c r="I93" s="53"/>
      <c r="J93" s="53"/>
      <c r="K93" s="53"/>
      <c r="L93" s="53"/>
      <c r="M93" s="53"/>
      <c r="N93" s="53"/>
      <c r="O93" s="53"/>
    </row>
    <row r="94" spans="1:15" x14ac:dyDescent="0.3">
      <c r="A94" s="51">
        <f t="shared" si="6"/>
        <v>1900</v>
      </c>
      <c r="B94" s="51">
        <f t="shared" si="7"/>
        <v>1</v>
      </c>
      <c r="C94" s="52"/>
      <c r="D94" s="50"/>
      <c r="E94" s="50"/>
      <c r="F94" s="53"/>
      <c r="G94" s="53"/>
      <c r="H94" s="53"/>
      <c r="I94" s="53"/>
      <c r="J94" s="53"/>
      <c r="K94" s="53"/>
      <c r="L94" s="53"/>
      <c r="M94" s="53"/>
      <c r="N94" s="53"/>
      <c r="O94" s="53"/>
    </row>
    <row r="95" spans="1:15" x14ac:dyDescent="0.3">
      <c r="A95" s="51">
        <f t="shared" si="6"/>
        <v>1900</v>
      </c>
      <c r="B95" s="51">
        <f t="shared" si="7"/>
        <v>1</v>
      </c>
      <c r="C95" s="52"/>
      <c r="D95" s="50"/>
      <c r="E95" s="50"/>
      <c r="F95" s="53"/>
      <c r="G95" s="53"/>
      <c r="H95" s="53"/>
      <c r="I95" s="53"/>
      <c r="J95" s="53"/>
      <c r="K95" s="53"/>
      <c r="L95" s="53"/>
      <c r="M95" s="53"/>
      <c r="N95" s="53"/>
      <c r="O95" s="53"/>
    </row>
    <row r="96" spans="1:15" x14ac:dyDescent="0.3">
      <c r="A96" s="51">
        <f t="shared" si="6"/>
        <v>1900</v>
      </c>
      <c r="B96" s="51">
        <f t="shared" si="7"/>
        <v>1</v>
      </c>
      <c r="C96" s="52"/>
      <c r="D96" s="50"/>
      <c r="E96" s="50"/>
      <c r="F96" s="53"/>
      <c r="G96" s="53"/>
      <c r="H96" s="53"/>
      <c r="I96" s="53"/>
      <c r="J96" s="53"/>
      <c r="K96" s="53"/>
      <c r="L96" s="53"/>
      <c r="M96" s="53"/>
      <c r="N96" s="53"/>
      <c r="O96" s="53"/>
    </row>
    <row r="97" spans="1:15" x14ac:dyDescent="0.3">
      <c r="A97" s="51">
        <f t="shared" si="6"/>
        <v>1900</v>
      </c>
      <c r="B97" s="51">
        <f t="shared" si="7"/>
        <v>1</v>
      </c>
      <c r="C97" s="52"/>
      <c r="D97" s="50"/>
      <c r="E97" s="50"/>
      <c r="F97" s="53"/>
      <c r="G97" s="53"/>
      <c r="H97" s="53"/>
      <c r="I97" s="53"/>
      <c r="J97" s="53"/>
      <c r="K97" s="53"/>
      <c r="L97" s="53"/>
      <c r="M97" s="53"/>
      <c r="N97" s="53"/>
      <c r="O97" s="53"/>
    </row>
  </sheetData>
  <sortState ref="A2:O98">
    <sortCondition ref="C2:C98"/>
  </sortState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theme="3" tint="0.39997558519241921"/>
  </sheetPr>
  <dimension ref="B1:M31"/>
  <sheetViews>
    <sheetView showGridLines="0" workbookViewId="0">
      <selection activeCell="B1" sqref="B1:B2"/>
    </sheetView>
  </sheetViews>
  <sheetFormatPr defaultColWidth="9" defaultRowHeight="16.5" x14ac:dyDescent="0.15"/>
  <cols>
    <col min="1" max="1" width="4.125" style="9" customWidth="1"/>
    <col min="2" max="2" width="18.125" style="9" customWidth="1"/>
    <col min="3" max="3" width="13.5" style="9" customWidth="1"/>
    <col min="4" max="4" width="12.625" style="9" customWidth="1"/>
    <col min="5" max="5" width="15.125" style="9" customWidth="1"/>
    <col min="6" max="6" width="14" style="9" customWidth="1"/>
    <col min="7" max="7" width="12.875" style="9" customWidth="1"/>
    <col min="8" max="8" width="11.125" style="9" customWidth="1"/>
    <col min="9" max="9" width="14.625" style="9" customWidth="1"/>
    <col min="10" max="10" width="13.375" style="9" customWidth="1"/>
    <col min="11" max="11" width="11.125" style="9" customWidth="1"/>
    <col min="12" max="12" width="6.625" style="9" customWidth="1"/>
    <col min="13" max="13" width="8.875" style="9" customWidth="1"/>
    <col min="14" max="14" width="25.875" style="9" customWidth="1"/>
    <col min="15" max="15" width="9" style="9"/>
    <col min="16" max="16" width="18.625" style="9" customWidth="1"/>
    <col min="17" max="18" width="9" style="9" customWidth="1"/>
    <col min="19" max="19" width="13.125" style="9" customWidth="1"/>
    <col min="20" max="20" width="13.625" style="9" customWidth="1"/>
    <col min="21" max="28" width="9" style="9" customWidth="1"/>
    <col min="29" max="16384" width="9" style="9"/>
  </cols>
  <sheetData>
    <row r="1" spans="2:11" s="159" customFormat="1" ht="18.95" customHeight="1" x14ac:dyDescent="0.15">
      <c r="B1" s="154" t="s">
        <v>231</v>
      </c>
    </row>
    <row r="2" spans="2:11" s="159" customFormat="1" ht="18.95" customHeight="1" thickBot="1" x14ac:dyDescent="0.2">
      <c r="B2" s="177" t="s">
        <v>232</v>
      </c>
    </row>
    <row r="3" spans="2:11" ht="17.25" thickBot="1" x14ac:dyDescent="0.2">
      <c r="B3" s="208" t="s">
        <v>178</v>
      </c>
      <c r="C3" s="210" t="s">
        <v>14</v>
      </c>
      <c r="D3" s="211"/>
      <c r="E3" s="212"/>
      <c r="F3" s="213" t="s">
        <v>15</v>
      </c>
      <c r="G3" s="214"/>
      <c r="H3" s="215"/>
      <c r="I3" s="213" t="s">
        <v>40</v>
      </c>
      <c r="J3" s="214"/>
      <c r="K3" s="215"/>
    </row>
    <row r="4" spans="2:11" ht="24" customHeight="1" thickBot="1" x14ac:dyDescent="0.2">
      <c r="B4" s="209"/>
      <c r="C4" s="7" t="str">
        <f>透视表!J29</f>
        <v>9.1-9.7</v>
      </c>
      <c r="D4" s="7" t="str">
        <f>透视表!J30</f>
        <v>8月</v>
      </c>
      <c r="E4" s="22" t="s">
        <v>93</v>
      </c>
      <c r="F4" s="7" t="str">
        <f>透视表!J29</f>
        <v>9.1-9.7</v>
      </c>
      <c r="G4" s="7" t="str">
        <f>透视表!J30</f>
        <v>8月</v>
      </c>
      <c r="H4" s="22" t="s">
        <v>93</v>
      </c>
      <c r="I4" s="7" t="str">
        <f>透视表!J29</f>
        <v>9.1-9.7</v>
      </c>
      <c r="J4" s="7" t="str">
        <f>透视表!J30</f>
        <v>8月</v>
      </c>
      <c r="K4" s="22" t="s">
        <v>93</v>
      </c>
    </row>
    <row r="5" spans="2:11" ht="27.95" customHeight="1" thickBot="1" x14ac:dyDescent="0.2">
      <c r="B5" s="10" t="s">
        <v>11</v>
      </c>
      <c r="C5" s="8">
        <v>6</v>
      </c>
      <c r="D5" s="8">
        <v>6</v>
      </c>
      <c r="E5" s="8">
        <f>D5-C5</f>
        <v>0</v>
      </c>
      <c r="F5" s="8">
        <v>64</v>
      </c>
      <c r="G5" s="8">
        <v>64</v>
      </c>
      <c r="H5" s="8">
        <f>G5-F5</f>
        <v>0</v>
      </c>
      <c r="I5" s="8">
        <v>120</v>
      </c>
      <c r="J5" s="8">
        <v>120</v>
      </c>
      <c r="K5" s="8">
        <f>J5-I5</f>
        <v>0</v>
      </c>
    </row>
    <row r="6" spans="2:11" ht="27.95" customHeight="1" thickBot="1" x14ac:dyDescent="0.2">
      <c r="B6" s="10" t="s">
        <v>12</v>
      </c>
      <c r="C6" s="8">
        <v>6</v>
      </c>
      <c r="D6" s="8">
        <v>6</v>
      </c>
      <c r="E6" s="8">
        <f t="shared" ref="E6:E8" si="0">D6-C6</f>
        <v>0</v>
      </c>
      <c r="F6" s="8">
        <v>76</v>
      </c>
      <c r="G6" s="8">
        <v>76</v>
      </c>
      <c r="H6" s="8">
        <f t="shared" ref="H6:H8" si="1">G6-F6</f>
        <v>0</v>
      </c>
      <c r="I6" s="8">
        <v>147</v>
      </c>
      <c r="J6" s="8">
        <v>147</v>
      </c>
      <c r="K6" s="8">
        <f t="shared" ref="K6:K8" si="2">J6-I6</f>
        <v>0</v>
      </c>
    </row>
    <row r="7" spans="2:11" ht="27.95" customHeight="1" thickBot="1" x14ac:dyDescent="0.2">
      <c r="B7" s="10" t="s">
        <v>41</v>
      </c>
      <c r="C7" s="8">
        <v>4</v>
      </c>
      <c r="D7" s="8">
        <v>4</v>
      </c>
      <c r="E7" s="8">
        <f t="shared" si="0"/>
        <v>0</v>
      </c>
      <c r="F7" s="8">
        <v>28</v>
      </c>
      <c r="G7" s="8">
        <v>28</v>
      </c>
      <c r="H7" s="8">
        <f t="shared" si="1"/>
        <v>0</v>
      </c>
      <c r="I7" s="8">
        <v>60</v>
      </c>
      <c r="J7" s="8">
        <v>60</v>
      </c>
      <c r="K7" s="8">
        <f t="shared" si="2"/>
        <v>0</v>
      </c>
    </row>
    <row r="8" spans="2:11" ht="27.95" customHeight="1" x14ac:dyDescent="0.15">
      <c r="B8" s="126" t="s">
        <v>13</v>
      </c>
      <c r="C8" s="129">
        <v>3</v>
      </c>
      <c r="D8" s="129">
        <v>3</v>
      </c>
      <c r="E8" s="129">
        <f t="shared" si="0"/>
        <v>0</v>
      </c>
      <c r="F8" s="129">
        <v>16</v>
      </c>
      <c r="G8" s="129">
        <v>16</v>
      </c>
      <c r="H8" s="129">
        <f t="shared" si="1"/>
        <v>0</v>
      </c>
      <c r="I8" s="129">
        <v>23</v>
      </c>
      <c r="J8" s="129">
        <v>23</v>
      </c>
      <c r="K8" s="129">
        <f t="shared" si="2"/>
        <v>0</v>
      </c>
    </row>
    <row r="9" spans="2:11" ht="36" customHeight="1" x14ac:dyDescent="0.15">
      <c r="B9" s="216"/>
      <c r="C9" s="217"/>
      <c r="D9" s="217"/>
      <c r="E9" s="217"/>
      <c r="F9" s="217"/>
      <c r="G9" s="217"/>
      <c r="H9" s="217"/>
      <c r="I9" s="217"/>
      <c r="J9" s="217"/>
      <c r="K9" s="217"/>
    </row>
    <row r="30" spans="2:13" ht="21.95" customHeight="1" x14ac:dyDescent="0.15"/>
    <row r="31" spans="2:13" ht="48.95" customHeight="1" x14ac:dyDescent="0.15">
      <c r="B31" s="206" t="s">
        <v>235</v>
      </c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</row>
  </sheetData>
  <mergeCells count="6">
    <mergeCell ref="B31:M31"/>
    <mergeCell ref="B3:B4"/>
    <mergeCell ref="C3:E3"/>
    <mergeCell ref="F3:H3"/>
    <mergeCell ref="I3:K3"/>
    <mergeCell ref="B9:K9"/>
  </mergeCells>
  <phoneticPr fontId="8" type="noConversion"/>
  <conditionalFormatting sqref="E5:E8 H5:H8 K5:K8">
    <cfRule type="cellIs" dxfId="1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theme="3" tint="0.39997558519241921"/>
  </sheetPr>
  <dimension ref="B1:K14"/>
  <sheetViews>
    <sheetView showGridLines="0" workbookViewId="0">
      <selection activeCell="D19" sqref="D19"/>
    </sheetView>
  </sheetViews>
  <sheetFormatPr defaultColWidth="9" defaultRowHeight="16.5" x14ac:dyDescent="0.15"/>
  <cols>
    <col min="1" max="1" width="9" style="9"/>
    <col min="2" max="2" width="15.125" style="9" customWidth="1"/>
    <col min="3" max="5" width="15.5" style="9" customWidth="1"/>
    <col min="6" max="6" width="15.875" style="9" customWidth="1"/>
    <col min="7" max="7" width="9.625" style="9" customWidth="1"/>
    <col min="8" max="8" width="16.5" style="9" customWidth="1"/>
    <col min="9" max="9" width="15.875" style="9" customWidth="1"/>
    <col min="10" max="10" width="16.125" style="9" customWidth="1"/>
    <col min="11" max="11" width="14" style="9" customWidth="1"/>
    <col min="12" max="16384" width="9" style="9"/>
  </cols>
  <sheetData>
    <row r="1" spans="2:11" ht="21.75" customHeight="1" x14ac:dyDescent="0.15">
      <c r="B1" s="155"/>
      <c r="C1" s="155"/>
      <c r="D1" s="155"/>
      <c r="E1" s="155"/>
      <c r="F1" s="155"/>
    </row>
    <row r="2" spans="2:11" ht="30.75" customHeight="1" x14ac:dyDescent="0.15">
      <c r="B2" s="218" t="s">
        <v>42</v>
      </c>
      <c r="C2" s="130" t="s">
        <v>43</v>
      </c>
      <c r="D2" s="130" t="str">
        <f>透视表!$J$29</f>
        <v>9.1-9.7</v>
      </c>
      <c r="E2" s="130" t="str">
        <f>透视表!$J$28</f>
        <v>日均环比</v>
      </c>
      <c r="F2" s="130" t="str">
        <f>透视表!$J$30</f>
        <v>8月</v>
      </c>
      <c r="H2" s="156" t="s">
        <v>234</v>
      </c>
      <c r="I2" s="156" t="str">
        <f>透视表!$J$29</f>
        <v>9.1-9.7</v>
      </c>
      <c r="J2" s="156" t="str">
        <f>透视表!$J$28</f>
        <v>日均环比</v>
      </c>
      <c r="K2" s="156" t="str">
        <f>透视表!$J$30</f>
        <v>8月</v>
      </c>
    </row>
    <row r="3" spans="2:11" ht="26.25" customHeight="1" x14ac:dyDescent="0.15">
      <c r="B3" s="218"/>
      <c r="C3" s="131" t="s">
        <v>34</v>
      </c>
      <c r="D3" s="132">
        <f>透视表!$K$25</f>
        <v>6</v>
      </c>
      <c r="E3" s="133">
        <f>IFERROR((D3/透视表!$J$31)/(F3/透视表!$J$32)-1,"-")</f>
        <v>-0.3519163763066202</v>
      </c>
      <c r="F3" s="132">
        <f>透视表!$L$25</f>
        <v>41</v>
      </c>
      <c r="H3" s="158" t="s">
        <v>205</v>
      </c>
      <c r="I3" s="158">
        <v>1</v>
      </c>
      <c r="J3" s="133">
        <f>IFERROR((I3/透视表!$J$31)/(K3/透视表!$J$32)-1,"-")</f>
        <v>3.4285714285714288</v>
      </c>
      <c r="K3" s="158">
        <v>1</v>
      </c>
    </row>
    <row r="4" spans="2:11" ht="26.25" customHeight="1" x14ac:dyDescent="0.15">
      <c r="B4" s="218"/>
      <c r="C4" s="134" t="s">
        <v>44</v>
      </c>
      <c r="D4" s="135">
        <f>关键指标!D9</f>
        <v>6</v>
      </c>
      <c r="E4" s="133">
        <f>IFERROR((D4/透视表!$J$31)/(F4/透视表!$J$32)-1,"-")</f>
        <v>4.3142857142857141</v>
      </c>
      <c r="F4" s="135">
        <f>关键指标!F9</f>
        <v>5</v>
      </c>
      <c r="H4" s="158" t="s">
        <v>226</v>
      </c>
      <c r="I4" s="158">
        <v>1</v>
      </c>
      <c r="J4" s="133" t="str">
        <f>IFERROR((I4/透视表!$J$31)/(K4/透视表!$J$32)-1,"-")</f>
        <v>-</v>
      </c>
      <c r="K4" s="158"/>
    </row>
    <row r="5" spans="2:11" ht="26.25" customHeight="1" x14ac:dyDescent="0.15">
      <c r="B5" s="218"/>
      <c r="C5" s="136" t="s">
        <v>45</v>
      </c>
      <c r="D5" s="137">
        <f>D4/D3</f>
        <v>1</v>
      </c>
      <c r="E5" s="133">
        <f>D5-F5</f>
        <v>0.87804878048780488</v>
      </c>
      <c r="F5" s="137">
        <f>F4/F3</f>
        <v>0.12195121951219512</v>
      </c>
      <c r="H5" s="158" t="s">
        <v>220</v>
      </c>
      <c r="I5" s="158"/>
      <c r="J5" s="133">
        <f>IFERROR((I5/透视表!$J$31)/(K5/透视表!$J$32)-1,"-")</f>
        <v>-1</v>
      </c>
      <c r="K5" s="158">
        <v>2</v>
      </c>
    </row>
    <row r="6" spans="2:11" ht="26.25" customHeight="1" x14ac:dyDescent="0.15">
      <c r="B6" s="219" t="s">
        <v>46</v>
      </c>
      <c r="C6" s="131" t="s">
        <v>47</v>
      </c>
      <c r="D6" s="138">
        <f>D8+D7</f>
        <v>0</v>
      </c>
      <c r="E6" s="133" t="str">
        <f>IFERROR((D6/透视表!$J$31)/(F6/透视表!$J$32)-1,"-")</f>
        <v>-</v>
      </c>
      <c r="F6" s="138">
        <f>F8+F7</f>
        <v>0</v>
      </c>
      <c r="H6" s="158" t="s">
        <v>191</v>
      </c>
      <c r="I6" s="158"/>
      <c r="J6" s="133">
        <f>IFERROR((I6/透视表!$J$31)/(K6/透视表!$J$32)-1,"-")</f>
        <v>-1</v>
      </c>
      <c r="K6" s="158">
        <v>1</v>
      </c>
    </row>
    <row r="7" spans="2:11" ht="26.25" customHeight="1" x14ac:dyDescent="0.15">
      <c r="B7" s="219"/>
      <c r="C7" s="134" t="s">
        <v>48</v>
      </c>
      <c r="D7" s="135">
        <f>VLOOKUP($C7,透视表!$J$18:$K$23,2,0)</f>
        <v>0</v>
      </c>
      <c r="E7" s="133" t="str">
        <f>IFERROR((D7/透视表!$J$31)/(F7/透视表!$J$32)-1,"-")</f>
        <v>-</v>
      </c>
      <c r="F7" s="135">
        <f>VLOOKUP($C7,透视表!$J$18:$L$24,3,0)</f>
        <v>0</v>
      </c>
      <c r="H7" s="158" t="s">
        <v>218</v>
      </c>
      <c r="I7" s="158"/>
      <c r="J7" s="133">
        <f>IFERROR((I7/透视表!$J$31)/(K7/透视表!$J$32)-1,"-")</f>
        <v>-1</v>
      </c>
      <c r="K7" s="158">
        <v>1</v>
      </c>
    </row>
    <row r="8" spans="2:11" ht="26.25" customHeight="1" x14ac:dyDescent="0.15">
      <c r="B8" s="219"/>
      <c r="C8" s="134" t="s">
        <v>29</v>
      </c>
      <c r="D8" s="135">
        <f>VLOOKUP($C8,透视表!$J$18:$K$23,2,0)</f>
        <v>0</v>
      </c>
      <c r="E8" s="133" t="str">
        <f>IFERROR((D8/透视表!$J$31)/(F8/透视表!$J$32)-1,"-")</f>
        <v>-</v>
      </c>
      <c r="F8" s="135">
        <f>VLOOKUP($C8,透视表!$J$18:$L$24,3,0)</f>
        <v>0</v>
      </c>
      <c r="H8" s="158" t="s">
        <v>216</v>
      </c>
      <c r="I8" s="158"/>
      <c r="J8" s="133">
        <f>IFERROR((I8/透视表!$J$31)/(K8/透视表!$J$32)-1,"-")</f>
        <v>-1</v>
      </c>
      <c r="K8" s="158">
        <v>1</v>
      </c>
    </row>
    <row r="9" spans="2:11" ht="26.25" customHeight="1" x14ac:dyDescent="0.15">
      <c r="B9" s="175" t="s">
        <v>49</v>
      </c>
      <c r="C9" s="131" t="s">
        <v>47</v>
      </c>
      <c r="D9" s="135">
        <f>D10+D11</f>
        <v>0</v>
      </c>
      <c r="E9" s="133">
        <f>IFERROR((D9/透视表!$J$31)/(F9/透视表!$J$32)-1,"-")</f>
        <v>-1</v>
      </c>
      <c r="F9" s="138">
        <f>F10+F11</f>
        <v>3</v>
      </c>
      <c r="H9" s="158" t="s">
        <v>201</v>
      </c>
      <c r="I9" s="158"/>
      <c r="J9" s="133">
        <f>IFERROR((I9/透视表!$J$31)/(K9/透视表!$J$32)-1,"-")</f>
        <v>-1</v>
      </c>
      <c r="K9" s="158">
        <v>1</v>
      </c>
    </row>
    <row r="10" spans="2:11" ht="26.25" customHeight="1" x14ac:dyDescent="0.15">
      <c r="B10" s="175"/>
      <c r="C10" s="134" t="s">
        <v>50</v>
      </c>
      <c r="D10" s="135">
        <f>VLOOKUP($C10,透视表!$J$18:$K$23,2,0)</f>
        <v>0</v>
      </c>
      <c r="E10" s="133">
        <f>IFERROR((D10/透视表!$J$31)/(F10/透视表!$J$32)-1,"-")</f>
        <v>-1</v>
      </c>
      <c r="F10" s="135">
        <f>VLOOKUP($C10,透视表!$J$18:$L$24,3,0)</f>
        <v>3</v>
      </c>
      <c r="H10" s="158" t="s">
        <v>204</v>
      </c>
      <c r="I10" s="158"/>
      <c r="J10" s="133">
        <f>IFERROR((I10/透视表!$J$31)/(K10/透视表!$J$32)-1,"-")</f>
        <v>-1</v>
      </c>
      <c r="K10" s="158">
        <v>1</v>
      </c>
    </row>
    <row r="11" spans="2:11" ht="26.25" customHeight="1" x14ac:dyDescent="0.15">
      <c r="B11" s="175"/>
      <c r="C11" s="134" t="s">
        <v>51</v>
      </c>
      <c r="D11" s="135">
        <f>VLOOKUP($C11,透视表!$J$18:$K$23,2,0)</f>
        <v>0</v>
      </c>
      <c r="E11" s="133" t="str">
        <f>IFERROR((D11/透视表!$J$31)/(F11/透视表!$J$32)-1,"-")</f>
        <v>-</v>
      </c>
      <c r="F11" s="135">
        <f>VLOOKUP($C11,透视表!$J$18:$L$24,3,0)</f>
        <v>0</v>
      </c>
      <c r="H11" s="158" t="s">
        <v>203</v>
      </c>
      <c r="I11" s="158"/>
      <c r="J11" s="133">
        <f>IFERROR((I11/透视表!$J$31)/(K11/透视表!$J$32)-1,"-")</f>
        <v>-1</v>
      </c>
      <c r="K11" s="158">
        <v>1</v>
      </c>
    </row>
    <row r="12" spans="2:11" ht="26.25" customHeight="1" x14ac:dyDescent="0.15">
      <c r="B12" s="139" t="s">
        <v>52</v>
      </c>
      <c r="C12" s="131" t="s">
        <v>47</v>
      </c>
      <c r="D12" s="138">
        <f>GETPIVOTDATA("姓名",透视表!$F$6)</f>
        <v>6</v>
      </c>
      <c r="E12" s="133">
        <f>IFERROR((D12/透视表!$J$31)/(F12/透视表!$J$32)-1,"-")</f>
        <v>-0.30075187969924821</v>
      </c>
      <c r="F12" s="135">
        <f>GETPIVOTDATA("姓名",透视表!$F$16)</f>
        <v>38</v>
      </c>
      <c r="H12" s="158" t="s">
        <v>219</v>
      </c>
      <c r="I12" s="158"/>
      <c r="J12" s="133">
        <f>IFERROR((I12/透视表!$J$31)/(K12/透视表!$J$32)-1,"-")</f>
        <v>-1</v>
      </c>
      <c r="K12" s="158">
        <v>1</v>
      </c>
    </row>
    <row r="13" spans="2:11" ht="29.1" customHeight="1" x14ac:dyDescent="0.15">
      <c r="B13" s="220"/>
      <c r="C13" s="221"/>
      <c r="D13" s="221"/>
      <c r="E13" s="221"/>
      <c r="F13" s="221"/>
      <c r="H13" s="158" t="s">
        <v>207</v>
      </c>
      <c r="I13" s="158"/>
      <c r="J13" s="133">
        <f>IFERROR((I13/透视表!$J$31)/(K13/透视表!$J$32)-1,"-")</f>
        <v>-1</v>
      </c>
      <c r="K13" s="158">
        <v>2</v>
      </c>
    </row>
    <row r="14" spans="2:11" ht="78" customHeight="1" x14ac:dyDescent="0.15">
      <c r="B14" s="220" t="s">
        <v>236</v>
      </c>
      <c r="C14" s="221"/>
      <c r="D14" s="221"/>
      <c r="E14" s="221"/>
      <c r="F14" s="221"/>
    </row>
  </sheetData>
  <mergeCells count="4">
    <mergeCell ref="B2:B5"/>
    <mergeCell ref="B6:B8"/>
    <mergeCell ref="B13:F13"/>
    <mergeCell ref="B14:F14"/>
  </mergeCells>
  <phoneticPr fontId="8" type="noConversion"/>
  <conditionalFormatting sqref="E15:E1048576 E2:E12">
    <cfRule type="cellIs" dxfId="10" priority="6" operator="lessThan">
      <formula>0</formula>
    </cfRule>
  </conditionalFormatting>
  <conditionalFormatting sqref="J2">
    <cfRule type="cellIs" dxfId="9" priority="2" operator="lessThan">
      <formula>0</formula>
    </cfRule>
  </conditionalFormatting>
  <conditionalFormatting sqref="J3:J13">
    <cfRule type="cellIs" dxfId="8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theme="3" tint="0.39997558519241921"/>
  </sheetPr>
  <dimension ref="B1:H20"/>
  <sheetViews>
    <sheetView showGridLines="0" zoomScale="120" zoomScaleNormal="120" workbookViewId="0">
      <selection activeCell="C21" sqref="C21"/>
    </sheetView>
  </sheetViews>
  <sheetFormatPr defaultColWidth="11" defaultRowHeight="16.5" x14ac:dyDescent="0.15"/>
  <cols>
    <col min="1" max="1" width="3.125" style="9" customWidth="1"/>
    <col min="2" max="2" width="76.125" style="9" customWidth="1"/>
    <col min="3" max="8" width="12.5" style="9" customWidth="1"/>
    <col min="9" max="16384" width="11" style="9"/>
  </cols>
  <sheetData>
    <row r="1" spans="2:8" ht="18" x14ac:dyDescent="0.15">
      <c r="B1" s="25"/>
    </row>
    <row r="2" spans="2:8" ht="17.25" customHeight="1" x14ac:dyDescent="0.15">
      <c r="B2" s="222" t="s">
        <v>53</v>
      </c>
      <c r="C2" s="222" t="s">
        <v>54</v>
      </c>
      <c r="D2" s="222"/>
      <c r="E2" s="222"/>
      <c r="F2" s="222" t="s">
        <v>55</v>
      </c>
      <c r="G2" s="222"/>
      <c r="H2" s="222"/>
    </row>
    <row r="3" spans="2:8" x14ac:dyDescent="0.15">
      <c r="B3" s="222"/>
      <c r="C3" s="149" t="str">
        <f>透视表!$J$29</f>
        <v>9.1-9.7</v>
      </c>
      <c r="D3" s="149" t="str">
        <f>透视表!$J$28</f>
        <v>日均环比</v>
      </c>
      <c r="E3" s="149" t="str">
        <f>透视表!$J$30</f>
        <v>8月</v>
      </c>
      <c r="F3" s="149" t="str">
        <f>透视表!$J$29</f>
        <v>9.1-9.7</v>
      </c>
      <c r="G3" s="149" t="str">
        <f>透视表!$J$28</f>
        <v>日均环比</v>
      </c>
      <c r="H3" s="149" t="str">
        <f>透视表!$J$30</f>
        <v>8月</v>
      </c>
    </row>
    <row r="4" spans="2:8" ht="17.25" x14ac:dyDescent="0.15">
      <c r="B4" s="149" t="s">
        <v>47</v>
      </c>
      <c r="C4" s="152">
        <f>SUM(C5:C8)</f>
        <v>1</v>
      </c>
      <c r="D4" s="151">
        <f>IFERROR((C4/透视表!$J$31)/(E4/透视表!$J$32)-1,"-")</f>
        <v>0.47619047619047605</v>
      </c>
      <c r="E4" s="152">
        <f>SUM(E5:E8)</f>
        <v>3</v>
      </c>
      <c r="F4" s="176">
        <f>SUM(F5:F8)</f>
        <v>888</v>
      </c>
      <c r="G4" s="151">
        <f>IFERROR((F4/透视表!$J$31)/(H4/透视表!$J$32)-1,"-")</f>
        <v>4.035947533066242</v>
      </c>
      <c r="H4" s="176">
        <f>SUM(H5:H8)</f>
        <v>780.9</v>
      </c>
    </row>
    <row r="5" spans="2:8" ht="27" customHeight="1" x14ac:dyDescent="0.15">
      <c r="B5" s="153" t="s">
        <v>193</v>
      </c>
      <c r="C5" s="135"/>
      <c r="D5" s="108">
        <f>IFERROR((C5/透视表!$J$31)/(E5/透视表!$J$32)-1,"-")</f>
        <v>-1</v>
      </c>
      <c r="E5" s="135">
        <v>1</v>
      </c>
      <c r="F5" s="30"/>
      <c r="G5" s="108">
        <f>IFERROR((F5/透视表!$J$31)/(H5/透视表!$J$32)-1,"-")</f>
        <v>-1</v>
      </c>
      <c r="H5" s="30">
        <v>32</v>
      </c>
    </row>
    <row r="6" spans="2:8" ht="27" customHeight="1" x14ac:dyDescent="0.15">
      <c r="B6" s="153" t="s">
        <v>187</v>
      </c>
      <c r="C6" s="135"/>
      <c r="D6" s="108">
        <f>IFERROR((C6/透视表!$J$31)/(E6/透视表!$J$32)-1,"-")</f>
        <v>-1</v>
      </c>
      <c r="E6" s="135">
        <v>1</v>
      </c>
      <c r="F6" s="30"/>
      <c r="G6" s="108">
        <f>IFERROR((F6/透视表!$J$31)/(H6/透视表!$J$32)-1,"-")</f>
        <v>-1</v>
      </c>
      <c r="H6" s="30">
        <v>9.9</v>
      </c>
    </row>
    <row r="7" spans="2:8" ht="27" customHeight="1" x14ac:dyDescent="0.15">
      <c r="B7" s="153" t="s">
        <v>221</v>
      </c>
      <c r="C7" s="135"/>
      <c r="D7" s="108">
        <f>IFERROR((C7/透视表!$J$31)/(E7/透视表!$J$32)-1,"-")</f>
        <v>-1</v>
      </c>
      <c r="E7" s="135">
        <v>1</v>
      </c>
      <c r="F7" s="30"/>
      <c r="G7" s="108">
        <f>IFERROR((F7/透视表!$J$31)/(H7/透视表!$J$32)-1,"-")</f>
        <v>-1</v>
      </c>
      <c r="H7" s="30">
        <v>739</v>
      </c>
    </row>
    <row r="8" spans="2:8" ht="27" customHeight="1" x14ac:dyDescent="0.15">
      <c r="B8" s="153" t="s">
        <v>227</v>
      </c>
      <c r="C8" s="135">
        <v>1</v>
      </c>
      <c r="D8" s="108" t="str">
        <f>IFERROR((C8/透视表!$J$31)/(E8/透视表!$J$32)-1,"-")</f>
        <v>-</v>
      </c>
      <c r="E8" s="135"/>
      <c r="F8" s="30">
        <v>888</v>
      </c>
      <c r="G8" s="108" t="str">
        <f>IFERROR((F8/透视表!$J$31)/(H8/透视表!$J$32)-1,"-")</f>
        <v>-</v>
      </c>
      <c r="H8" s="30"/>
    </row>
    <row r="9" spans="2:8" ht="27.95" customHeight="1" x14ac:dyDescent="0.15">
      <c r="B9" s="223" t="s">
        <v>238</v>
      </c>
      <c r="C9" s="223"/>
      <c r="D9" s="223"/>
      <c r="E9" s="223"/>
      <c r="F9" s="223"/>
      <c r="G9" s="223"/>
      <c r="H9" s="223"/>
    </row>
    <row r="10" spans="2:8" ht="20.45" customHeight="1" x14ac:dyDescent="0.15"/>
    <row r="11" spans="2:8" ht="20.45" customHeight="1" x14ac:dyDescent="0.15"/>
    <row r="12" spans="2:8" ht="20.45" customHeight="1" x14ac:dyDescent="0.15"/>
    <row r="13" spans="2:8" ht="20.45" customHeight="1" x14ac:dyDescent="0.15"/>
    <row r="14" spans="2:8" ht="20.45" customHeight="1" x14ac:dyDescent="0.15"/>
    <row r="15" spans="2:8" ht="20.45" customHeight="1" x14ac:dyDescent="0.15"/>
    <row r="16" spans="2:8" ht="20.45" customHeight="1" x14ac:dyDescent="0.15"/>
    <row r="17" ht="20.45" customHeight="1" x14ac:dyDescent="0.15"/>
    <row r="18" ht="20.45" customHeight="1" x14ac:dyDescent="0.15"/>
    <row r="19" ht="20.45" customHeight="1" x14ac:dyDescent="0.15"/>
    <row r="20" ht="20.45" customHeight="1" x14ac:dyDescent="0.15"/>
  </sheetData>
  <mergeCells count="4">
    <mergeCell ref="B2:B3"/>
    <mergeCell ref="C2:E2"/>
    <mergeCell ref="F2:H2"/>
    <mergeCell ref="B9:H9"/>
  </mergeCells>
  <phoneticPr fontId="8" type="noConversion"/>
  <conditionalFormatting sqref="D4:D6 G4:G6 G8 D8">
    <cfRule type="cellIs" dxfId="7" priority="2" operator="lessThan">
      <formula>0</formula>
    </cfRule>
  </conditionalFormatting>
  <conditionalFormatting sqref="G7 D7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tabColor theme="3" tint="0.39997558519241921"/>
  </sheetPr>
  <dimension ref="B2:I20"/>
  <sheetViews>
    <sheetView showGridLines="0" zoomScale="101" workbookViewId="0">
      <selection activeCell="E14" sqref="E14"/>
    </sheetView>
  </sheetViews>
  <sheetFormatPr defaultColWidth="8.875" defaultRowHeight="13.5" x14ac:dyDescent="0.15"/>
  <cols>
    <col min="1" max="1" width="3.625" customWidth="1"/>
    <col min="2" max="2" width="16.875" customWidth="1"/>
    <col min="3" max="8" width="14.125" customWidth="1"/>
    <col min="9" max="9" width="9.625" customWidth="1"/>
  </cols>
  <sheetData>
    <row r="2" spans="2:9" ht="22.5" customHeight="1" x14ac:dyDescent="0.15">
      <c r="B2" s="224" t="s">
        <v>53</v>
      </c>
      <c r="C2" s="224" t="s">
        <v>157</v>
      </c>
      <c r="D2" s="224"/>
      <c r="E2" s="224"/>
      <c r="F2" s="224" t="s">
        <v>158</v>
      </c>
      <c r="G2" s="224"/>
      <c r="H2" s="224"/>
    </row>
    <row r="3" spans="2:9" ht="22.5" customHeight="1" x14ac:dyDescent="0.15">
      <c r="B3" s="224"/>
      <c r="C3" s="148" t="str">
        <f>透视表!$J$29</f>
        <v>9.1-9.7</v>
      </c>
      <c r="D3" s="148" t="str">
        <f>透视表!$J$28</f>
        <v>日均环比</v>
      </c>
      <c r="E3" s="148" t="str">
        <f>透视表!$J$30</f>
        <v>8月</v>
      </c>
      <c r="F3" s="148" t="str">
        <f>透视表!$J$29</f>
        <v>9.1-9.7</v>
      </c>
      <c r="G3" s="148" t="str">
        <f>透视表!$J$28</f>
        <v>日均环比</v>
      </c>
      <c r="H3" s="148" t="str">
        <f>透视表!$J$30</f>
        <v>8月</v>
      </c>
    </row>
    <row r="4" spans="2:9" ht="22.5" customHeight="1" x14ac:dyDescent="0.15">
      <c r="B4" s="149" t="s">
        <v>47</v>
      </c>
      <c r="C4" s="150">
        <f>SUM(C5:C20)</f>
        <v>0</v>
      </c>
      <c r="D4" s="151">
        <f>IFERROR(C4/E4-1,"-")</f>
        <v>-1</v>
      </c>
      <c r="E4" s="150">
        <f>SUM(E5:E20)</f>
        <v>2</v>
      </c>
      <c r="F4" s="150">
        <f>SUM(F5:F20)</f>
        <v>0</v>
      </c>
      <c r="G4" s="151">
        <f>IFERROR(F4/H4-1,"-")</f>
        <v>-1</v>
      </c>
      <c r="H4" s="150">
        <f>SUM(H5:H20)</f>
        <v>5020</v>
      </c>
    </row>
    <row r="5" spans="2:9" ht="27.95" customHeight="1" x14ac:dyDescent="0.15">
      <c r="B5" s="72" t="s">
        <v>222</v>
      </c>
      <c r="C5" s="72"/>
      <c r="D5" s="147">
        <f t="shared" ref="D5:D6" si="0">IFERROR(C5/E5-1,"-")</f>
        <v>-1</v>
      </c>
      <c r="E5" s="72">
        <v>1</v>
      </c>
      <c r="F5" s="72"/>
      <c r="G5" s="147">
        <f t="shared" ref="G5:G6" si="1">IFERROR(F5/H5-1,"-")</f>
        <v>-1</v>
      </c>
      <c r="H5" s="72">
        <v>40</v>
      </c>
      <c r="I5" s="94"/>
    </row>
    <row r="6" spans="2:9" ht="27.95" customHeight="1" x14ac:dyDescent="0.15">
      <c r="B6" s="72" t="s">
        <v>223</v>
      </c>
      <c r="C6" s="72"/>
      <c r="D6" s="147">
        <f t="shared" si="0"/>
        <v>-1</v>
      </c>
      <c r="E6" s="72">
        <v>1</v>
      </c>
      <c r="F6" s="72"/>
      <c r="G6" s="147">
        <f t="shared" si="1"/>
        <v>-1</v>
      </c>
      <c r="H6" s="72">
        <v>4980</v>
      </c>
      <c r="I6" s="94"/>
    </row>
    <row r="7" spans="2:9" ht="39.950000000000003" customHeight="1" x14ac:dyDescent="0.15">
      <c r="B7" s="216" t="s">
        <v>237</v>
      </c>
      <c r="C7" s="216"/>
      <c r="D7" s="216"/>
      <c r="E7" s="216"/>
      <c r="F7" s="216"/>
      <c r="G7" s="216"/>
      <c r="H7" s="216"/>
      <c r="I7" s="94"/>
    </row>
    <row r="8" spans="2:9" ht="22.5" customHeight="1" x14ac:dyDescent="0.15">
      <c r="E8" s="94"/>
      <c r="G8" s="94"/>
      <c r="H8" s="94"/>
      <c r="I8" s="94"/>
    </row>
    <row r="9" spans="2:9" ht="22.5" customHeight="1" x14ac:dyDescent="0.15">
      <c r="E9" s="94"/>
      <c r="G9" s="94"/>
      <c r="H9" s="94"/>
      <c r="I9" s="94"/>
    </row>
    <row r="10" spans="2:9" ht="22.5" customHeight="1" x14ac:dyDescent="0.15">
      <c r="E10" s="94"/>
      <c r="G10" s="94"/>
      <c r="H10" s="94"/>
      <c r="I10" s="94"/>
    </row>
    <row r="11" spans="2:9" ht="22.5" customHeight="1" x14ac:dyDescent="0.15">
      <c r="E11" s="94"/>
      <c r="G11" s="94"/>
      <c r="H11" s="94"/>
      <c r="I11" s="94"/>
    </row>
    <row r="12" spans="2:9" ht="22.5" customHeight="1" x14ac:dyDescent="0.15">
      <c r="E12" s="94"/>
      <c r="G12" s="94"/>
      <c r="H12" s="94"/>
      <c r="I12" s="94"/>
    </row>
    <row r="13" spans="2:9" ht="22.5" customHeight="1" x14ac:dyDescent="0.15"/>
    <row r="14" spans="2:9" ht="22.5" customHeight="1" x14ac:dyDescent="0.15"/>
    <row r="15" spans="2:9" ht="22.5" customHeight="1" x14ac:dyDescent="0.15"/>
    <row r="16" spans="2:9" ht="22.5" customHeight="1" x14ac:dyDescent="0.15"/>
    <row r="17" ht="22.5" customHeight="1" x14ac:dyDescent="0.15"/>
    <row r="18" ht="22.5" customHeight="1" x14ac:dyDescent="0.15"/>
    <row r="19" ht="22.5" customHeight="1" x14ac:dyDescent="0.15"/>
    <row r="20" ht="22.5" customHeight="1" x14ac:dyDescent="0.15"/>
  </sheetData>
  <mergeCells count="4">
    <mergeCell ref="B2:B3"/>
    <mergeCell ref="C2:E2"/>
    <mergeCell ref="F2:H2"/>
    <mergeCell ref="B7:H7"/>
  </mergeCells>
  <phoneticPr fontId="8" type="noConversion"/>
  <conditionalFormatting sqref="D4">
    <cfRule type="cellIs" dxfId="5" priority="4" operator="lessThan">
      <formula>0</formula>
    </cfRule>
  </conditionalFormatting>
  <conditionalFormatting sqref="G4">
    <cfRule type="cellIs" dxfId="4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theme="3" tint="0.39997558519241921"/>
  </sheetPr>
  <dimension ref="B1:N16"/>
  <sheetViews>
    <sheetView showGridLines="0" workbookViewId="0">
      <selection activeCell="L19" sqref="L19"/>
    </sheetView>
  </sheetViews>
  <sheetFormatPr defaultColWidth="9" defaultRowHeight="17.25" x14ac:dyDescent="0.15"/>
  <cols>
    <col min="1" max="1" width="3.625" style="11" customWidth="1"/>
    <col min="2" max="2" width="9" style="11"/>
    <col min="3" max="3" width="12.625" style="11" customWidth="1"/>
    <col min="4" max="4" width="10.125" style="11" customWidth="1"/>
    <col min="5" max="5" width="9" style="11"/>
    <col min="6" max="6" width="15.5" style="11" customWidth="1"/>
    <col min="7" max="7" width="14.125" style="11" customWidth="1"/>
    <col min="8" max="8" width="13.875" style="11" customWidth="1"/>
    <col min="9" max="9" width="12" style="11" customWidth="1"/>
    <col min="10" max="10" width="13" style="11" customWidth="1"/>
    <col min="11" max="11" width="16" style="11" customWidth="1"/>
    <col min="12" max="12" width="13.375" style="11" customWidth="1"/>
    <col min="13" max="13" width="16.625" style="11" customWidth="1"/>
    <col min="14" max="14" width="14.375" style="11" customWidth="1"/>
    <col min="15" max="15" width="9" style="11" customWidth="1"/>
    <col min="16" max="16384" width="9" style="11"/>
  </cols>
  <sheetData>
    <row r="1" spans="2:14" ht="28.5" customHeight="1" thickBot="1" x14ac:dyDescent="0.2">
      <c r="B1" s="25" t="s">
        <v>90</v>
      </c>
    </row>
    <row r="2" spans="2:14" ht="28.5" customHeight="1" x14ac:dyDescent="0.15">
      <c r="B2" s="232" t="s">
        <v>57</v>
      </c>
      <c r="C2" s="239" t="s">
        <v>163</v>
      </c>
      <c r="D2" s="240"/>
      <c r="E2" s="240"/>
      <c r="F2" s="241"/>
      <c r="G2" s="234" t="s">
        <v>58</v>
      </c>
      <c r="H2" s="234"/>
      <c r="I2" s="234"/>
      <c r="J2" s="234"/>
      <c r="K2" s="234"/>
      <c r="L2" s="235"/>
      <c r="M2" s="12"/>
    </row>
    <row r="3" spans="2:14" ht="28.5" customHeight="1" x14ac:dyDescent="0.15">
      <c r="B3" s="233"/>
      <c r="C3" s="24" t="str">
        <f>透视表!$J$29</f>
        <v>9.1-9.7</v>
      </c>
      <c r="D3" s="24" t="str">
        <f>透视表!$J$30</f>
        <v>8月</v>
      </c>
      <c r="E3" s="24" t="s">
        <v>59</v>
      </c>
      <c r="F3" s="27" t="str">
        <f>透视表!$J$28</f>
        <v>日均环比</v>
      </c>
      <c r="G3" s="24" t="str">
        <f>透视表!$J$29</f>
        <v>9.1-9.7</v>
      </c>
      <c r="H3" s="24" t="str">
        <f>透视表!$J$30</f>
        <v>8月</v>
      </c>
      <c r="I3" s="49" t="s">
        <v>59</v>
      </c>
      <c r="J3" s="49" t="str">
        <f>透视表!$J$28</f>
        <v>日均环比</v>
      </c>
      <c r="K3" s="49" t="str">
        <f>透视表!$J$29&amp;"占比"</f>
        <v>9.1-9.7占比</v>
      </c>
      <c r="L3" s="84" t="str">
        <f>透视表!$J$30&amp;"占比"</f>
        <v>8月占比</v>
      </c>
      <c r="M3" s="12"/>
    </row>
    <row r="4" spans="2:14" ht="28.5" customHeight="1" thickBot="1" x14ac:dyDescent="0.2">
      <c r="B4" s="85"/>
      <c r="C4" s="86">
        <f>透视表!P24</f>
        <v>1</v>
      </c>
      <c r="D4" s="86">
        <f>透视表!Q24</f>
        <v>3</v>
      </c>
      <c r="E4" s="86">
        <f>C4-D4</f>
        <v>-2</v>
      </c>
      <c r="F4" s="87">
        <f>IFERROR((C4/透视表!$J$31)/(D4/透视表!$J$32)-1,"-")</f>
        <v>0.47619047619047605</v>
      </c>
      <c r="G4" s="81">
        <f>GETPIVOTDATA("星级",透视表!$U$6)</f>
        <v>0</v>
      </c>
      <c r="H4" s="81">
        <f>GETPIVOTDATA("星级",透视表!$U$16)</f>
        <v>0</v>
      </c>
      <c r="I4" s="81">
        <f>G4-H4</f>
        <v>0</v>
      </c>
      <c r="J4" s="87" t="str">
        <f>IFERROR((G4/透视表!$J$31)/(H4/透视表!$J$32)-1,"-")</f>
        <v>-</v>
      </c>
      <c r="K4" s="83">
        <f>IFERROR(G4/C4,"-")</f>
        <v>0</v>
      </c>
      <c r="L4" s="83">
        <f>IFERROR(H4/D4,"-")</f>
        <v>0</v>
      </c>
      <c r="M4" s="12"/>
    </row>
    <row r="5" spans="2:14" ht="28.5" customHeight="1" thickBot="1" x14ac:dyDescent="0.2">
      <c r="B5" s="29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2:14" ht="28.5" customHeight="1" x14ac:dyDescent="0.15">
      <c r="B6" s="227" t="s">
        <v>60</v>
      </c>
      <c r="C6" s="236" t="s">
        <v>164</v>
      </c>
      <c r="D6" s="237"/>
      <c r="E6" s="237"/>
      <c r="F6" s="237"/>
      <c r="G6" s="237"/>
      <c r="H6" s="238"/>
      <c r="I6" s="234" t="s">
        <v>165</v>
      </c>
      <c r="J6" s="234"/>
      <c r="K6" s="234"/>
      <c r="L6" s="234"/>
      <c r="M6" s="234"/>
      <c r="N6" s="235"/>
    </row>
    <row r="7" spans="2:14" ht="28.5" customHeight="1" x14ac:dyDescent="0.15">
      <c r="B7" s="228"/>
      <c r="C7" s="24" t="str">
        <f>透视表!$J$29</f>
        <v>9.1-9.7</v>
      </c>
      <c r="D7" s="24" t="str">
        <f>透视表!$J$30</f>
        <v>8月</v>
      </c>
      <c r="E7" s="24" t="s">
        <v>59</v>
      </c>
      <c r="F7" s="27" t="str">
        <f>透视表!$J$28</f>
        <v>日均环比</v>
      </c>
      <c r="G7" s="49" t="str">
        <f>透视表!$J$29&amp;"占比"</f>
        <v>9.1-9.7占比</v>
      </c>
      <c r="H7" s="49" t="str">
        <f>透视表!$J$30&amp;"占比"</f>
        <v>8月占比</v>
      </c>
      <c r="I7" s="24" t="str">
        <f>透视表!$J$29</f>
        <v>9.1-9.7</v>
      </c>
      <c r="J7" s="24" t="str">
        <f>透视表!$J$30</f>
        <v>8月</v>
      </c>
      <c r="K7" s="49" t="s">
        <v>59</v>
      </c>
      <c r="L7" s="49" t="str">
        <f>透视表!$J$28</f>
        <v>日均环比</v>
      </c>
      <c r="M7" s="49" t="str">
        <f>透视表!$J$29&amp;"占比"</f>
        <v>9.1-9.7占比</v>
      </c>
      <c r="N7" s="84" t="str">
        <f>透视表!$J$30&amp;"占比"</f>
        <v>8月占比</v>
      </c>
    </row>
    <row r="8" spans="2:14" ht="28.5" customHeight="1" thickBot="1" x14ac:dyDescent="0.2">
      <c r="B8" s="80"/>
      <c r="C8" s="81">
        <f>SUM(透视表!P22:P23)</f>
        <v>1</v>
      </c>
      <c r="D8" s="81">
        <f>SUM(透视表!Q22:Q23)</f>
        <v>3</v>
      </c>
      <c r="E8" s="81">
        <f>C8-D8</f>
        <v>-2</v>
      </c>
      <c r="F8" s="87">
        <f>IFERROR((C8/透视表!$J$31)/(D8/透视表!$J$32)-1,"-")</f>
        <v>0.47619047619047605</v>
      </c>
      <c r="G8" s="83" t="str">
        <f>IFERROR(C8/#REF!,"-")</f>
        <v>-</v>
      </c>
      <c r="H8" s="83" t="str">
        <f>IFERROR(D8/#REF!,"-")</f>
        <v>-</v>
      </c>
      <c r="I8" s="81">
        <f>SUM(透视表!P19:P21)</f>
        <v>0</v>
      </c>
      <c r="J8" s="81">
        <f>SUM(透视表!Q19:Q21)</f>
        <v>0</v>
      </c>
      <c r="K8" s="81">
        <f>I8-J8</f>
        <v>0</v>
      </c>
      <c r="L8" s="87" t="str">
        <f>IFERROR((I8/透视表!$J$31)/(J8/透视表!$J$32)-1,"-")</f>
        <v>-</v>
      </c>
      <c r="M8" s="83">
        <f>IFERROR(I8/E8,"-")</f>
        <v>0</v>
      </c>
      <c r="N8" s="83">
        <f>IFERROR(J8/F8,"-")</f>
        <v>0</v>
      </c>
    </row>
    <row r="9" spans="2:14" ht="28.5" customHeight="1" thickBot="1" x14ac:dyDescent="0.2">
      <c r="B9" s="29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2:14" ht="28.5" customHeight="1" x14ac:dyDescent="0.15">
      <c r="B10" s="227" t="s">
        <v>61</v>
      </c>
      <c r="C10" s="229" t="s">
        <v>62</v>
      </c>
      <c r="D10" s="230"/>
      <c r="E10" s="230"/>
      <c r="F10" s="231"/>
      <c r="G10" s="234" t="s">
        <v>63</v>
      </c>
      <c r="H10" s="234"/>
      <c r="I10" s="234"/>
      <c r="J10" s="234"/>
      <c r="K10" s="234" t="s">
        <v>64</v>
      </c>
      <c r="L10" s="234"/>
      <c r="M10" s="234"/>
      <c r="N10" s="235"/>
    </row>
    <row r="11" spans="2:14" ht="28.5" customHeight="1" x14ac:dyDescent="0.15">
      <c r="B11" s="228"/>
      <c r="C11" s="24" t="str">
        <f>透视表!$J$29</f>
        <v>9.1-9.7</v>
      </c>
      <c r="D11" s="24" t="str">
        <f>透视表!$J$30</f>
        <v>8月</v>
      </c>
      <c r="E11" s="24" t="s">
        <v>59</v>
      </c>
      <c r="F11" s="27" t="str">
        <f>透视表!$J$28</f>
        <v>日均环比</v>
      </c>
      <c r="G11" s="24" t="str">
        <f>透视表!$J$29</f>
        <v>9.1-9.7</v>
      </c>
      <c r="H11" s="24" t="str">
        <f>透视表!$J$30</f>
        <v>8月</v>
      </c>
      <c r="I11" s="24" t="s">
        <v>59</v>
      </c>
      <c r="J11" s="27" t="str">
        <f>透视表!$J$28</f>
        <v>日均环比</v>
      </c>
      <c r="K11" s="24" t="str">
        <f>透视表!$J$29</f>
        <v>9.1-9.7</v>
      </c>
      <c r="L11" s="24" t="str">
        <f>透视表!$J$30</f>
        <v>8月</v>
      </c>
      <c r="M11" s="24" t="s">
        <v>59</v>
      </c>
      <c r="N11" s="79" t="str">
        <f>透视表!$J$28</f>
        <v>日均环比</v>
      </c>
    </row>
    <row r="12" spans="2:14" ht="28.5" customHeight="1" thickBot="1" x14ac:dyDescent="0.2">
      <c r="B12" s="80"/>
      <c r="C12" s="81"/>
      <c r="D12" s="81">
        <v>8.6999999999999993</v>
      </c>
      <c r="E12" s="88">
        <f>C12-D12</f>
        <v>-8.6999999999999993</v>
      </c>
      <c r="F12" s="83">
        <f>IFERROR(C12/D12-1,"-")</f>
        <v>-1</v>
      </c>
      <c r="G12" s="81"/>
      <c r="H12" s="81">
        <v>8.8000000000000007</v>
      </c>
      <c r="I12" s="81">
        <f>G12-H12</f>
        <v>-8.8000000000000007</v>
      </c>
      <c r="J12" s="83">
        <f>IFERROR(G12/H12-1,"-")</f>
        <v>-1</v>
      </c>
      <c r="K12" s="81"/>
      <c r="L12" s="81">
        <v>8.8000000000000007</v>
      </c>
      <c r="M12" s="81">
        <f>K12-L12</f>
        <v>-8.8000000000000007</v>
      </c>
      <c r="N12" s="83">
        <f>IFERROR(K12/L12-1,"-")</f>
        <v>-1</v>
      </c>
    </row>
    <row r="13" spans="2:14" ht="28.5" customHeight="1" thickBot="1" x14ac:dyDescent="0.2">
      <c r="B13" s="29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2:14" ht="28.5" customHeight="1" x14ac:dyDescent="0.15">
      <c r="B14" s="227" t="s">
        <v>65</v>
      </c>
      <c r="C14" s="113" t="s">
        <v>82</v>
      </c>
      <c r="D14" s="229" t="s">
        <v>83</v>
      </c>
      <c r="E14" s="230"/>
      <c r="F14" s="230"/>
      <c r="G14" s="230"/>
      <c r="H14" s="225" t="s">
        <v>239</v>
      </c>
      <c r="I14" s="226"/>
      <c r="J14" s="226"/>
      <c r="K14" s="226"/>
      <c r="L14" s="226"/>
      <c r="M14" s="226"/>
      <c r="N14" s="226"/>
    </row>
    <row r="15" spans="2:14" ht="28.5" customHeight="1" x14ac:dyDescent="0.15">
      <c r="B15" s="228"/>
      <c r="C15" s="90" t="str">
        <f>"截止"&amp;透视表!J29</f>
        <v>截止9.1-9.7</v>
      </c>
      <c r="D15" s="24" t="str">
        <f>透视表!$J$29</f>
        <v>9.1-9.7</v>
      </c>
      <c r="E15" s="24" t="str">
        <f>透视表!$J$30</f>
        <v>8月</v>
      </c>
      <c r="F15" s="24" t="s">
        <v>59</v>
      </c>
      <c r="G15" s="27" t="str">
        <f>透视表!$J$28</f>
        <v>日均环比</v>
      </c>
      <c r="H15" s="226"/>
      <c r="I15" s="226"/>
      <c r="J15" s="226"/>
      <c r="K15" s="226"/>
      <c r="L15" s="226"/>
      <c r="M15" s="226"/>
      <c r="N15" s="226"/>
    </row>
    <row r="16" spans="2:14" ht="42" customHeight="1" thickBot="1" x14ac:dyDescent="0.2">
      <c r="B16" s="80"/>
      <c r="C16" s="81">
        <v>29</v>
      </c>
      <c r="D16" s="81">
        <v>3</v>
      </c>
      <c r="E16" s="81">
        <v>5</v>
      </c>
      <c r="F16" s="82">
        <f>D16-E16</f>
        <v>-2</v>
      </c>
      <c r="G16" s="142">
        <f>IFERROR((D16/透视表!$J$31)/(E16/透视表!$J$32)-1,"-")</f>
        <v>1.657142857142857</v>
      </c>
      <c r="H16" s="226"/>
      <c r="I16" s="226"/>
      <c r="J16" s="226"/>
      <c r="K16" s="226"/>
      <c r="L16" s="226"/>
      <c r="M16" s="226"/>
      <c r="N16" s="226"/>
    </row>
  </sheetData>
  <mergeCells count="13">
    <mergeCell ref="H14:N16"/>
    <mergeCell ref="B14:B15"/>
    <mergeCell ref="C10:F10"/>
    <mergeCell ref="D14:G14"/>
    <mergeCell ref="B2:B3"/>
    <mergeCell ref="B6:B7"/>
    <mergeCell ref="I6:N6"/>
    <mergeCell ref="G2:L2"/>
    <mergeCell ref="B10:B11"/>
    <mergeCell ref="G10:J10"/>
    <mergeCell ref="K10:N10"/>
    <mergeCell ref="C6:H6"/>
    <mergeCell ref="C2:F2"/>
  </mergeCells>
  <phoneticPr fontId="8" type="noConversion"/>
  <conditionalFormatting sqref="E12 I12 M12">
    <cfRule type="cellIs" dxfId="3" priority="5" operator="lessThan">
      <formula>0</formula>
    </cfRule>
  </conditionalFormatting>
  <conditionalFormatting sqref="E4 I4 E8 K8">
    <cfRule type="cellIs" dxfId="2" priority="4" operator="lessThan">
      <formula>0</formula>
    </cfRule>
  </conditionalFormatting>
  <conditionalFormatting sqref="F16">
    <cfRule type="cellIs" dxfId="1" priority="3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theme="3" tint="0.39997558519241921"/>
  </sheetPr>
  <dimension ref="B1:F10"/>
  <sheetViews>
    <sheetView showGridLines="0" workbookViewId="0">
      <selection activeCell="I14" sqref="I14"/>
    </sheetView>
  </sheetViews>
  <sheetFormatPr defaultColWidth="9" defaultRowHeight="17.25" x14ac:dyDescent="0.15"/>
  <cols>
    <col min="1" max="1" width="9" style="11"/>
    <col min="2" max="2" width="19.125" style="11" customWidth="1"/>
    <col min="3" max="4" width="15.625" style="11" customWidth="1"/>
    <col min="5" max="5" width="17.625" style="11" customWidth="1"/>
    <col min="6" max="16384" width="9" style="11"/>
  </cols>
  <sheetData>
    <row r="1" spans="2:6" ht="18" thickBot="1" x14ac:dyDescent="0.2">
      <c r="B1" s="11" t="s">
        <v>80</v>
      </c>
    </row>
    <row r="2" spans="2:6" ht="22.5" customHeight="1" x14ac:dyDescent="0.15">
      <c r="B2" s="14" t="s">
        <v>71</v>
      </c>
      <c r="C2" s="14" t="str">
        <f>透视表!$J$29</f>
        <v>9.1-9.7</v>
      </c>
      <c r="D2" s="14" t="str">
        <f>透视表!$J$28</f>
        <v>日均环比</v>
      </c>
      <c r="E2" s="14" t="str">
        <f>透视表!$J$30</f>
        <v>8月</v>
      </c>
    </row>
    <row r="3" spans="2:6" ht="22.5" customHeight="1" thickBot="1" x14ac:dyDescent="0.2">
      <c r="B3" s="15" t="s">
        <v>66</v>
      </c>
      <c r="C3" s="23">
        <f>GETPIVOTDATA("求和项:花费",透视表!$X$6)</f>
        <v>0</v>
      </c>
      <c r="D3" s="13" t="str">
        <f>IFERROR((C3/透视表!$J$31)/(E3/透视表!$J$32)-1,"-")</f>
        <v>-</v>
      </c>
      <c r="E3" s="23">
        <f>GETPIVOTDATA("求和项:花费",透视表!$X$17)</f>
        <v>0</v>
      </c>
    </row>
    <row r="4" spans="2:6" ht="22.5" customHeight="1" thickBot="1" x14ac:dyDescent="0.2">
      <c r="B4" s="16" t="s">
        <v>67</v>
      </c>
      <c r="C4" s="23">
        <f>GETPIVOTDATA("求和项:点击",透视表!$X$6)</f>
        <v>0</v>
      </c>
      <c r="D4" s="13" t="str">
        <f>IFERROR((C4/透视表!$J$31)/(E4/透视表!$J$32)-1,"-")</f>
        <v>-</v>
      </c>
      <c r="E4" s="23">
        <f>GETPIVOTDATA("求和项:点击",透视表!$X$17)</f>
        <v>0</v>
      </c>
    </row>
    <row r="5" spans="2:6" ht="22.5" customHeight="1" thickBot="1" x14ac:dyDescent="0.2">
      <c r="B5" s="16" t="s">
        <v>68</v>
      </c>
      <c r="C5" s="17">
        <f>GETPIVOTDATA("平均值项:点击均价",透视表!$X$6)</f>
        <v>0</v>
      </c>
      <c r="D5" s="13" t="str">
        <f>IFERROR((C5/透视表!$J$31)/(E5/透视表!$J$32)-1,"-")</f>
        <v>-</v>
      </c>
      <c r="E5" s="17">
        <f>GETPIVOTDATA("平均值项:点击均价",透视表!$X$17)</f>
        <v>0</v>
      </c>
    </row>
    <row r="6" spans="2:6" ht="22.5" customHeight="1" thickBot="1" x14ac:dyDescent="0.2">
      <c r="B6" s="16" t="s">
        <v>69</v>
      </c>
      <c r="C6" s="23">
        <f>GETPIVOTDATA("求和项:曝光",透视表!$X$6)</f>
        <v>0</v>
      </c>
      <c r="D6" s="13" t="str">
        <f>IFERROR((C6/透视表!$J$31)/(E6/透视表!$J$32)-1,"-")</f>
        <v>-</v>
      </c>
      <c r="E6" s="23">
        <f>GETPIVOTDATA("求和项:曝光",透视表!$X$17)</f>
        <v>0</v>
      </c>
    </row>
    <row r="7" spans="2:6" ht="22.5" customHeight="1" thickBot="1" x14ac:dyDescent="0.2">
      <c r="B7" s="16" t="s">
        <v>70</v>
      </c>
      <c r="C7" s="23">
        <f>GETPIVOTDATA("求和项:商户浏览量",透视表!$X$6)</f>
        <v>0</v>
      </c>
      <c r="D7" s="13" t="str">
        <f>IFERROR((C7/透视表!$J$31)/(E7/透视表!$J$32)-1,"-")</f>
        <v>-</v>
      </c>
      <c r="E7" s="23">
        <f>GETPIVOTDATA("求和项:商户浏览量",透视表!$X$17)</f>
        <v>0</v>
      </c>
    </row>
    <row r="8" spans="2:6" ht="22.5" customHeight="1" thickBot="1" x14ac:dyDescent="0.2">
      <c r="B8" s="16" t="s">
        <v>84</v>
      </c>
      <c r="C8" s="26" t="e">
        <f>C7/C6</f>
        <v>#DIV/0!</v>
      </c>
      <c r="D8" s="78" t="e">
        <f>C8-E8</f>
        <v>#DIV/0!</v>
      </c>
      <c r="E8" s="26" t="e">
        <f>E7/E6</f>
        <v>#DIV/0!</v>
      </c>
      <c r="F8" s="11" t="s">
        <v>91</v>
      </c>
    </row>
    <row r="9" spans="2:6" ht="22.5" customHeight="1" thickBot="1" x14ac:dyDescent="0.2">
      <c r="B9" s="19" t="s">
        <v>85</v>
      </c>
      <c r="C9" s="42">
        <v>421176</v>
      </c>
      <c r="D9" s="77">
        <f t="shared" ref="D9" si="0">C9/E9-1</f>
        <v>12.782839191046534</v>
      </c>
      <c r="E9" s="42">
        <v>30558</v>
      </c>
    </row>
    <row r="10" spans="2:6" ht="22.5" customHeight="1" x14ac:dyDescent="0.15">
      <c r="B10" s="20" t="s">
        <v>86</v>
      </c>
      <c r="C10" s="18" t="e">
        <f>C9/C3</f>
        <v>#DIV/0!</v>
      </c>
      <c r="D10" s="13" t="str">
        <f>IFERROR((C10/透视表!$J$31)/(E10/透视表!$J$32)-1,"-")</f>
        <v>-</v>
      </c>
      <c r="E10" s="18" t="e">
        <f>E9/E3</f>
        <v>#DIV/0!</v>
      </c>
      <c r="F10" s="11" t="s">
        <v>92</v>
      </c>
    </row>
  </sheetData>
  <phoneticPr fontId="8" type="noConversion"/>
  <conditionalFormatting sqref="D3:D10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AJ40"/>
  <sheetViews>
    <sheetView zoomScale="124" zoomScaleNormal="120" workbookViewId="0">
      <selection activeCell="C12" sqref="C12"/>
    </sheetView>
  </sheetViews>
  <sheetFormatPr defaultColWidth="9" defaultRowHeight="16.5" x14ac:dyDescent="0.15"/>
  <cols>
    <col min="1" max="3" width="14.375" style="34" customWidth="1"/>
    <col min="4" max="4" width="14.375" style="186" customWidth="1"/>
    <col min="5" max="5" width="9" style="34"/>
    <col min="6" max="6" width="11.875" style="34" bestFit="1" customWidth="1"/>
    <col min="7" max="7" width="8.5" style="34" bestFit="1" customWidth="1"/>
    <col min="8" max="8" width="13.125" style="34" bestFit="1" customWidth="1"/>
    <col min="9" max="9" width="10" style="34" bestFit="1" customWidth="1"/>
    <col min="10" max="10" width="16" style="34" bestFit="1" customWidth="1"/>
    <col min="11" max="11" width="8.5" style="34" customWidth="1"/>
    <col min="12" max="12" width="10" style="34" bestFit="1" customWidth="1"/>
    <col min="13" max="13" width="16" style="34" bestFit="1" customWidth="1"/>
    <col min="14" max="14" width="6.375" style="34" customWidth="1"/>
    <col min="15" max="15" width="10" style="34" bestFit="1" customWidth="1"/>
    <col min="16" max="16" width="11.875" style="34" bestFit="1" customWidth="1"/>
    <col min="17" max="17" width="9" style="34"/>
    <col min="18" max="18" width="10" style="34" bestFit="1" customWidth="1"/>
    <col min="19" max="19" width="11.875" style="34" bestFit="1" customWidth="1"/>
    <col min="20" max="20" width="9" style="34"/>
    <col min="21" max="21" width="11.875" style="34" bestFit="1" customWidth="1"/>
    <col min="22" max="22" width="9.375" style="34" bestFit="1" customWidth="1"/>
    <col min="23" max="23" width="9" style="34"/>
    <col min="24" max="25" width="11.625" style="34" hidden="1" customWidth="1"/>
    <col min="26" max="26" width="18" style="34" hidden="1" customWidth="1"/>
    <col min="27" max="27" width="11.625" style="34" hidden="1" customWidth="1"/>
    <col min="28" max="28" width="18" style="34" hidden="1" customWidth="1"/>
    <col min="29" max="29" width="9" style="34"/>
    <col min="30" max="30" width="55.5" style="34" bestFit="1" customWidth="1"/>
    <col min="31" max="36" width="16.125" style="34" bestFit="1" customWidth="1"/>
    <col min="37" max="16384" width="9" style="34"/>
  </cols>
  <sheetData>
    <row r="1" spans="1:36" x14ac:dyDescent="0.15">
      <c r="A1" s="36" t="s">
        <v>100</v>
      </c>
      <c r="F1" s="36" t="s">
        <v>119</v>
      </c>
      <c r="I1" s="36" t="s">
        <v>123</v>
      </c>
      <c r="L1" s="36" t="s">
        <v>124</v>
      </c>
      <c r="O1" s="36" t="s">
        <v>125</v>
      </c>
      <c r="R1" s="36" t="s">
        <v>126</v>
      </c>
      <c r="U1" s="36" t="s">
        <v>134</v>
      </c>
      <c r="X1" s="36" t="s">
        <v>141</v>
      </c>
    </row>
    <row r="2" spans="1:36" x14ac:dyDescent="0.15">
      <c r="A2" s="93" t="s">
        <v>56</v>
      </c>
      <c r="B2" s="39">
        <v>2018</v>
      </c>
      <c r="F2"/>
      <c r="G2"/>
      <c r="I2"/>
      <c r="J2"/>
      <c r="L2"/>
      <c r="M2"/>
      <c r="O2" s="93" t="s">
        <v>56</v>
      </c>
      <c r="P2" s="39">
        <v>2018</v>
      </c>
      <c r="R2" s="93" t="s">
        <v>56</v>
      </c>
      <c r="S2" s="39">
        <v>2018</v>
      </c>
      <c r="U2" s="93" t="s">
        <v>56</v>
      </c>
      <c r="V2" s="39">
        <v>2018</v>
      </c>
      <c r="X2" s="93" t="s">
        <v>56</v>
      </c>
      <c r="Y2" s="34" t="s">
        <v>150</v>
      </c>
      <c r="AD2"/>
      <c r="AE2" s="140" t="s">
        <v>98</v>
      </c>
      <c r="AF2" s="140" t="s">
        <v>198</v>
      </c>
      <c r="AG2"/>
      <c r="AH2"/>
      <c r="AI2"/>
      <c r="AJ2"/>
    </row>
    <row r="3" spans="1:36" x14ac:dyDescent="0.15">
      <c r="A3" s="35" t="s">
        <v>98</v>
      </c>
      <c r="B3" s="39">
        <v>9</v>
      </c>
      <c r="F3" s="93" t="s">
        <v>56</v>
      </c>
      <c r="G3" s="39">
        <v>2018</v>
      </c>
      <c r="I3" s="93" t="s">
        <v>56</v>
      </c>
      <c r="J3" s="39">
        <v>2018</v>
      </c>
      <c r="L3" s="93" t="s">
        <v>56</v>
      </c>
      <c r="M3" s="39">
        <v>2018</v>
      </c>
      <c r="O3" s="35" t="s">
        <v>98</v>
      </c>
      <c r="P3" s="39">
        <v>9</v>
      </c>
      <c r="R3" s="35" t="s">
        <v>98</v>
      </c>
      <c r="S3" s="39">
        <v>8</v>
      </c>
      <c r="U3" s="35" t="s">
        <v>98</v>
      </c>
      <c r="V3" s="39">
        <v>9</v>
      </c>
      <c r="X3" s="35" t="s">
        <v>98</v>
      </c>
      <c r="Y3" s="34" t="s">
        <v>150</v>
      </c>
      <c r="AD3"/>
      <c r="AE3">
        <v>8</v>
      </c>
      <c r="AF3"/>
      <c r="AG3">
        <v>9</v>
      </c>
      <c r="AH3"/>
      <c r="AI3"/>
      <c r="AJ3"/>
    </row>
    <row r="4" spans="1:36" x14ac:dyDescent="0.15">
      <c r="A4" s="35" t="s">
        <v>72</v>
      </c>
      <c r="B4" s="34" t="s">
        <v>89</v>
      </c>
      <c r="F4" s="35" t="s">
        <v>98</v>
      </c>
      <c r="G4" s="39">
        <v>9</v>
      </c>
      <c r="I4" s="35" t="s">
        <v>98</v>
      </c>
      <c r="J4" s="39">
        <v>9</v>
      </c>
      <c r="L4" s="35" t="s">
        <v>98</v>
      </c>
      <c r="M4" s="39">
        <v>8</v>
      </c>
      <c r="O4" s="35" t="s">
        <v>106</v>
      </c>
      <c r="P4" s="34" t="s">
        <v>89</v>
      </c>
      <c r="R4" s="35" t="s">
        <v>106</v>
      </c>
      <c r="S4" s="34" t="s">
        <v>89</v>
      </c>
      <c r="U4" s="35" t="s">
        <v>106</v>
      </c>
      <c r="V4" s="34" t="s">
        <v>89</v>
      </c>
      <c r="X4" s="35" t="s">
        <v>106</v>
      </c>
      <c r="Y4" s="34" t="s">
        <v>89</v>
      </c>
      <c r="AD4" s="140" t="s">
        <v>181</v>
      </c>
      <c r="AE4" t="s">
        <v>197</v>
      </c>
      <c r="AF4" t="s">
        <v>196</v>
      </c>
      <c r="AG4" t="s">
        <v>197</v>
      </c>
      <c r="AH4" t="s">
        <v>196</v>
      </c>
      <c r="AI4"/>
      <c r="AJ4"/>
    </row>
    <row r="5" spans="1:36" x14ac:dyDescent="0.15">
      <c r="AD5" t="s">
        <v>260</v>
      </c>
      <c r="AE5" s="141">
        <v>7</v>
      </c>
      <c r="AF5" s="141">
        <v>126</v>
      </c>
      <c r="AG5" s="141">
        <v>3</v>
      </c>
      <c r="AH5" s="141">
        <v>54</v>
      </c>
      <c r="AI5"/>
      <c r="AJ5"/>
    </row>
    <row r="6" spans="1:36" x14ac:dyDescent="0.15">
      <c r="A6" s="96" t="s">
        <v>94</v>
      </c>
      <c r="B6" s="34" t="s">
        <v>95</v>
      </c>
      <c r="C6" s="34" t="s">
        <v>96</v>
      </c>
      <c r="D6" s="186" t="s">
        <v>2</v>
      </c>
      <c r="F6" s="96" t="s">
        <v>214</v>
      </c>
      <c r="I6" s="93" t="s">
        <v>1</v>
      </c>
      <c r="J6" s="96" t="s">
        <v>144</v>
      </c>
      <c r="L6" s="93" t="s">
        <v>1</v>
      </c>
      <c r="M6" s="96" t="s">
        <v>144</v>
      </c>
      <c r="O6" s="93" t="s">
        <v>1</v>
      </c>
      <c r="P6" s="96" t="s">
        <v>122</v>
      </c>
      <c r="R6" s="93" t="s">
        <v>1</v>
      </c>
      <c r="S6" s="96" t="s">
        <v>122</v>
      </c>
      <c r="U6" s="96" t="s">
        <v>122</v>
      </c>
      <c r="X6" s="96" t="s">
        <v>136</v>
      </c>
      <c r="Y6" s="34" t="s">
        <v>138</v>
      </c>
      <c r="Z6" s="34" t="s">
        <v>139</v>
      </c>
      <c r="AA6" s="34" t="s">
        <v>137</v>
      </c>
      <c r="AB6" s="34" t="s">
        <v>140</v>
      </c>
      <c r="AD6" t="s">
        <v>263</v>
      </c>
      <c r="AE6" s="141">
        <v>2</v>
      </c>
      <c r="AF6" s="141">
        <v>39.799999999999997</v>
      </c>
      <c r="AG6" s="141"/>
      <c r="AH6" s="141"/>
      <c r="AI6"/>
      <c r="AJ6"/>
    </row>
    <row r="7" spans="1:36" x14ac:dyDescent="0.15">
      <c r="A7" s="94">
        <v>524</v>
      </c>
      <c r="B7" s="94">
        <v>159</v>
      </c>
      <c r="C7" s="95">
        <v>20.997500000000002</v>
      </c>
      <c r="D7" s="187">
        <v>27.32</v>
      </c>
      <c r="F7" s="94">
        <v>6</v>
      </c>
      <c r="I7" s="39" t="s">
        <v>5</v>
      </c>
      <c r="J7" s="94">
        <v>1</v>
      </c>
      <c r="L7" s="97" t="s">
        <v>217</v>
      </c>
      <c r="M7" s="94">
        <v>3</v>
      </c>
      <c r="O7" s="39" t="s">
        <v>24</v>
      </c>
      <c r="P7" s="94">
        <v>1</v>
      </c>
      <c r="R7" s="39" t="s">
        <v>25</v>
      </c>
      <c r="S7" s="94">
        <v>1</v>
      </c>
      <c r="U7" s="94"/>
      <c r="X7" s="94"/>
      <c r="Y7" s="94"/>
      <c r="Z7" s="95"/>
      <c r="AA7" s="94"/>
      <c r="AB7" s="94"/>
      <c r="AD7" t="s">
        <v>304</v>
      </c>
      <c r="AE7" s="141">
        <v>3</v>
      </c>
      <c r="AF7" s="141">
        <v>26</v>
      </c>
      <c r="AG7" s="141"/>
      <c r="AH7" s="141"/>
      <c r="AI7"/>
      <c r="AJ7"/>
    </row>
    <row r="8" spans="1:36" x14ac:dyDescent="0.15">
      <c r="I8" s="97" t="s">
        <v>0</v>
      </c>
      <c r="J8" s="94">
        <v>1</v>
      </c>
      <c r="L8" s="39" t="s">
        <v>5</v>
      </c>
      <c r="M8" s="94">
        <v>11</v>
      </c>
      <c r="O8" s="97" t="s">
        <v>0</v>
      </c>
      <c r="P8" s="94">
        <v>1</v>
      </c>
      <c r="R8" s="39" t="s">
        <v>24</v>
      </c>
      <c r="S8" s="94">
        <v>2</v>
      </c>
      <c r="AD8" t="s">
        <v>278</v>
      </c>
      <c r="AE8" s="141">
        <v>1</v>
      </c>
      <c r="AF8" s="141">
        <v>10</v>
      </c>
      <c r="AG8" s="141"/>
      <c r="AH8" s="141"/>
      <c r="AI8"/>
      <c r="AJ8"/>
    </row>
    <row r="9" spans="1:36" x14ac:dyDescent="0.15">
      <c r="I9"/>
      <c r="J9"/>
      <c r="L9" s="97" t="s">
        <v>0</v>
      </c>
      <c r="M9" s="94">
        <v>14</v>
      </c>
      <c r="O9"/>
      <c r="P9"/>
      <c r="R9" s="97" t="s">
        <v>0</v>
      </c>
      <c r="S9" s="94">
        <v>3</v>
      </c>
      <c r="AD9" t="s">
        <v>275</v>
      </c>
      <c r="AE9" s="141">
        <v>1</v>
      </c>
      <c r="AF9" s="141">
        <v>98</v>
      </c>
      <c r="AG9" s="141"/>
      <c r="AH9" s="141"/>
      <c r="AI9"/>
      <c r="AJ9"/>
    </row>
    <row r="10" spans="1:36" x14ac:dyDescent="0.15">
      <c r="I10"/>
      <c r="J10"/>
      <c r="L10"/>
      <c r="M10"/>
      <c r="O10"/>
      <c r="P10"/>
      <c r="AD10" t="s">
        <v>266</v>
      </c>
      <c r="AE10" s="141">
        <v>2</v>
      </c>
      <c r="AF10" s="141">
        <v>336</v>
      </c>
      <c r="AG10" s="141"/>
      <c r="AH10" s="141"/>
      <c r="AI10"/>
      <c r="AJ10"/>
    </row>
    <row r="11" spans="1:36" x14ac:dyDescent="0.15">
      <c r="A11" s="36" t="s">
        <v>101</v>
      </c>
      <c r="F11" s="36" t="s">
        <v>109</v>
      </c>
      <c r="I11"/>
      <c r="J11"/>
      <c r="L11"/>
      <c r="M11"/>
      <c r="U11" s="36" t="s">
        <v>135</v>
      </c>
      <c r="AD11" t="s">
        <v>273</v>
      </c>
      <c r="AE11" s="141">
        <v>1</v>
      </c>
      <c r="AF11" s="141">
        <v>98</v>
      </c>
      <c r="AG11" s="141"/>
      <c r="AH11" s="141"/>
      <c r="AI11"/>
      <c r="AJ11"/>
    </row>
    <row r="12" spans="1:36" x14ac:dyDescent="0.15">
      <c r="A12" s="93" t="s">
        <v>56</v>
      </c>
      <c r="B12" s="39">
        <v>2018</v>
      </c>
      <c r="F12"/>
      <c r="G12"/>
      <c r="I12"/>
      <c r="J12"/>
      <c r="L12"/>
      <c r="M12"/>
      <c r="U12" s="93" t="s">
        <v>56</v>
      </c>
      <c r="V12" s="39">
        <v>2018</v>
      </c>
      <c r="X12" s="36" t="s">
        <v>156</v>
      </c>
      <c r="AD12" t="s">
        <v>306</v>
      </c>
      <c r="AE12" s="141">
        <v>1</v>
      </c>
      <c r="AF12" s="141">
        <v>10</v>
      </c>
      <c r="AG12" s="141"/>
      <c r="AH12" s="141"/>
      <c r="AI12"/>
      <c r="AJ12"/>
    </row>
    <row r="13" spans="1:36" x14ac:dyDescent="0.15">
      <c r="A13" s="35" t="s">
        <v>98</v>
      </c>
      <c r="B13" s="39">
        <v>8</v>
      </c>
      <c r="F13" s="93" t="s">
        <v>56</v>
      </c>
      <c r="G13" s="39">
        <v>2018</v>
      </c>
      <c r="I13"/>
      <c r="J13"/>
      <c r="L13"/>
      <c r="M13"/>
      <c r="U13" s="35" t="s">
        <v>98</v>
      </c>
      <c r="V13" s="39">
        <v>8</v>
      </c>
      <c r="X13" s="93" t="s">
        <v>56</v>
      </c>
      <c r="Y13" s="34" t="s">
        <v>150</v>
      </c>
      <c r="AD13" t="s">
        <v>269</v>
      </c>
      <c r="AE13" s="141">
        <v>1</v>
      </c>
      <c r="AF13" s="141">
        <v>1280</v>
      </c>
      <c r="AG13" s="141"/>
      <c r="AH13" s="141"/>
    </row>
    <row r="14" spans="1:36" x14ac:dyDescent="0.15">
      <c r="A14" s="35" t="s">
        <v>72</v>
      </c>
      <c r="B14" s="34" t="s">
        <v>89</v>
      </c>
      <c r="F14" s="35" t="s">
        <v>98</v>
      </c>
      <c r="G14" s="39">
        <v>8</v>
      </c>
      <c r="U14" s="35" t="s">
        <v>106</v>
      </c>
      <c r="V14" s="34" t="s">
        <v>89</v>
      </c>
      <c r="X14" s="35" t="s">
        <v>98</v>
      </c>
      <c r="Y14" s="34" t="s">
        <v>150</v>
      </c>
      <c r="AD14" t="s">
        <v>0</v>
      </c>
      <c r="AE14" s="141">
        <v>19</v>
      </c>
      <c r="AF14" s="141">
        <v>2023.8</v>
      </c>
      <c r="AG14" s="141">
        <v>3</v>
      </c>
      <c r="AH14" s="141">
        <v>54</v>
      </c>
    </row>
    <row r="15" spans="1:36" x14ac:dyDescent="0.15">
      <c r="X15" s="35" t="s">
        <v>106</v>
      </c>
      <c r="Y15" s="34" t="s">
        <v>89</v>
      </c>
      <c r="AD15"/>
      <c r="AE15"/>
      <c r="AF15"/>
      <c r="AG15"/>
      <c r="AH15"/>
    </row>
    <row r="16" spans="1:36" x14ac:dyDescent="0.15">
      <c r="A16" s="96" t="s">
        <v>94</v>
      </c>
      <c r="B16" s="34" t="s">
        <v>95</v>
      </c>
      <c r="C16" s="34" t="s">
        <v>96</v>
      </c>
      <c r="D16" s="186" t="s">
        <v>2</v>
      </c>
      <c r="F16" s="96" t="s">
        <v>214</v>
      </c>
      <c r="U16" s="96" t="s">
        <v>122</v>
      </c>
      <c r="AD16"/>
      <c r="AE16"/>
      <c r="AF16"/>
      <c r="AG16"/>
      <c r="AH16"/>
    </row>
    <row r="17" spans="1:32" x14ac:dyDescent="0.15">
      <c r="A17" s="94">
        <v>4292</v>
      </c>
      <c r="B17" s="94">
        <v>1495</v>
      </c>
      <c r="C17" s="95">
        <v>33.09129032258064</v>
      </c>
      <c r="D17" s="187">
        <v>27.853225806451615</v>
      </c>
      <c r="F17" s="94">
        <v>38</v>
      </c>
      <c r="U17" s="94"/>
      <c r="X17" s="96" t="s">
        <v>136</v>
      </c>
      <c r="Y17" s="34" t="s">
        <v>138</v>
      </c>
      <c r="Z17" s="34" t="s">
        <v>139</v>
      </c>
      <c r="AA17" s="34" t="s">
        <v>137</v>
      </c>
      <c r="AB17" s="34" t="s">
        <v>140</v>
      </c>
      <c r="AD17"/>
      <c r="AE17"/>
      <c r="AF17"/>
    </row>
    <row r="18" spans="1:32" x14ac:dyDescent="0.15">
      <c r="I18" s="41" t="s">
        <v>130</v>
      </c>
      <c r="J18" s="40"/>
      <c r="K18" s="40" t="s">
        <v>118</v>
      </c>
      <c r="L18" s="40" t="s">
        <v>120</v>
      </c>
      <c r="O18" s="41" t="s">
        <v>131</v>
      </c>
      <c r="P18" s="40" t="s">
        <v>118</v>
      </c>
      <c r="Q18" s="40" t="s">
        <v>120</v>
      </c>
      <c r="X18" s="94"/>
      <c r="Y18" s="94"/>
      <c r="Z18" s="95"/>
      <c r="AA18" s="94"/>
      <c r="AB18" s="94"/>
      <c r="AD18"/>
      <c r="AE18"/>
      <c r="AF18"/>
    </row>
    <row r="19" spans="1:32" x14ac:dyDescent="0.15">
      <c r="I19" s="40" t="s">
        <v>132</v>
      </c>
      <c r="J19" s="40" t="s">
        <v>113</v>
      </c>
      <c r="K19" s="40">
        <f>IFERROR(VLOOKUP($I$19,$I$2:$J$17,2,0),0)</f>
        <v>0</v>
      </c>
      <c r="L19" s="40">
        <f>IFERROR(VLOOKUP($I19,$L$2:$M$16,2,0),0)</f>
        <v>0</v>
      </c>
      <c r="O19" s="40" t="s">
        <v>127</v>
      </c>
      <c r="P19" s="40">
        <f>IFERROR(VLOOKUP(O19,$O$2:$P$13,2,0),0)</f>
        <v>0</v>
      </c>
      <c r="Q19" s="40">
        <f>IFERROR(VLOOKUP(O19,$R$2:$S$12,2,0),0)</f>
        <v>0</v>
      </c>
      <c r="AD19"/>
      <c r="AE19"/>
      <c r="AF19"/>
    </row>
    <row r="20" spans="1:32" x14ac:dyDescent="0.15">
      <c r="I20" s="40" t="s">
        <v>133</v>
      </c>
      <c r="J20" s="40" t="s">
        <v>114</v>
      </c>
      <c r="K20" s="40">
        <f>IFERROR(VLOOKUP(I20,$I$2:$J$17,2,0),0)</f>
        <v>0</v>
      </c>
      <c r="L20" s="40">
        <f t="shared" ref="L20:L24" si="0">IFERROR(VLOOKUP($I20,$L$2:$M$16,2,0),0)</f>
        <v>0</v>
      </c>
      <c r="O20" s="40" t="s">
        <v>128</v>
      </c>
      <c r="P20" s="40">
        <f t="shared" ref="P20:P24" si="1">IFERROR(VLOOKUP(O20,$O$2:$P$13,2,0),0)</f>
        <v>0</v>
      </c>
      <c r="Q20" s="40">
        <f t="shared" ref="Q20:Q24" si="2">IFERROR(VLOOKUP(O20,$R$2:$S$12,2,0),0)</f>
        <v>0</v>
      </c>
    </row>
    <row r="21" spans="1:32" x14ac:dyDescent="0.15">
      <c r="I21" s="40" t="s">
        <v>110</v>
      </c>
      <c r="J21" s="40" t="s">
        <v>115</v>
      </c>
      <c r="K21" s="40">
        <f>IFERROR(VLOOKUP(I21,$I$2:$J$17,2,0),0)</f>
        <v>0</v>
      </c>
      <c r="L21" s="40">
        <f t="shared" si="0"/>
        <v>0</v>
      </c>
      <c r="O21" s="40" t="s">
        <v>129</v>
      </c>
      <c r="P21" s="40">
        <f t="shared" si="1"/>
        <v>0</v>
      </c>
      <c r="Q21" s="40">
        <f t="shared" si="2"/>
        <v>0</v>
      </c>
    </row>
    <row r="22" spans="1:32" x14ac:dyDescent="0.15">
      <c r="A22"/>
      <c r="B22"/>
      <c r="I22" s="40" t="s">
        <v>111</v>
      </c>
      <c r="J22" s="40" t="s">
        <v>116</v>
      </c>
      <c r="K22" s="40">
        <f>IFERROR(VLOOKUP(I22,$I$2:$J$17,2,0),0)</f>
        <v>0</v>
      </c>
      <c r="L22" s="40">
        <f t="shared" si="0"/>
        <v>3</v>
      </c>
      <c r="O22" s="40" t="s">
        <v>25</v>
      </c>
      <c r="P22" s="40">
        <f t="shared" si="1"/>
        <v>0</v>
      </c>
      <c r="Q22" s="40">
        <f t="shared" si="2"/>
        <v>1</v>
      </c>
    </row>
    <row r="23" spans="1:32" x14ac:dyDescent="0.15">
      <c r="A23" s="93" t="s">
        <v>56</v>
      </c>
      <c r="B23" s="39">
        <v>2018</v>
      </c>
      <c r="I23" s="40" t="s">
        <v>112</v>
      </c>
      <c r="J23" s="40" t="s">
        <v>117</v>
      </c>
      <c r="K23" s="40">
        <f>IFERROR(VLOOKUP(I23,$I$2:$J$17,2,0),0)</f>
        <v>0</v>
      </c>
      <c r="L23" s="40">
        <f t="shared" si="0"/>
        <v>0</v>
      </c>
      <c r="O23" s="40" t="s">
        <v>24</v>
      </c>
      <c r="P23" s="40">
        <f t="shared" si="1"/>
        <v>1</v>
      </c>
      <c r="Q23" s="40">
        <f t="shared" si="2"/>
        <v>2</v>
      </c>
    </row>
    <row r="24" spans="1:32" x14ac:dyDescent="0.15">
      <c r="I24" s="40" t="s">
        <v>103</v>
      </c>
      <c r="J24" s="40"/>
      <c r="K24" s="40">
        <f>IFERROR(VLOOKUP(I24,$I$2:$J$17,2,0),0)</f>
        <v>1</v>
      </c>
      <c r="L24" s="40">
        <f t="shared" si="0"/>
        <v>11</v>
      </c>
      <c r="O24" s="40" t="s">
        <v>121</v>
      </c>
      <c r="P24" s="40">
        <f t="shared" si="1"/>
        <v>1</v>
      </c>
      <c r="Q24" s="40">
        <f t="shared" si="2"/>
        <v>3</v>
      </c>
    </row>
    <row r="25" spans="1:32" x14ac:dyDescent="0.15">
      <c r="A25" s="93" t="s">
        <v>224</v>
      </c>
      <c r="B25" s="93" t="s">
        <v>98</v>
      </c>
      <c r="I25" s="40" t="s">
        <v>121</v>
      </c>
      <c r="J25" s="40"/>
      <c r="K25" s="40">
        <f>SUM(K19:K23)+GETPIVOTDATA("姓名",$F$6)</f>
        <v>6</v>
      </c>
      <c r="L25" s="40">
        <f>SUM(L19:L23)+GETPIVOTDATA("姓名",$F$16)</f>
        <v>41</v>
      </c>
    </row>
    <row r="26" spans="1:32" x14ac:dyDescent="0.15">
      <c r="A26" s="93" t="s">
        <v>225</v>
      </c>
      <c r="B26" s="34">
        <v>8</v>
      </c>
      <c r="C26" s="34">
        <v>9</v>
      </c>
      <c r="D26" s="188"/>
    </row>
    <row r="27" spans="1:32" x14ac:dyDescent="0.15">
      <c r="A27" s="34" t="s">
        <v>204</v>
      </c>
      <c r="B27" s="94">
        <v>10</v>
      </c>
      <c r="C27" s="94">
        <v>1</v>
      </c>
      <c r="D27" s="188"/>
    </row>
    <row r="28" spans="1:32" ht="21" x14ac:dyDescent="0.15">
      <c r="A28" s="34" t="s">
        <v>207</v>
      </c>
      <c r="B28" s="94">
        <v>8</v>
      </c>
      <c r="C28" s="94"/>
      <c r="D28" s="188"/>
      <c r="I28" s="73" t="s">
        <v>145</v>
      </c>
      <c r="J28" s="128" t="s">
        <v>199</v>
      </c>
    </row>
    <row r="29" spans="1:32" x14ac:dyDescent="0.15">
      <c r="A29" s="34" t="s">
        <v>377</v>
      </c>
      <c r="B29" s="94">
        <v>6</v>
      </c>
      <c r="C29" s="94"/>
      <c r="D29" s="188"/>
      <c r="I29" s="40" t="s">
        <v>146</v>
      </c>
      <c r="J29" s="72" t="s">
        <v>452</v>
      </c>
    </row>
    <row r="30" spans="1:32" x14ac:dyDescent="0.15">
      <c r="A30" s="34" t="s">
        <v>201</v>
      </c>
      <c r="B30" s="94">
        <v>4</v>
      </c>
      <c r="C30" s="94"/>
      <c r="D30" s="188"/>
      <c r="I30" s="40" t="s">
        <v>147</v>
      </c>
      <c r="J30" s="72" t="s">
        <v>242</v>
      </c>
    </row>
    <row r="31" spans="1:32" x14ac:dyDescent="0.15">
      <c r="A31" s="34" t="s">
        <v>205</v>
      </c>
      <c r="B31" s="94">
        <v>3</v>
      </c>
      <c r="C31" s="94">
        <v>1</v>
      </c>
      <c r="D31" s="188"/>
      <c r="I31" s="40" t="s">
        <v>148</v>
      </c>
      <c r="J31" s="72">
        <v>7</v>
      </c>
    </row>
    <row r="32" spans="1:32" x14ac:dyDescent="0.15">
      <c r="A32" s="34" t="s">
        <v>203</v>
      </c>
      <c r="B32" s="94">
        <v>3</v>
      </c>
      <c r="C32" s="94"/>
      <c r="D32" s="188"/>
      <c r="I32" s="40" t="s">
        <v>149</v>
      </c>
      <c r="J32" s="72">
        <v>31</v>
      </c>
    </row>
    <row r="33" spans="1:4" x14ac:dyDescent="0.15">
      <c r="A33" s="34" t="s">
        <v>358</v>
      </c>
      <c r="B33" s="94">
        <v>2</v>
      </c>
      <c r="C33" s="94">
        <v>1</v>
      </c>
      <c r="D33" s="188"/>
    </row>
    <row r="34" spans="1:4" x14ac:dyDescent="0.15">
      <c r="A34" s="34" t="s">
        <v>436</v>
      </c>
      <c r="B34" s="94">
        <v>1</v>
      </c>
      <c r="C34" s="94"/>
      <c r="D34" s="188"/>
    </row>
    <row r="35" spans="1:4" x14ac:dyDescent="0.15">
      <c r="A35" s="34" t="s">
        <v>218</v>
      </c>
      <c r="B35" s="94">
        <v>1</v>
      </c>
      <c r="C35" s="94"/>
      <c r="D35" s="188"/>
    </row>
    <row r="36" spans="1:4" x14ac:dyDescent="0.15">
      <c r="A36" s="34" t="s">
        <v>191</v>
      </c>
      <c r="B36" s="94"/>
      <c r="C36" s="94">
        <v>1</v>
      </c>
      <c r="D36" s="188"/>
    </row>
    <row r="37" spans="1:4" x14ac:dyDescent="0.15">
      <c r="A37" s="34" t="s">
        <v>219</v>
      </c>
      <c r="B37" s="94"/>
      <c r="C37" s="94">
        <v>1</v>
      </c>
      <c r="D37" s="188"/>
    </row>
    <row r="38" spans="1:4" x14ac:dyDescent="0.15">
      <c r="A38" s="34" t="s">
        <v>216</v>
      </c>
      <c r="B38" s="94"/>
      <c r="C38" s="94">
        <v>1</v>
      </c>
      <c r="D38" s="188"/>
    </row>
    <row r="39" spans="1:4" x14ac:dyDescent="0.15">
      <c r="A39" s="34" t="s">
        <v>0</v>
      </c>
      <c r="B39" s="94">
        <v>38</v>
      </c>
      <c r="C39" s="94">
        <v>6</v>
      </c>
      <c r="D39" s="188"/>
    </row>
    <row r="40" spans="1:4" x14ac:dyDescent="0.15">
      <c r="A40"/>
      <c r="B40"/>
      <c r="C40"/>
      <c r="D40" s="188"/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N30"/>
  <sheetViews>
    <sheetView zoomScale="116" zoomScaleNormal="120" workbookViewId="0">
      <selection activeCell="G15" sqref="G15"/>
    </sheetView>
  </sheetViews>
  <sheetFormatPr defaultColWidth="9" defaultRowHeight="16.5" x14ac:dyDescent="0.15"/>
  <cols>
    <col min="1" max="1" width="14.875" style="91" customWidth="1"/>
    <col min="2" max="11" width="10.125" style="189" customWidth="1"/>
    <col min="12" max="13" width="10.125" style="195" customWidth="1"/>
    <col min="14" max="16384" width="9" style="101"/>
  </cols>
  <sheetData>
    <row r="1" spans="1:14" x14ac:dyDescent="0.15">
      <c r="A1" s="92" t="s">
        <v>154</v>
      </c>
      <c r="B1" s="189" t="s">
        <v>438</v>
      </c>
    </row>
    <row r="2" spans="1:14" x14ac:dyDescent="0.15">
      <c r="A2" s="100" t="s">
        <v>437</v>
      </c>
      <c r="B2" s="190">
        <v>8.3000000000000007</v>
      </c>
      <c r="C2" s="196">
        <v>9.1999999999999993</v>
      </c>
      <c r="D2" s="190"/>
      <c r="E2" s="190"/>
      <c r="F2" s="190"/>
      <c r="G2" s="190"/>
      <c r="H2" s="190"/>
      <c r="I2" s="190"/>
      <c r="J2" s="190"/>
      <c r="K2" s="190"/>
      <c r="L2" s="196"/>
      <c r="M2" s="196"/>
      <c r="N2" s="160"/>
    </row>
    <row r="3" spans="1:14" x14ac:dyDescent="0.15">
      <c r="A3" s="91" t="s">
        <v>11</v>
      </c>
      <c r="B3" s="191">
        <v>1</v>
      </c>
      <c r="C3" s="191">
        <v>1</v>
      </c>
      <c r="D3" s="191"/>
      <c r="E3" s="191"/>
      <c r="F3" s="191"/>
      <c r="G3" s="191"/>
      <c r="H3" s="191"/>
      <c r="I3" s="191"/>
      <c r="J3" s="191"/>
      <c r="K3" s="191"/>
    </row>
    <row r="4" spans="1:14" x14ac:dyDescent="0.15">
      <c r="A4" s="91" t="s">
        <v>12</v>
      </c>
      <c r="B4" s="191">
        <v>1</v>
      </c>
      <c r="C4" s="191">
        <v>1</v>
      </c>
      <c r="D4" s="191"/>
      <c r="E4" s="191"/>
      <c r="F4" s="191"/>
      <c r="G4" s="191"/>
      <c r="H4" s="191"/>
      <c r="I4" s="191"/>
      <c r="J4" s="191"/>
      <c r="K4" s="191"/>
    </row>
    <row r="5" spans="1:14" x14ac:dyDescent="0.15">
      <c r="A5" s="91" t="s">
        <v>41</v>
      </c>
      <c r="B5" s="189">
        <v>2</v>
      </c>
      <c r="C5" s="189">
        <v>2</v>
      </c>
    </row>
    <row r="6" spans="1:14" x14ac:dyDescent="0.15">
      <c r="A6" s="91" t="s">
        <v>13</v>
      </c>
      <c r="B6" s="191">
        <v>1</v>
      </c>
      <c r="C6" s="191">
        <v>1</v>
      </c>
      <c r="D6" s="191"/>
      <c r="E6" s="191"/>
      <c r="F6" s="191"/>
      <c r="G6" s="191"/>
      <c r="H6" s="191"/>
      <c r="I6" s="191"/>
      <c r="J6" s="191"/>
      <c r="K6" s="191"/>
    </row>
    <row r="8" spans="1:14" x14ac:dyDescent="0.15">
      <c r="A8" s="100" t="s">
        <v>160</v>
      </c>
      <c r="B8" s="190">
        <v>8.3000000000000007</v>
      </c>
      <c r="C8" s="196">
        <v>9.1999999999999993</v>
      </c>
      <c r="D8" s="190"/>
      <c r="E8" s="190"/>
      <c r="F8" s="190"/>
      <c r="G8" s="190"/>
      <c r="H8" s="190"/>
      <c r="I8" s="190"/>
      <c r="J8" s="190"/>
      <c r="K8" s="190"/>
      <c r="L8" s="196"/>
      <c r="M8" s="196"/>
      <c r="N8" s="160"/>
    </row>
    <row r="9" spans="1:14" x14ac:dyDescent="0.15">
      <c r="A9" s="91" t="s">
        <v>11</v>
      </c>
      <c r="B9" s="191">
        <v>49</v>
      </c>
      <c r="C9" s="191">
        <v>48</v>
      </c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61"/>
    </row>
    <row r="10" spans="1:14" x14ac:dyDescent="0.15">
      <c r="A10" s="91" t="s">
        <v>12</v>
      </c>
      <c r="B10" s="191">
        <v>32</v>
      </c>
      <c r="C10" s="191">
        <v>38</v>
      </c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61"/>
    </row>
    <row r="11" spans="1:14" x14ac:dyDescent="0.15">
      <c r="A11" s="91" t="s">
        <v>41</v>
      </c>
      <c r="B11" s="189">
        <v>69</v>
      </c>
      <c r="C11" s="189">
        <v>33</v>
      </c>
      <c r="L11" s="189"/>
      <c r="M11" s="189"/>
    </row>
    <row r="12" spans="1:14" x14ac:dyDescent="0.15">
      <c r="A12" s="91" t="s">
        <v>13</v>
      </c>
      <c r="B12" s="191">
        <v>21</v>
      </c>
      <c r="C12" s="191">
        <v>30</v>
      </c>
      <c r="D12" s="191"/>
      <c r="E12" s="191"/>
      <c r="F12" s="191"/>
      <c r="G12" s="191"/>
      <c r="H12" s="191"/>
      <c r="I12" s="191"/>
      <c r="J12" s="191"/>
      <c r="K12" s="191"/>
      <c r="L12" s="189"/>
      <c r="M12" s="189"/>
      <c r="N12" s="161"/>
    </row>
    <row r="14" spans="1:14" x14ac:dyDescent="0.15">
      <c r="A14" s="100" t="s">
        <v>161</v>
      </c>
      <c r="B14" s="190">
        <v>8.3000000000000007</v>
      </c>
      <c r="C14" s="196">
        <v>9.1999999999999993</v>
      </c>
      <c r="D14" s="190"/>
      <c r="E14" s="190"/>
      <c r="F14" s="190"/>
      <c r="G14" s="190"/>
      <c r="H14" s="190"/>
      <c r="I14" s="190"/>
      <c r="J14" s="190"/>
      <c r="K14" s="190"/>
      <c r="L14" s="196"/>
      <c r="M14" s="196"/>
      <c r="N14" s="160"/>
    </row>
    <row r="15" spans="1:14" x14ac:dyDescent="0.15">
      <c r="A15" s="91" t="s">
        <v>11</v>
      </c>
      <c r="B15" s="191">
        <v>82</v>
      </c>
      <c r="C15" s="191">
        <v>88</v>
      </c>
      <c r="D15" s="191"/>
      <c r="E15" s="191"/>
      <c r="F15" s="191"/>
      <c r="G15" s="191"/>
      <c r="H15" s="191"/>
      <c r="I15" s="191"/>
      <c r="J15" s="191"/>
      <c r="K15" s="191"/>
    </row>
    <row r="16" spans="1:14" x14ac:dyDescent="0.15">
      <c r="A16" s="91" t="s">
        <v>12</v>
      </c>
      <c r="B16" s="191">
        <v>51</v>
      </c>
      <c r="C16" s="191">
        <v>64</v>
      </c>
      <c r="D16" s="191"/>
      <c r="E16" s="191"/>
      <c r="F16" s="191"/>
      <c r="G16" s="191"/>
      <c r="H16" s="191"/>
      <c r="I16" s="191"/>
      <c r="J16" s="191"/>
      <c r="K16" s="191"/>
    </row>
    <row r="17" spans="1:13" x14ac:dyDescent="0.15">
      <c r="A17" s="91" t="s">
        <v>41</v>
      </c>
      <c r="B17" s="189">
        <v>132</v>
      </c>
      <c r="C17" s="189">
        <v>59</v>
      </c>
    </row>
    <row r="18" spans="1:13" x14ac:dyDescent="0.15">
      <c r="A18" s="91" t="s">
        <v>13</v>
      </c>
      <c r="B18" s="191">
        <v>38</v>
      </c>
      <c r="C18" s="191">
        <v>42</v>
      </c>
      <c r="D18" s="191"/>
      <c r="E18" s="191"/>
      <c r="F18" s="191"/>
      <c r="G18" s="191"/>
      <c r="H18" s="191"/>
      <c r="I18" s="191"/>
      <c r="J18" s="191"/>
      <c r="K18" s="191"/>
    </row>
    <row r="20" spans="1:13" x14ac:dyDescent="0.15">
      <c r="A20" s="98" t="s">
        <v>159</v>
      </c>
      <c r="B20" s="192">
        <v>8.3000000000000007</v>
      </c>
      <c r="C20" s="192">
        <v>8.3000000000000007</v>
      </c>
      <c r="D20" s="192"/>
      <c r="E20" s="192"/>
      <c r="F20" s="192"/>
      <c r="G20" s="192"/>
      <c r="H20" s="192"/>
      <c r="I20" s="192"/>
      <c r="J20" s="192"/>
      <c r="K20" s="192"/>
      <c r="L20" s="192"/>
      <c r="M20" s="192"/>
    </row>
    <row r="21" spans="1:13" x14ac:dyDescent="0.15">
      <c r="A21" s="91" t="s">
        <v>26</v>
      </c>
      <c r="B21" s="189">
        <v>8.6999999999999993</v>
      </c>
      <c r="C21" s="189">
        <v>8.8000000000000007</v>
      </c>
      <c r="L21" s="189"/>
      <c r="M21" s="189"/>
    </row>
    <row r="22" spans="1:13" x14ac:dyDescent="0.15">
      <c r="A22" s="91" t="s">
        <v>27</v>
      </c>
      <c r="B22" s="189">
        <v>8.8000000000000007</v>
      </c>
      <c r="C22" s="189">
        <v>8.9</v>
      </c>
      <c r="L22" s="189"/>
      <c r="M22" s="189"/>
    </row>
    <row r="23" spans="1:13" x14ac:dyDescent="0.15">
      <c r="A23" s="91" t="s">
        <v>28</v>
      </c>
      <c r="B23" s="189">
        <v>8.8000000000000007</v>
      </c>
      <c r="C23" s="189">
        <v>8.9</v>
      </c>
      <c r="L23" s="189"/>
      <c r="M23" s="189"/>
    </row>
    <row r="24" spans="1:13" x14ac:dyDescent="0.15">
      <c r="L24" s="189"/>
      <c r="M24" s="189"/>
    </row>
    <row r="25" spans="1:13" x14ac:dyDescent="0.15">
      <c r="A25" s="99" t="s">
        <v>155</v>
      </c>
      <c r="B25" s="193">
        <v>29</v>
      </c>
      <c r="C25" s="193">
        <v>29</v>
      </c>
      <c r="D25" s="193"/>
      <c r="E25" s="193"/>
      <c r="F25" s="193"/>
      <c r="G25" s="193"/>
      <c r="H25" s="193"/>
      <c r="I25" s="193"/>
      <c r="J25" s="193"/>
      <c r="K25" s="193"/>
      <c r="L25" s="193"/>
      <c r="M25" s="193"/>
    </row>
    <row r="26" spans="1:13" x14ac:dyDescent="0.15">
      <c r="L26" s="189"/>
      <c r="M26" s="189"/>
    </row>
    <row r="27" spans="1:13" x14ac:dyDescent="0.15">
      <c r="A27" s="146" t="s">
        <v>215</v>
      </c>
      <c r="B27" s="194" t="s">
        <v>233</v>
      </c>
      <c r="C27" s="194" t="s">
        <v>233</v>
      </c>
      <c r="D27" s="194"/>
      <c r="E27" s="194"/>
      <c r="F27" s="194"/>
      <c r="G27" s="194"/>
      <c r="H27" s="194"/>
      <c r="I27" s="194"/>
      <c r="J27" s="194"/>
      <c r="K27" s="194"/>
      <c r="L27" s="194"/>
      <c r="M27" s="194"/>
    </row>
    <row r="30" spans="1:13" x14ac:dyDescent="0.15">
      <c r="I30" s="189" t="s">
        <v>230</v>
      </c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1</vt:i4>
      </vt:variant>
    </vt:vector>
  </HeadingPairs>
  <TitlesOfParts>
    <vt:vector size="18" baseType="lpstr">
      <vt:lpstr>关键指标</vt:lpstr>
      <vt:lpstr>关键指标-竞对</vt:lpstr>
      <vt:lpstr>关键指标-咨询转化</vt:lpstr>
      <vt:lpstr>销售-团购（线上）</vt:lpstr>
      <vt:lpstr>实际消费分布（线下）</vt:lpstr>
      <vt:lpstr>体验报告</vt:lpstr>
      <vt:lpstr>CPC</vt:lpstr>
      <vt:lpstr>透视表</vt:lpstr>
      <vt:lpstr>竞对数据</vt:lpstr>
      <vt:lpstr>流量</vt:lpstr>
      <vt:lpstr>咨询明细</vt:lpstr>
      <vt:lpstr>订单中心</vt:lpstr>
      <vt:lpstr>消费数据明细（线上）</vt:lpstr>
      <vt:lpstr>线下</vt:lpstr>
      <vt:lpstr>体验报告明细</vt:lpstr>
      <vt:lpstr>回复体验报告</vt:lpstr>
      <vt:lpstr>CPC数据</vt:lpstr>
      <vt:lpstr>竞对分析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2018-09-07T11:50:20Z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