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4920" yWindow="3285" windowWidth="14400" windowHeight="9660" tabRatio="938" firstSheet="2" activeTab="11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数据" sheetId="10" r:id="rId10"/>
    <sheet name="咨询明细" sheetId="11" r:id="rId11"/>
    <sheet name="订单中心" sheetId="12" r:id="rId12"/>
    <sheet name="线上" sheetId="13" r:id="rId13"/>
    <sheet name="线下" sheetId="14" r:id="rId14"/>
    <sheet name="体验报告明细" sheetId="15" r:id="rId15"/>
    <sheet name="回复体验报告" sheetId="16" r:id="rId16"/>
    <sheet name="CPC数据" sheetId="17" state="hidden" r:id="rId17"/>
  </sheets>
  <definedNames>
    <definedName name="_xlnm._FilterDatabase" localSheetId="11" hidden="1">订单中心!$A$1:$J$20</definedName>
    <definedName name="_xlnm._FilterDatabase" localSheetId="15" hidden="1">回复体验报告!$C$1:$C$1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L10" i="15"/>
  <c r="K10" i="15"/>
  <c r="J10" i="15"/>
  <c r="L9" i="15"/>
  <c r="K9" i="15"/>
  <c r="J9" i="15"/>
  <c r="L8" i="15"/>
  <c r="K8" i="15"/>
  <c r="J8" i="15"/>
  <c r="L7" i="15"/>
  <c r="K7" i="15"/>
  <c r="J7" i="15"/>
  <c r="B7" i="15"/>
  <c r="A7" i="15"/>
  <c r="L6" i="15"/>
  <c r="K6" i="15"/>
  <c r="J6" i="15"/>
  <c r="B6" i="15"/>
  <c r="A6" i="15"/>
  <c r="L5" i="15"/>
  <c r="K5" i="15"/>
  <c r="J5" i="15"/>
  <c r="B5" i="15"/>
  <c r="A5" i="15"/>
  <c r="L4" i="15"/>
  <c r="K4" i="15"/>
  <c r="J4" i="15"/>
  <c r="B4" i="15"/>
  <c r="A4" i="15"/>
  <c r="L3" i="15"/>
  <c r="K3" i="15"/>
  <c r="J3" i="15"/>
  <c r="B3" i="15"/>
  <c r="A3" i="15"/>
  <c r="L2" i="15"/>
  <c r="K2" i="15"/>
  <c r="J2" i="15"/>
  <c r="B2" i="15"/>
  <c r="A2" i="15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Q24" i="8"/>
  <c r="P24" i="8"/>
  <c r="L24" i="8"/>
  <c r="K24" i="8"/>
  <c r="Q23" i="8"/>
  <c r="P23" i="8"/>
  <c r="L23" i="8"/>
  <c r="K23" i="8"/>
  <c r="Q22" i="8"/>
  <c r="P22" i="8"/>
  <c r="L22" i="8"/>
  <c r="K22" i="8"/>
  <c r="Q21" i="8"/>
  <c r="P21" i="8"/>
  <c r="L21" i="8"/>
  <c r="K21" i="8"/>
  <c r="Q20" i="8"/>
  <c r="P20" i="8"/>
  <c r="L20" i="8"/>
  <c r="K20" i="8"/>
  <c r="Q19" i="8"/>
  <c r="P19" i="8"/>
  <c r="I8" i="6" s="1"/>
  <c r="L19" i="8"/>
  <c r="K19" i="8"/>
  <c r="D9" i="7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D8" i="6"/>
  <c r="H8" i="6" s="1"/>
  <c r="C8" i="6"/>
  <c r="F8" i="6" s="1"/>
  <c r="N7" i="6"/>
  <c r="M7" i="6"/>
  <c r="L7" i="6"/>
  <c r="J7" i="6"/>
  <c r="I7" i="6"/>
  <c r="H7" i="6"/>
  <c r="G7" i="6"/>
  <c r="F7" i="6"/>
  <c r="D7" i="6"/>
  <c r="C7" i="6"/>
  <c r="D4" i="6"/>
  <c r="C4" i="6"/>
  <c r="F4" i="6" s="1"/>
  <c r="L3" i="6"/>
  <c r="K3" i="6"/>
  <c r="J3" i="6"/>
  <c r="H3" i="6"/>
  <c r="G3" i="6"/>
  <c r="F3" i="6"/>
  <c r="D3" i="6"/>
  <c r="C3" i="6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D4" i="4" s="1"/>
  <c r="C4" i="4"/>
  <c r="H3" i="4"/>
  <c r="G3" i="4"/>
  <c r="F3" i="4"/>
  <c r="E3" i="4"/>
  <c r="D3" i="4"/>
  <c r="C3" i="4"/>
  <c r="J13" i="3"/>
  <c r="J12" i="3"/>
  <c r="F12" i="3"/>
  <c r="D12" i="3"/>
  <c r="E12" i="3" s="1"/>
  <c r="J11" i="3"/>
  <c r="F11" i="3"/>
  <c r="D11" i="3"/>
  <c r="E11" i="3" s="1"/>
  <c r="J10" i="3"/>
  <c r="F10" i="3"/>
  <c r="D10" i="3"/>
  <c r="D9" i="3" s="1"/>
  <c r="E9" i="3" s="1"/>
  <c r="J9" i="3"/>
  <c r="F9" i="3"/>
  <c r="J8" i="3"/>
  <c r="F8" i="3"/>
  <c r="D8" i="3"/>
  <c r="D6" i="3" s="1"/>
  <c r="E6" i="3" s="1"/>
  <c r="J7" i="3"/>
  <c r="F7" i="3"/>
  <c r="D7" i="3"/>
  <c r="E7" i="3" s="1"/>
  <c r="J6" i="3"/>
  <c r="F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E6" i="7"/>
  <c r="C4" i="7"/>
  <c r="F5" i="1"/>
  <c r="C3" i="7"/>
  <c r="D4" i="1"/>
  <c r="E7" i="7"/>
  <c r="C5" i="7"/>
  <c r="E3" i="7"/>
  <c r="F13" i="3"/>
  <c r="F6" i="1"/>
  <c r="F4" i="1"/>
  <c r="F3" i="1"/>
  <c r="C7" i="7"/>
  <c r="E5" i="7"/>
  <c r="G4" i="6"/>
  <c r="D5" i="1"/>
  <c r="C6" i="7"/>
  <c r="E4" i="7"/>
  <c r="H4" i="6"/>
  <c r="D13" i="3"/>
  <c r="D6" i="1"/>
  <c r="D3" i="1"/>
  <c r="L25" i="8"/>
  <c r="K25" i="8"/>
  <c r="D3" i="3" l="1"/>
  <c r="D7" i="1"/>
  <c r="F7" i="1"/>
  <c r="F3" i="3"/>
  <c r="E3" i="1"/>
  <c r="G3" i="1" s="1"/>
  <c r="E6" i="1"/>
  <c r="G6" i="1" s="1"/>
  <c r="E13" i="3"/>
  <c r="L4" i="6"/>
  <c r="D6" i="7"/>
  <c r="E5" i="1"/>
  <c r="G5" i="1" s="1"/>
  <c r="J4" i="6"/>
  <c r="K4" i="6"/>
  <c r="I4" i="6"/>
  <c r="C8" i="7"/>
  <c r="D7" i="7"/>
  <c r="E10" i="7"/>
  <c r="D5" i="7"/>
  <c r="E8" i="7"/>
  <c r="E4" i="1"/>
  <c r="G4" i="1" s="1"/>
  <c r="C10" i="7"/>
  <c r="D10" i="7" s="1"/>
  <c r="D3" i="7"/>
  <c r="D4" i="7"/>
  <c r="F5" i="3"/>
  <c r="N8" i="6"/>
  <c r="M8" i="6"/>
  <c r="L8" i="6"/>
  <c r="K8" i="6"/>
  <c r="D5" i="3"/>
  <c r="E4" i="3"/>
  <c r="E8" i="3"/>
  <c r="E10" i="3"/>
  <c r="G8" i="6"/>
  <c r="E4" i="6"/>
  <c r="E8" i="6"/>
  <c r="E5" i="3" l="1"/>
  <c r="F8" i="1"/>
  <c r="F10" i="1"/>
  <c r="D8" i="7"/>
  <c r="D10" i="1"/>
  <c r="D8" i="1"/>
  <c r="E8" i="1" s="1"/>
  <c r="G8" i="1" s="1"/>
  <c r="E7" i="1"/>
  <c r="G7" i="1" s="1"/>
  <c r="E3" i="3"/>
  <c r="E10" i="1" l="1"/>
  <c r="G10" i="1" s="1"/>
</calcChain>
</file>

<file path=xl/sharedStrings.xml><?xml version="1.0" encoding="utf-8"?>
<sst xmlns="http://schemas.openxmlformats.org/spreadsheetml/2006/main" count="701" uniqueCount="281">
  <si>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</si>
  <si>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</si>
  <si>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</si>
  <si>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</si>
  <si>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</si>
  <si>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</si>
  <si>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</si>
  <si>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</si>
  <si>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</si>
  <si>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</si>
  <si>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</si>
  <si>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</si>
  <si>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</si>
  <si>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</si>
  <si>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</si>
  <si>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</si>
  <si>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</si>
  <si>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</si>
  <si>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</si>
  <si>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</si>
  <si>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</si>
  <si>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</si>
  <si>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</si>
  <si>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</si>
  <si>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上升趋势，但当前跳失率和平均页面浏览时间有较大幅度的下降，6.20由于平台改版，平台所有机构的平均浏览时长均出现普遍性大幅下滑。目前判断是改版过渡期平台算法导致的普遍现象，建议先观察15~30天，待平台改版稳定后再评估优化方案
2、咨询总数28，到院5人，咨询目前大部分回复时间在10分钟左右，未提供客户微信等咨询转化工具。建议回复时间在2分钟以内，提供微信等话术可提前在快捷回复里设置
3、目前前端已经上线1名医生，目前擅长项目面涉及面窄，通常是5个标签。可以罗列下医生可做的项目。把最擅长的放在前两位，后面标注能做的。
4、共5个案例，本月截止当前上线5个案例。部分案例图片的质量和上传的位置导致外显照片不美观等问题（文姐双眼皮案例，建议术前的图片调整为正面的蓝底照片，对比效果较为明显）案例需持续打造上线。
5、目前8个体验报告，截止当前沉淀1个，建议组织2-3名员工的亲属分批次分时段，到院免费体验项目，线上积累销量，快速沉淀体验报告。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</si>
  <si>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</si>
  <si>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</si>
  <si>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</si>
  <si>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</si>
  <si>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</si>
  <si>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</si>
  <si>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</si>
  <si>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</si>
  <si>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</si>
  <si>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</si>
  <si>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</si>
  <si>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当期在朝阳区曝光不足，建议考虑投放推广通，（在投放之前需将前端案例版块以及特色活动版块完善，以及沉淀一定量的优质体验报告，建议25条以上）</t>
  </si>
  <si>
    <t>咨询Total</t>
  </si>
  <si>
    <t>客户来源</t>
  </si>
  <si>
    <t>咨询明细</t>
  </si>
  <si>
    <t>祛痣</t>
  </si>
  <si>
    <t>玻尿酸</t>
  </si>
  <si>
    <t>鼻部整形</t>
  </si>
  <si>
    <t>400电话　</t>
  </si>
  <si>
    <t>总数</t>
  </si>
  <si>
    <t>眼部整形</t>
  </si>
  <si>
    <t>已接</t>
  </si>
  <si>
    <t>肉毒素</t>
  </si>
  <si>
    <t>未接</t>
  </si>
  <si>
    <t>水光针</t>
  </si>
  <si>
    <t>预约按钮</t>
  </si>
  <si>
    <t>脱毛</t>
  </si>
  <si>
    <t>门店</t>
  </si>
  <si>
    <t>其他</t>
  </si>
  <si>
    <t>医生</t>
  </si>
  <si>
    <t>半永久</t>
  </si>
  <si>
    <t>项目</t>
  </si>
  <si>
    <t>祛斑</t>
  </si>
  <si>
    <t>会员消息</t>
  </si>
  <si>
    <t>美体塑形</t>
  </si>
  <si>
    <t>1、咨询总数28，到院5人，咨询目前大部分回复时间在10分钟左右，未提供客户微信等咨询转化工具。建议回复时间在2分钟以内，提供微信等话术可提前在快捷回复里设置
2、未接电话4个，建议尽快核实未接通原因，避免错失有效客户。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</si>
  <si>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</si>
  <si>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</si>
  <si>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</si>
  <si>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</si>
  <si>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</si>
  <si>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[2018.06.01]烟雨水雾眉[1299.00元][31729998]</t>
  </si>
  <si>
    <t>[2018.06.14]多点定位微创双眼皮[3980.00元][14062248]</t>
  </si>
  <si>
    <t>[2018.06.04]肉毒素瘦脸针V脸时刻[739.00元][31728753]</t>
  </si>
  <si>
    <t>1、目前热卖的团购项目多为脱毛和点痣，当前季节性热卖的美白水光针类的项目无卖量。建议配合七夕和暑期上线一个美白水光针特色活动（案例和体验报告配合同步沉淀上线）</t>
  </si>
  <si>
    <t>实际消费量</t>
  </si>
  <si>
    <t>实际消费额</t>
  </si>
  <si>
    <t>点痣</t>
  </si>
  <si>
    <t>双眼皮</t>
  </si>
  <si>
    <t>1、线下成交一单双眼皮项目，目前前端案例和体验报告多为双眼皮项目，需持续保持。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</si>
  <si>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</si>
  <si>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</si>
  <si>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</si>
  <si>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</si>
  <si>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</si>
  <si>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</si>
  <si>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</si>
  <si>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</si>
  <si>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</si>
  <si>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</si>
  <si>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</si>
  <si>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</si>
  <si>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</si>
  <si>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</si>
  <si>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</si>
  <si>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1、目前8个体验报告，截止当前1个验报告沉淀，建议组织2-3名员工的亲属分批次分时段，到院免费体验项目，线上积累销量，快速沉淀体验报告。
2、截止当前5个案例，本月截止当前上线5个。部分案例图片的质量和上传的位置导致外显照片不美观等问题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</si>
  <si>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</si>
  <si>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</si>
  <si>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</si>
  <si>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</si>
  <si>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</si>
  <si>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</si>
  <si>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</si>
  <si>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</si>
  <si>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</si>
  <si>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</si>
  <si>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</si>
  <si>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</si>
  <si>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</si>
  <si>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</si>
  <si>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</si>
  <si>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</si>
  <si>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</si>
  <si>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</si>
  <si>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</si>
  <si>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</si>
  <si>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</si>
  <si>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</si>
  <si>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</si>
  <si>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</si>
  <si>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</si>
  <si>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</si>
  <si>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</si>
  <si>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</si>
  <si>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</si>
  <si>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</si>
  <si>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</si>
  <si>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</si>
  <si>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</si>
  <si>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</si>
  <si>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</si>
  <si>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</si>
  <si>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</si>
  <si>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</si>
  <si>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</si>
  <si>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</si>
  <si>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</si>
  <si>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</si>
  <si>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</si>
  <si>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[2018.06.01]激光点痣干净面庞[69.90元][14207056]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</si>
  <si>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</si>
  <si>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</si>
  <si>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</si>
  <si>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</si>
  <si>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</si>
  <si>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</si>
  <si>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</si>
  <si>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</si>
  <si>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</si>
  <si>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</si>
  <si>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</si>
  <si>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</si>
  <si>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</si>
  <si>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2星</t>
  </si>
  <si>
    <t>技师预约</t>
  </si>
  <si>
    <t>3星</t>
  </si>
  <si>
    <t>4星</t>
  </si>
  <si>
    <t>项目预约</t>
  </si>
  <si>
    <t>计数项:顾客标签</t>
  </si>
  <si>
    <t>顾客标签</t>
  </si>
  <si>
    <t>日均环比</t>
  </si>
  <si>
    <t>8.1-8.15</t>
  </si>
  <si>
    <t>7月</t>
  </si>
  <si>
    <t>当月天数</t>
  </si>
  <si>
    <t>上月天数</t>
  </si>
  <si>
    <t>竞对分析</t>
  </si>
  <si>
    <t>每周一</t>
  </si>
  <si>
    <t>留存</t>
  </si>
  <si>
    <t>5月</t>
  </si>
  <si>
    <t>6月</t>
  </si>
  <si>
    <t>案例</t>
  </si>
  <si>
    <t>星级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</si>
  <si>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</si>
  <si>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</si>
  <si>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</si>
  <si>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</si>
  <si>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</si>
  <si>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</si>
  <si>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最后沟通日期</t>
  </si>
  <si>
    <t>所属门店</t>
  </si>
  <si>
    <t>时间</t>
  </si>
  <si>
    <t>time</t>
  </si>
  <si>
    <t>订单来源</t>
  </si>
  <si>
    <t>客户姓名</t>
  </si>
  <si>
    <t>联系方式</t>
  </si>
  <si>
    <t>顾客留言</t>
  </si>
  <si>
    <t>预约医师</t>
  </si>
  <si>
    <t>订单状态</t>
  </si>
  <si>
    <t>备注</t>
  </si>
  <si>
    <t>400用户</t>
  </si>
  <si>
    <t>已预约</t>
  </si>
  <si>
    <t>咨询用户</t>
  </si>
  <si>
    <t>新订单</t>
  </si>
  <si>
    <t>无意向</t>
  </si>
  <si>
    <t>徐冰</t>
  </si>
  <si>
    <t>已到店</t>
  </si>
  <si>
    <t>6.19一佳人活动</t>
  </si>
  <si>
    <t>消防人员</t>
  </si>
  <si>
    <t>推销</t>
  </si>
  <si>
    <t>用户</t>
  </si>
  <si>
    <t>待跟进</t>
  </si>
  <si>
    <t>预约脱毛，时间没定</t>
  </si>
  <si>
    <t>慈诚合作商</t>
  </si>
  <si>
    <t>已打过电话</t>
  </si>
  <si>
    <t>预约脱毛，其他需要到店咨询，预约7月29日11点</t>
  </si>
  <si>
    <t>微商推销</t>
  </si>
  <si>
    <t>时间没定</t>
  </si>
  <si>
    <t>预约项目，改天，当时休息</t>
  </si>
  <si>
    <t>纹美瞳线</t>
  </si>
  <si>
    <t>广告推销</t>
  </si>
  <si>
    <t>你好 想去你们那做项目方便vx15989141211了解一下谢谢</t>
  </si>
  <si>
    <t>看网上你们评价不错，想去你们那里做果酸和水光针项目，能家威13790070316做事前沟通吗？</t>
  </si>
  <si>
    <t>预约明天点痣，团购项目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</si>
  <si>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</si>
  <si>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</si>
  <si>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</si>
  <si>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</si>
  <si>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</si>
  <si>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</si>
  <si>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</si>
  <si>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</si>
  <si>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</si>
  <si>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</si>
  <si>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商户ID</t>
  </si>
  <si>
    <t>分店城市</t>
  </si>
  <si>
    <t>135xxxx8164</t>
  </si>
  <si>
    <t>北京医师协会慈诚医美</t>
  </si>
  <si>
    <t>cicheng</t>
  </si>
  <si>
    <t>北京</t>
  </si>
  <si>
    <t>159xxxx0328</t>
  </si>
  <si>
    <t>176xxxx3868</t>
  </si>
  <si>
    <t>158xxxx1574</t>
  </si>
  <si>
    <t>185xxxx1668</t>
  </si>
  <si>
    <t>请至预付订单管理查看</t>
  </si>
  <si>
    <t>138xxxx2032</t>
  </si>
  <si>
    <t>158xxxx5028</t>
  </si>
  <si>
    <t>158xxxx9759</t>
  </si>
  <si>
    <t>[2018.06.14]芯丝翠果酸焕肤[699.00元][14061744]</t>
  </si>
  <si>
    <t>177xxxx1729</t>
  </si>
  <si>
    <t>[2018.06.14]伊肤泉微针美塑[1999.00元][14062010]</t>
  </si>
  <si>
    <t>186xxxx0552</t>
  </si>
  <si>
    <t>[2018.06.01]明眸美瞳线[888.00元][31730064]</t>
  </si>
  <si>
    <t>分类</t>
  </si>
  <si>
    <t>项目明细</t>
  </si>
  <si>
    <t>价格</t>
  </si>
  <si>
    <t>皮肤管理</t>
  </si>
  <si>
    <t>城市</t>
  </si>
  <si>
    <t>评价门店</t>
  </si>
  <si>
    <t>用户昵称</t>
  </si>
  <si>
    <t>评分</t>
  </si>
  <si>
    <t>评价内容</t>
  </si>
  <si>
    <t>是否消费评价</t>
  </si>
  <si>
    <t>刘小五_8754</t>
  </si>
  <si>
    <t>{"设施":5,"医生":5,"挂号":5}</t>
  </si>
  <si>
    <t>私密性很强，并且是泰国版《let美人》的原班专家团队坐镇，韩国主治医师很专业，我咨询了很多问题比如提升啊除皱啊，医师欧巴直接说，你现在的状态根本不需要做提升，眼睛也很漂亮只需要简单的调整一下两只眼睛的形状就好了😍完全不会不顾你的个人特质推荐一些有的没的，双眼皮埋线二十分钟，当时的效果就很好，完全没有血肿，做完手术直接去主持了一个小活动，四天了，恢复的特别好，而最棒就是，超级自然，我还是我，但就是看起来有些不一样，好看的那种不一样，却又让旁人说不出什么原因，整个面部线条也柔和了，总感觉做了一双眼睛的效果堪比全脸调整😂😂倒数第二张是刚做完！！你信么？专家真的不一样！比所谓的美容诊所强太多，特别开心</t>
  </si>
  <si>
    <t>否</t>
  </si>
  <si>
    <t>葱姜大蟹</t>
  </si>
  <si>
    <t>{"效果":5,"环境":5,"服务":5}</t>
  </si>
  <si>
    <t>环境: 高大上~
诊断: 没有强制消费，没有推销，都是站在客户角度设计方案，本来还想开个眼角，直接被劝阻了。医生很有耐心，反复介绍术后效果，一点不耐烦都没有😜
效果:大家看照片吧(术前 和术后2周 ) 目前我是很满意的
P.S. 我恢复的超快，术后就请了3天假，连上周六日，一共5天没见同事，然后单位的男同事们都没发现😁</t>
  </si>
  <si>
    <t>dpuser_57402430025</t>
  </si>
  <si>
    <t>位置特别好找，环境很好，特别显干净，给***做的护士也很贴心，价格实惠</t>
  </si>
  <si>
    <t>是</t>
  </si>
  <si>
    <t>2018-06-17 16:43:01</t>
  </si>
  <si>
    <t>wl7478</t>
  </si>
  <si>
    <t>朋友介绍的很满意 眉毛纹的很满意</t>
  </si>
  <si>
    <t>dpuser_9547673693</t>
  </si>
  <si>
    <t>看了很多家 最后决定在这家 
环境很不错  里面的医生也很亲切 
纹眉的过程时不时询问感受 和我的意见 
也不会推销别的
做完的效果 真的是闪到我了  感觉像变了一个人  气质马上就上去了 
最重要的是作为一个懒的要死的手残党
以后早上可以多睡会了   
过几天再去纹个美瞳线 美美哒</t>
  </si>
  <si>
    <t>2018-06-20 17:22:28</t>
  </si>
  <si>
    <t>吾女神。绛苏</t>
  </si>
  <si>
    <t>蛮好找的地方，在25楼，接待的小姐姐很细心哦，我是去点痣，顺便咨询一下做眉毛的事情，有推荐，不强烈销售，整体感觉挺好的，可以去体验一下，他们家项目特别多</t>
  </si>
  <si>
    <t>2018-06-21 16:10:53</t>
  </si>
  <si>
    <t>唐团团_123</t>
  </si>
  <si>
    <t>体验特别好，环境好、服务态度好，机器设备感觉很高档</t>
  </si>
  <si>
    <t>林夕_</t>
  </si>
  <si>
    <t>【我被微针毁容啦】
  网上满是这样的文章
也八一八我去年的微针经历（某美容机构）
无知 — “受虐” — 无效  （一疗程共三次，共花了3000左右，呵呵了，像我一样什么都不懂的情况下先考虑价格的就要长点心了）三个月做完了，痘肌并没有改善，皮肤却变得更加敏感、脆弱导致我对微针很有见解。
其实微针是个很严谨的破皮微创手术，需要注意的地方有很多，不少MM都是皮肤经不住如此刺激而最终被微针毁容,（⚠️这跟针的长短以及扎的深浅、力度、回滚次数都有关系，我之前就是敷了麻药也疼到被按着扎完的，整张脸出血点很多，清晰可见的针眼，一周多了还都是红的）还有就是操作方面肯定要找经验丰富的医师，针对你皮肤的状况做合适的方案。把握精准才能让受损的组织细胞继续存活并能快速修复。
经历过一次之后 在脸上无论是手术还是皮肤，选择上都会越来越慎重 。开始挑机构挑医生，别问我为啥子知道这么清楚，都是经验所得，吃过亏的人都会明白。
分享一下此次的治疗体会：
[爱心]环境：面积很大，整个25层都是，将近2000平，很安静，很隐私，当然也很正规，和公立医院相似，周六日一般都不接诊。
[爱心]面诊：说到面诊，建议大家提前了解一下相关知识以及机构是否专业，便于你做判断哦。
[爱心]填写术前告知书：这个流程大部分是了解你的个人基本情况，有无疾病，过敏体质，半年内有没有做过其他手术以及注射类项目等等，如果脸上有做过微整的，一定要清楚的告知，避免出现问题。
[爱心]术前拍照：正面—45°角—侧面 
[爱心]面部清洁—酒精消毒—敷麻药（大约半个小时）
[爱心]操作工具消毒准备—卸除麻药—面部两次消毒—操作进行（这个我要多说几句了，本来已经做好了疼哭的节奏，谁知疼痛感完全在可承受范围内，瞬间就不紧张了，医生还时不时问我：可以么？稍微忍耐一下哦～）服务态度真的不错[强]
[爱心]操作结束—敷上医疗专用修复面膜
这时，医生会叮嘱你注意事项⚠️
一定要好好听哦，术后修复特别关键
这里就不多说注意事项啦，自己百度一下很详细。
临走出门戴了医用口罩😷，一是为了防尘防晒，二是为了遮掩一下面部，毕竟没化妆又有创伤。不过，值得庆幸的是当天晚上就不红了。
三天了，现在很明显的感觉到肌肤在快速恢复，会有紧绷感，一天敷两次无菌的医用面膜，两个脸颊的痘印也在淡化，好多闭口都自己脱落了，这次的效果很快也很明显，继续观察。 
小仙女们，可以行动了！我可是精挑细选的哦！</t>
  </si>
  <si>
    <t>2018-08-04 17:40:52</t>
  </si>
  <si>
    <t>Mayra多宝鱼</t>
  </si>
  <si>
    <t>点评VIP星星暗了～分享下我的周末时光，勤奋点抓一抓重新点亮😂😂😂
整个7月赶项目进度，满脸油不说，还冒了不少痘，化妆也是浮粉过敏各种闹腾。连火锅和串串都没吃，还这么恼火！
皮肤科主任帮忙瞅了瞅，由于现在还有痘痘和粉刺，建议我做针对闭合性粉刺治疗比较有效的果酸焕肤。
慈诚的果酸品牌是芯丝翠，据说果酸之王，什么鸡尾酒配方的，太专业了我也不懂。一共帮我刷了两遍，第一遍有点紧张，美容师说我第一次刷果酸，先从较低30%浓度开始尝试。痒痒的，基本可以忍受。第二遍刷了35%浓度，哎呀嘛，这下是真感受到了痒，还有点发热。姑娘还拿个迷你小风扇帮我吹脸，确实缓解了下不舒服的感觉。中和掉果酸以后，皮肤感觉通透了很多。
基本观察了两天才来分享下成果。还不敢往脸上涂东西，基本就是清水洗了下。皮肤细腻不少，原来明显甚至有点发红的粉刺都平静了。今天上班，周末看到我朋友圈的同事们瞅了瞅，感觉皮肤亮了不少，毛孔也收敛不少。有信心再做个3-5次，希望能整体再改善下。</t>
  </si>
  <si>
    <t>2018-08-04 17:41:14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</si>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</sst>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20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9" fontId="18" fillId="0" borderId="2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2" fontId="18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14" fontId="12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19" fillId="8" borderId="8" xfId="0" applyFont="1" applyFill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7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2" fillId="4" borderId="13" xfId="0" applyFont="1" applyFill="1" applyBorder="1" applyAlignment="1">
      <alignment horizontal="center" vertical="center" wrapText="1" readingOrder="1"/>
    </xf>
    <xf numFmtId="0" fontId="22" fillId="4" borderId="24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vertical="center"/>
    </xf>
    <xf numFmtId="1" fontId="17" fillId="0" borderId="16" xfId="0" applyNumberFormat="1" applyFont="1" applyBorder="1" applyAlignment="1">
      <alignment horizontal="center" vertical="center" wrapText="1"/>
    </xf>
    <xf numFmtId="9" fontId="13" fillId="0" borderId="19" xfId="0" applyNumberFormat="1" applyFont="1" applyBorder="1" applyAlignment="1">
      <alignment horizontal="center" vertical="center" wrapText="1" readingOrder="1"/>
    </xf>
    <xf numFmtId="9" fontId="17" fillId="0" borderId="16" xfId="0" applyNumberFormat="1" applyFont="1" applyBorder="1" applyAlignment="1">
      <alignment horizontal="center" vertical="center" wrapText="1"/>
    </xf>
    <xf numFmtId="9" fontId="18" fillId="5" borderId="2" xfId="0" applyNumberFormat="1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 readingOrder="1"/>
    </xf>
    <xf numFmtId="0" fontId="18" fillId="0" borderId="17" xfId="0" applyFont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9" fontId="18" fillId="0" borderId="18" xfId="0" applyNumberFormat="1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left" vertical="center"/>
    </xf>
    <xf numFmtId="0" fontId="28" fillId="0" borderId="0" xfId="0" pivotButton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9" xfId="0" applyNumberFormat="1" applyFont="1" applyBorder="1" applyAlignment="1">
      <alignment horizontal="center" vertical="center" wrapText="1" readingOrder="1"/>
    </xf>
    <xf numFmtId="0" fontId="20" fillId="0" borderId="16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34" xfId="0" applyFont="1" applyBorder="1" applyAlignment="1">
      <alignment horizontal="center" vertical="center" wrapText="1" readingOrder="1"/>
    </xf>
    <xf numFmtId="0" fontId="17" fillId="0" borderId="35" xfId="0" applyFont="1" applyBorder="1" applyAlignment="1">
      <alignment horizontal="center" vertical="center" wrapText="1"/>
    </xf>
    <xf numFmtId="9" fontId="13" fillId="0" borderId="36" xfId="0" applyNumberFormat="1" applyFont="1" applyBorder="1" applyAlignment="1">
      <alignment horizontal="center" vertical="center" wrapText="1" readingOrder="1"/>
    </xf>
    <xf numFmtId="0" fontId="17" fillId="0" borderId="37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21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/>
    </xf>
    <xf numFmtId="22" fontId="1" fillId="0" borderId="0" xfId="0" applyNumberFormat="1" applyFont="1" applyAlignment="1">
      <alignment vertical="center"/>
    </xf>
    <xf numFmtId="0" fontId="30" fillId="1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8" fillId="0" borderId="38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25" fillId="0" borderId="39" xfId="0" applyFont="1" applyBorder="1" applyAlignment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2" fontId="13" fillId="7" borderId="0" xfId="0" applyNumberFormat="1" applyFont="1" applyFill="1" applyAlignment="1">
      <alignment horizontal="left" vertical="center" wrapText="1" readingOrder="1"/>
    </xf>
    <xf numFmtId="0" fontId="32" fillId="2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 wrapText="1"/>
    </xf>
    <xf numFmtId="14" fontId="34" fillId="0" borderId="0" xfId="0" applyNumberFormat="1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5" borderId="1" xfId="0" applyFont="1" applyFill="1" applyBorder="1" applyAlignment="1">
      <alignment horizontal="left"/>
    </xf>
    <xf numFmtId="22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9" fillId="8" borderId="15" xfId="0" applyFont="1" applyFill="1" applyBorder="1" applyAlignment="1">
      <alignment horizontal="center" vertical="center" wrapText="1" readingOrder="1"/>
    </xf>
    <xf numFmtId="176" fontId="17" fillId="0" borderId="19" xfId="0" applyNumberFormat="1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16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 readingOrder="1"/>
    </xf>
    <xf numFmtId="177" fontId="17" fillId="0" borderId="16" xfId="0" applyNumberFormat="1" applyFont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6" fontId="20" fillId="0" borderId="16" xfId="0" applyNumberFormat="1" applyFont="1" applyBorder="1" applyAlignment="1">
      <alignment horizontal="center" vertical="center" wrapText="1"/>
    </xf>
    <xf numFmtId="176" fontId="17" fillId="0" borderId="35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177" fontId="18" fillId="0" borderId="9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7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28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4" borderId="21" xfId="0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0" fontId="22" fillId="6" borderId="2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3" fillId="4" borderId="12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9" fillId="8" borderId="14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15" xfId="0" applyFont="1" applyFill="1" applyBorder="1" applyAlignment="1">
      <alignment horizontal="center" vertical="center" wrapText="1" readingOrder="1"/>
    </xf>
    <xf numFmtId="0" fontId="19" fillId="8" borderId="33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  <xf numFmtId="14" fontId="34" fillId="0" borderId="1" xfId="0" applyNumberFormat="1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120</c:v>
                </c:pt>
                <c:pt idx="1">
                  <c:v>100</c:v>
                </c:pt>
                <c:pt idx="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F-4F52-BD01-870BC27FF706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147</c:v>
                </c:pt>
                <c:pt idx="1">
                  <c:v>129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F-4F52-BD01-870BC27FF706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60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F-4F52-BD01-870BC27FF706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F-4F52-BD01-870BC27FF7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64</c:v>
                </c:pt>
                <c:pt idx="1">
                  <c:v>56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B1A-A62B-43463C07573D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76</c:v>
                </c:pt>
                <c:pt idx="1">
                  <c:v>68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B1A-A62B-43463C07573D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28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4B1A-A62B-43463C07573D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</c:v>
                </c:pt>
                <c:pt idx="2">
                  <c:v>8.1300000000000008</c:v>
                </c:pt>
                <c:pt idx="3" formatCode="0.00">
                  <c:v>8.1999999999999993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A-4B1A-A62B-43463C0757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透视表!$B$25:$B$26</c:f>
              <c:strCache>
                <c:ptCount val="2"/>
                <c:pt idx="0">
                  <c:v>月</c:v>
                </c:pt>
                <c:pt idx="1">
                  <c:v>6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透视表!$B$27:$B$38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559-8833-9C62CEA0942E}"/>
            </c:ext>
          </c:extLst>
        </c:ser>
        <c:ser>
          <c:idx val="1"/>
          <c:order val="1"/>
          <c:tx>
            <c:strRef>
              <c:f>透视表!$C$25:$C$26</c:f>
              <c:strCache>
                <c:ptCount val="2"/>
                <c:pt idx="0">
                  <c:v>月</c:v>
                </c:pt>
                <c:pt idx="1">
                  <c:v>7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透视表!$C$27:$C$38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559-8833-9C62CEA09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01432319"/>
        <c:axId val="1355863519"/>
      </c:barChart>
      <c:catAx>
        <c:axId val="14014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63519"/>
        <c:crosses val="autoZero"/>
        <c:auto val="1"/>
        <c:lblAlgn val="ctr"/>
        <c:lblOffset val="100"/>
        <c:noMultiLvlLbl val="0"/>
      </c:catAx>
      <c:valAx>
        <c:axId val="135586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432319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透视表!$B$25:$B$26</c:f>
              <c:strCache>
                <c:ptCount val="2"/>
                <c:pt idx="0">
                  <c:v>月</c:v>
                </c:pt>
                <c:pt idx="1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透视表!$B$27:$B$38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809-8207-A29CA93ADE16}"/>
            </c:ext>
          </c:extLst>
        </c:ser>
        <c:ser>
          <c:idx val="1"/>
          <c:order val="1"/>
          <c:tx>
            <c:strRef>
              <c:f>透视表!$C$25:$C$26</c:f>
              <c:strCache>
                <c:ptCount val="2"/>
                <c:pt idx="0">
                  <c:v>月</c:v>
                </c:pt>
                <c:pt idx="1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透视表!$A$27:$A$38</c:f>
              <c:strCache>
                <c:ptCount val="12"/>
                <c:pt idx="0">
                  <c:v>祛痣</c:v>
                </c:pt>
                <c:pt idx="1">
                  <c:v>玻尿酸</c:v>
                </c:pt>
                <c:pt idx="2">
                  <c:v>鼻部整形</c:v>
                </c:pt>
                <c:pt idx="3">
                  <c:v>眼部整形</c:v>
                </c:pt>
                <c:pt idx="4">
                  <c:v>肉毒素</c:v>
                </c:pt>
                <c:pt idx="5">
                  <c:v>水光针</c:v>
                </c:pt>
                <c:pt idx="6">
                  <c:v>脱毛</c:v>
                </c:pt>
                <c:pt idx="7">
                  <c:v>其他</c:v>
                </c:pt>
                <c:pt idx="8">
                  <c:v>半永久</c:v>
                </c:pt>
                <c:pt idx="9">
                  <c:v>祛斑</c:v>
                </c:pt>
                <c:pt idx="10">
                  <c:v>美体塑形</c:v>
                </c:pt>
                <c:pt idx="11">
                  <c:v>总计</c:v>
                </c:pt>
              </c:strCache>
            </c:strRef>
          </c:cat>
          <c:val>
            <c:numRef>
              <c:f>透视表!$C$27:$C$38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7-4809-8207-A29CA93AD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432319"/>
        <c:axId val="1355863519"/>
      </c:barChart>
      <c:catAx>
        <c:axId val="14014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63519"/>
        <c:crosses val="autoZero"/>
        <c:auto val="1"/>
        <c:lblAlgn val="ctr"/>
        <c:lblOffset val="100"/>
        <c:noMultiLvlLbl val="0"/>
      </c:catAx>
      <c:valAx>
        <c:axId val="1355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432319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152400</xdr:rowOff>
    </xdr:from>
    <xdr:to>
      <xdr:col>12</xdr:col>
      <xdr:colOff>673100</xdr:colOff>
      <xdr:row>29</xdr:row>
      <xdr:rowOff>128085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</xdr:row>
      <xdr:rowOff>228600</xdr:rowOff>
    </xdr:from>
    <xdr:to>
      <xdr:col>12</xdr:col>
      <xdr:colOff>673100</xdr:colOff>
      <xdr:row>13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12700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21</xdr:row>
      <xdr:rowOff>4233</xdr:rowOff>
    </xdr:from>
    <xdr:to>
      <xdr:col>11</xdr:col>
      <xdr:colOff>253999</xdr:colOff>
      <xdr:row>33</xdr:row>
      <xdr:rowOff>154516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5335648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11" u="1"/>
        <n v="12" u="1"/>
        <n v="3" u="1"/>
        <n v="4" u="1"/>
        <n v="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8-01-14T00:00:00" u="1"/>
        <d v="2018-03-31T00:00:00" u="1"/>
        <d v="2018-01-10T00:00:00" u="1"/>
        <d v="2018-04-12T00:00:00" u="1"/>
        <d v="2018-03-27T00:00:00" u="1"/>
        <d v="2018-01-06T00:00:00" u="1"/>
        <d v="2018-04-08T00:00:00" u="1"/>
        <d v="2018-03-23T00:00:00" u="1"/>
        <d v="2018-01-02T00:00:00" u="1"/>
        <d v="2018-04-04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7-11-24T00:00:00" u="1"/>
        <d v="2018-02-14T00:00:00" u="1"/>
        <d v="2017-12-05T00:00:00" u="1"/>
        <d v="2018-01-29T00:00:00" u="1"/>
        <d v="2018-02-10T00:00:00" u="1"/>
        <d v="2017-12-01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4-11T00:00:00" u="1"/>
        <d v="2018-03-26T00:00:00" u="1"/>
        <d v="2018-01-05T00:00:00" u="1"/>
        <d v="2018-04-07T00:00:00" u="1"/>
        <d v="2018-03-22T00:00:00" u="1"/>
        <d v="2018-01-01T00:00:00" u="1"/>
        <d v="2018-04-03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7-12-12T00:00:00" u="1"/>
        <d v="2018-03-02T00:00:00" u="1"/>
        <d v="2017-11-27T00:00:00" u="1"/>
        <d v="2018-02-17T00:00:00" u="1"/>
        <d v="2017-12-08T00:00:00" u="1"/>
        <d v="2017-11-23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4-10T00:00:00" u="1"/>
        <d v="2018-03-25T00:00:00" u="1"/>
        <d v="2018-01-04T00:00:00" u="1"/>
        <d v="2018-04-06T00:00:00" u="1"/>
        <d v="2017-12-31T00:00:00" u="1"/>
        <d v="2018-03-21T00:00:00" u="1"/>
        <d v="2018-04-02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7-11-26T00:00:00" u="1"/>
        <d v="2018-02-16T00:00:00" u="1"/>
        <d v="2017-12-07T00:00:00" u="1"/>
        <d v="2018-01-31T00:00:00" u="1"/>
        <d v="2017-11-22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4-09T00:00:00" u="1"/>
        <d v="2018-03-24T00:00:00" u="1"/>
        <d v="2018-01-03T00:00:00" u="1"/>
        <d v="2018-04-05T00:00:00" u="1"/>
        <d v="2017-12-30T00:00:00" u="1"/>
        <d v="2018-03-20T00:00:00" u="1"/>
        <d v="2018-04-01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7-11-29T00:00:00" u="1"/>
        <d v="2018-02-19T00:00:00" u="1"/>
        <d v="2017-12-10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3055557" createdVersion="6" refreshedVersion="6" minRefreshableVersion="3" recordCount="13">
  <cacheSource type="worksheet">
    <worksheetSource ref="A1:P1048576" sheet="线上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8" count="4">
        <n v="6"/>
        <n v="7"/>
        <n v="8"/>
        <m/>
      </sharedItems>
    </cacheField>
    <cacheField name="成交价格" numFmtId="0">
      <sharedItems containsString="0" containsBlank="1" containsNumber="1" minValue="9.8999999999999986" maxValue="3980"/>
    </cacheField>
    <cacheField name="序列号" numFmtId="0">
      <sharedItems containsString="0" containsBlank="1" containsNumber="1" containsInteger="1" minValue="510859238" maxValue="17412649668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17T00:00:00" maxDate="2018-08-07T00:00:00"/>
    </cacheField>
    <cacheField name="TIME" numFmtId="0">
      <sharedItems containsNonDate="0" containsDate="1" containsString="0" containsBlank="1" minDate="1899-12-30T09:40:15" maxDate="1899-12-30T17:41:14"/>
    </cacheField>
    <cacheField name="套餐信息" numFmtId="0">
      <sharedItems containsBlank="1" count="12">
        <s v="[2018.06.01]激光点痣干净面庞[69.90元][31726233]"/>
        <s v="[2018.06.01]烟雨水雾眉[1299.00元][31729998]"/>
        <s v="[2018.06.01]冰点脱唇毛腋毛单次体验[32.00元][31727380]"/>
        <s v="[2018.06.14]多点定位微创双眼皮[3980.00元][14062248]"/>
        <s v="[2018.06.01]激光点痣干净面庞[69.90元][14207056]"/>
        <s v="[2018.06.04]肉毒素瘦脸针V脸时刻[739.00元][31728753]"/>
        <s v="[2018.06.14]芯丝翠果酸焕肤[699.00元][14061744]"/>
        <s v="[2018.06.14]伊肤泉微针美塑[1999.00元][14062010]"/>
        <s v="[2018.06.01]明眸美瞳线[888.00元][31730064]"/>
        <m/>
        <s v="[2018.06.01]冰点脱唇毛腋毛单次体验[32.00元][14195709]" u="1"/>
        <s v="[2018.06.01]韩国小气泡洁净做自己[98.00元][14188592]" u="1"/>
      </sharedItems>
    </cacheField>
    <cacheField name="售价（元）" numFmtId="0">
      <sharedItems containsString="0" containsBlank="1" containsNumber="1" minValue="32" maxValue="3980"/>
    </cacheField>
    <cacheField name="商家优惠金额（元）" numFmtId="0">
      <sharedItems containsString="0" containsBlank="1" containsNumber="1" minValue="22.1" maxValue="300"/>
    </cacheField>
    <cacheField name="结算价（元）" numFmtId="0">
      <sharedItems containsBlank="1" containsMixedTypes="1" containsNumber="1" minValue="28.8" maxValue="1169.0999999999999"/>
    </cacheField>
    <cacheField name="备注" numFmtId="0">
      <sharedItems containsNonDate="0" containsString="0"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102122970" maxValue="102122970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27.436601620371" createdVersion="6" refreshedVersion="6" minRefreshableVersion="3" recordCount="107">
  <cacheSource type="worksheet">
    <worksheetSource ref="A1:G1048576" sheet="流量数据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8" count="8">
        <n v="4"/>
        <n v="5"/>
        <n v="6"/>
        <n v="7"/>
        <n v="8"/>
        <m/>
        <n v="2" u="1"/>
        <n v="3" u="1"/>
      </sharedItems>
    </cacheField>
    <cacheField name="日期" numFmtId="0">
      <sharedItems containsNonDate="0" containsDate="1" containsString="0" containsBlank="1" minDate="2018-02-09T00:00:00" maxDate="2018-08-13T00:00:00" count="176"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m/>
        <d v="2018-03-21T00:00:00" u="1"/>
        <d v="2018-02-09T00:00:00" u="1"/>
        <d v="2018-03-14T00:00:00" u="1"/>
        <d v="2018-02-28T00:00:00" u="1"/>
        <d v="2018-03-07T00:00:00" u="1"/>
        <d v="2018-02-21T00:00:00" u="1"/>
        <d v="2018-04-12T00:00:00" u="1"/>
        <d v="2018-03-26T00:00:00" u="1"/>
        <d v="2018-02-14T00:00:00" u="1"/>
        <d v="2018-04-05T00:00:00" u="1"/>
        <d v="2018-03-19T00:00:00" u="1"/>
        <d v="2018-03-12T00:00:00" u="1"/>
        <d v="2018-02-26T00:00:00" u="1"/>
        <d v="2018-04-17T00:00:00" u="1"/>
        <d v="2018-03-31T00:00:00" u="1"/>
        <d v="2018-03-05T00:00:00" u="1"/>
        <d v="2018-02-19T00:00:00" u="1"/>
        <d v="2018-04-10T00:00:00" u="1"/>
        <d v="2018-03-24T00:00:00" u="1"/>
        <d v="2018-02-12T00:00:00" u="1"/>
        <d v="2018-04-03T00:00:00" u="1"/>
        <d v="2018-03-17T00:00:00" u="1"/>
        <d v="2018-03-10T00:00:00" u="1"/>
        <d v="2018-02-24T00:00:00" u="1"/>
        <d v="2018-04-15T00:00:00" u="1"/>
        <d v="2018-03-29T00:00:00" u="1"/>
        <d v="2018-03-03T00:00:00" u="1"/>
        <d v="2018-02-17T00:00:00" u="1"/>
        <d v="2018-04-08T00:00:00" u="1"/>
        <d v="2018-03-22T00:00:00" u="1"/>
        <d v="2018-02-10T00:00:00" u="1"/>
        <d v="2018-04-01T00:00:00" u="1"/>
        <d v="2018-03-15T00:00:00" u="1"/>
        <d v="2018-03-08T00:00:00" u="1"/>
        <d v="2018-02-22T00:00:00" u="1"/>
        <d v="2018-04-13T00:00:00" u="1"/>
        <d v="2018-03-27T00:00:00" u="1"/>
        <d v="2018-03-01T00:00:00" u="1"/>
        <d v="2018-02-15T00:00:00" u="1"/>
        <d v="2018-04-06T00:00:00" u="1"/>
        <d v="2018-03-20T00:00:00" u="1"/>
        <d v="2018-03-13T00:00:00" u="1"/>
        <d v="2018-02-27T00:00:00" u="1"/>
        <d v="2018-04-18T00:00:00" u="1"/>
        <d v="2018-03-06T00:00:00" u="1"/>
        <d v="2018-02-20T00:00:00" u="1"/>
        <d v="2018-04-11T00:00:00" u="1"/>
        <d v="2018-03-25T00:00:00" u="1"/>
        <d v="2018-02-13T00:00:00" u="1"/>
        <d v="2018-04-04T00:00:00" u="1"/>
        <d v="2018-03-18T00:00:00" u="1"/>
        <d v="2018-03-11T00:00:00" u="1"/>
        <d v="2018-02-25T00:00:00" u="1"/>
        <d v="2018-04-16T00:00:00" u="1"/>
        <d v="2018-03-30T00:00:00" u="1"/>
        <d v="2018-03-04T00:00:00" u="1"/>
        <d v="2018-02-18T00:00:00" u="1"/>
        <d v="2018-04-09T00:00:00" u="1"/>
        <d v="2018-03-23T00:00:00" u="1"/>
        <d v="2018-02-11T00:00:00" u="1"/>
        <d v="2018-04-02T00:00:00" u="1"/>
        <d v="2018-03-16T00:00:00" u="1"/>
        <d v="2018-03-09T00:00:00" u="1"/>
        <d v="2018-02-23T00:00:00" u="1"/>
        <d v="2018-04-14T00:00:00" u="1"/>
        <d v="2018-03-28T00:00:00" u="1"/>
        <d v="2018-03-02T00:00:00" u="1"/>
        <d v="2018-02-16T00:00:00" u="1"/>
        <d v="2018-04-07T00:00:00" u="1"/>
      </sharedItems>
    </cacheField>
    <cacheField name="浏览量/次" numFmtId="0">
      <sharedItems containsString="0" containsBlank="1" containsNumber="1" containsInteger="1" minValue="0" maxValue="145"/>
    </cacheField>
    <cacheField name="访客数/人" numFmtId="0">
      <sharedItems containsString="0" containsBlank="1" containsNumber="1" containsInteger="1" minValue="0" maxValue="29"/>
    </cacheField>
    <cacheField name="平均停留时长/秒" numFmtId="0">
      <sharedItems containsString="0" containsBlank="1" containsNumber="1" minValue="0" maxValue="696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39351847" createdVersion="6" refreshedVersion="6" minRefreshableVersion="3" recordCount="10">
  <cacheSource type="worksheet">
    <worksheetSource ref="A1:O1048576" sheet="体验报告明细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1">
        <n v="6"/>
        <n v="7"/>
        <n v="8"/>
        <m/>
        <n v="11" u="1"/>
        <n v="12" u="1"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9T00:00:00" maxDate="2018-08-08T00:00:00" count="27">
        <d v="2018-06-10T00:00:00"/>
        <d v="2018-06-16T00:00:00"/>
        <d v="2018-06-17T00:00:00"/>
        <d v="2018-06-20T00:00:00"/>
        <d v="2018-06-22T00:00:00"/>
        <d v="2018-07-21T00:00:00"/>
        <d v="2018-08-07T00:00:00"/>
        <d v="2018-08-06T00:00:00"/>
        <m/>
        <d v="2018-01-30T00:00:00" u="1"/>
        <d v="2018-01-04T00:00:00" u="1"/>
        <d v="2018-01-23T00:00:00" u="1"/>
        <d v="2017-11-09T00:00:00" u="1"/>
        <d v="2017-12-26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7-11-22T00:00:00" u="1"/>
        <d v="2017-12-27T00:00:00" u="1"/>
        <d v="2017-12-20T00:00:00" u="1"/>
        <d v="2018-02-13T00:00:00" u="1"/>
        <d v="2017-11-27T00:00:00" u="1"/>
        <d v="2017-11-18T00:00:00" u="1"/>
      </sharedItems>
    </cacheField>
    <cacheField name="TIME" numFmtId="0">
      <sharedItems containsNonDate="0" containsDate="1" containsString="0" containsBlank="1" minDate="1899-12-30T03:57:00" maxDate="1899-12-30T23:1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m/>
        <s v="1星" u="1"/>
        <s v="4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35648138" createdVersion="6" refreshedVersion="6" minRefreshableVersion="3" recordCount="10">
  <cacheSource type="worksheet">
    <worksheetSource ref="A1:L1048576" sheet="回复体验报告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8" count="5">
        <n v="6"/>
        <n v="7"/>
        <n v="8"/>
        <m/>
        <n v="5" u="1"/>
      </sharedItems>
    </cacheField>
    <cacheField name="日" numFmtId="0">
      <sharedItems containsNonDate="0" containsDate="1" containsString="0" containsBlank="1" minDate="2018-06-10T00:00:00" maxDate="2018-08-08T00:00:00" count="9">
        <d v="2018-06-10T00:00:00"/>
        <d v="2018-06-16T00:00:00"/>
        <d v="2018-06-17T00:00:00"/>
        <d v="2018-06-20T00:00:00"/>
        <d v="2018-06-22T00:00:00"/>
        <d v="2018-07-21T00:00:00"/>
        <d v="2018-08-06T00:00:00"/>
        <d v="2018-08-07T00:00:00"/>
        <m/>
      </sharedItems>
    </cacheField>
    <cacheField name="TIME" numFmtId="0">
      <sharedItems containsNonDate="0" containsDate="1" containsString="0" containsBlank="1" minDate="1899-12-30T03:57:00" maxDate="1899-12-30T23:1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56481482" createdVersion="6" refreshedVersion="6" minRefreshableVersion="3" recordCount="76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8" count="5">
        <n v="6"/>
        <n v="7"/>
        <n v="8"/>
        <m/>
        <n v="5" u="1"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5-15T10:56:11" maxDate="2018-08-08T00:46:25"/>
    </cacheField>
    <cacheField name="最后沟通时间" numFmtId="0">
      <sharedItems containsNonDate="0" containsDate="1" containsString="0" containsBlank="1" minDate="2018-06-19T18:40:06" maxDate="2018-08-08T10:13:56"/>
    </cacheField>
    <cacheField name="顾客标签" numFmtId="0">
      <sharedItems containsBlank="1" count="14">
        <s v="眼部整形"/>
        <s v="水光针"/>
        <s v="祛痣"/>
        <s v="美体塑形"/>
        <s v="其他"/>
        <s v="半永久"/>
        <s v="脱毛"/>
        <s v="鼻部整形"/>
        <s v="玻尿酸"/>
        <s v="祛斑"/>
        <s v="肉毒素"/>
        <s v="皮肤修复"/>
        <m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5138889" createdVersion="6" refreshedVersion="6" minRefreshableVersion="3" recordCount="40">
  <cacheSource type="worksheet">
    <worksheetSource ref="A1:K1048576" sheet="订单中心"/>
  </cacheSource>
  <cacheFields count="12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8" count="6">
        <n v="6"/>
        <n v="7"/>
        <n v="8"/>
        <m/>
        <n v="1" u="1"/>
        <n v="5" u="1"/>
      </sharedItems>
    </cacheField>
    <cacheField name="日" numFmtId="0">
      <sharedItems containsString="0" containsBlank="1" containsNumber="1" containsInteger="1" minValue="0" maxValue="30" count="20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v="0" u="1"/>
      </sharedItems>
    </cacheField>
    <cacheField name="时间" numFmtId="0">
      <sharedItems containsNonDate="0" containsDate="1" containsString="0" containsBlank="1" minDate="2018-06-18T00:00:00" maxDate="2018-08-12T00:00:00"/>
    </cacheField>
    <cacheField name="time" numFmtId="0">
      <sharedItems containsNonDate="0" containsDate="1" containsString="0" containsBlank="1" minDate="1899-12-30T00:46:00" maxDate="1899-12-30T18:56:00"/>
    </cacheField>
    <cacheField name="订单来源" numFmtId="0">
      <sharedItems containsBlank="1" count="5">
        <s v="400已接"/>
        <s v="咨询"/>
        <s v="400未接"/>
        <s v="门店预约"/>
        <m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3220781" maxValue="18945583370"/>
    </cacheField>
    <cacheField name="顾客留言" numFmtId="0">
      <sharedItems containsBlank="1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 containsMixedTypes="1" containsNumber="1" containsInteger="1" minValue="18515891668" maxValue="18515891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26.711247453713" createdVersion="6" refreshedVersion="6" minRefreshableVersion="3" recordCount="40">
  <cacheSource type="worksheet">
    <worksheetSource ref="A1:J1048576" sheet="订单中心"/>
  </cacheSource>
  <cacheFields count="11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1">
        <n v="6"/>
        <n v="7"/>
        <n v="8"/>
        <m/>
        <n v="11" u="1"/>
        <n v="12" u="1"/>
        <n v="3" u="1"/>
        <n v="4" u="1"/>
        <n v="2" u="1"/>
        <n v="1" u="1"/>
        <n v="5" u="1"/>
      </sharedItems>
    </cacheField>
    <cacheField name="日" numFmtId="0">
      <sharedItems containsDate="1" containsString="0" containsBlank="1" containsMixedTypes="1" minDate="1899-12-31T00:00:00" maxDate="2018-04-13T00:00:00" count="154">
        <n v="18"/>
        <n v="19"/>
        <n v="20"/>
        <n v="27"/>
        <n v="29"/>
        <n v="2"/>
        <n v="12"/>
        <n v="17"/>
        <n v="21"/>
        <n v="22"/>
        <n v="24"/>
        <n v="26"/>
        <n v="28"/>
        <n v="30"/>
        <n v="4"/>
        <n v="5"/>
        <n v="8"/>
        <n v="11"/>
        <m/>
        <n v="0" u="1"/>
        <d v="2018-01-14T00:00:00" u="1"/>
        <d v="2018-03-31T00:00:00" u="1"/>
        <d v="2018-01-10T00:00:00" u="1"/>
        <d v="2018-04-12T00:00:00" u="1"/>
        <d v="2018-03-27T00:00:00" u="1"/>
        <d v="2018-01-06T00:00:00" u="1"/>
        <d v="2018-04-08T00:00:00" u="1"/>
        <d v="2018-03-23T00:00:00" u="1"/>
        <d v="2018-01-02T00:00:00" u="1"/>
        <d v="2018-04-04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8-02-14T00:00:00" u="1"/>
        <d v="2017-12-05T00:00:00" u="1"/>
        <d v="2018-01-29T00:00:00" u="1"/>
        <d v="2018-02-10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4-11T00:00:00" u="1"/>
        <d v="2018-03-26T00:00:00" u="1"/>
        <d v="2018-01-05T00:00:00" u="1"/>
        <d v="2018-04-07T00:00:00" u="1"/>
        <d v="2018-03-22T00:00:00" u="1"/>
        <d v="2018-01-01T00:00:00" u="1"/>
        <d v="2018-04-03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8-03-02T00:00:00" u="1"/>
        <d v="2017-11-27T00:00:00" u="1"/>
        <d v="2018-02-17T00:00:00" u="1"/>
        <d v="2017-12-08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4-10T00:00:00" u="1"/>
        <d v="2018-03-25T00:00:00" u="1"/>
        <d v="2018-01-04T00:00:00" u="1"/>
        <d v="2018-04-06T00:00:00" u="1"/>
        <d v="2017-12-31T00:00:00" u="1"/>
        <d v="2018-03-21T00:00:00" u="1"/>
        <d v="2018-04-02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8-02-16T00:00:00" u="1"/>
        <d v="2017-12-07T00:00:00" u="1"/>
        <d v="2018-01-31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4-09T00:00:00" u="1"/>
        <d v="2018-03-24T00:00:00" u="1"/>
        <d v="2018-01-03T00:00:00" u="1"/>
        <d v="2018-04-05T00:00:00" u="1"/>
        <d v="2017-12-30T00:00:00" u="1"/>
        <d v="2018-03-20T00:00:00" u="1"/>
        <d v="2018-04-01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8-02-19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时间" numFmtId="0">
      <sharedItems containsNonDate="0" containsDate="1" containsString="0" containsBlank="1" minDate="2018-06-18T00:00:00" maxDate="2018-08-12T00:00:00"/>
    </cacheField>
    <cacheField name="time" numFmtId="0">
      <sharedItems containsNonDate="0" containsDate="1" containsString="0" containsBlank="1" minDate="1899-12-30T00:46:00" maxDate="1899-12-30T18:56:00"/>
    </cacheField>
    <cacheField name="订单来源" numFmtId="0">
      <sharedItems containsBlank="1" count="7">
        <s v="400已接"/>
        <s v="咨询"/>
        <s v="400未接"/>
        <s v="门店预约"/>
        <m/>
        <s v="技师预约" u="1"/>
        <s v="项目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3220781" maxValue="18945583370"/>
    </cacheField>
    <cacheField name="顾客留言" numFmtId="0">
      <sharedItems containsBlank="1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2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3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4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5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6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7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Cache/pivotCacheRecords8.xml><?xml version="1.0" encoding="utf-8"?>
<pivotCacheRecords xmlns="http://schemas.openxmlformats.org/spreadsheetml/2006/main" count="107">
  <r>
    <x v="0"/>
    <x v="0"/>
    <x v="0"/>
    <n v="0"/>
    <n v="0"/>
    <n v="0"/>
    <n v="0"/>
  </r>
  <r>
    <x v="0"/>
    <x v="0"/>
    <x v="1"/>
    <n v="1"/>
    <n v="1"/>
    <n v="1"/>
    <n v="0"/>
  </r>
  <r>
    <x v="0"/>
    <x v="1"/>
    <x v="2"/>
    <n v="0"/>
    <n v="0"/>
    <n v="0"/>
    <n v="0"/>
  </r>
  <r>
    <x v="0"/>
    <x v="1"/>
    <x v="3"/>
    <n v="1"/>
    <n v="1"/>
    <n v="16"/>
    <n v="0"/>
  </r>
  <r>
    <x v="0"/>
    <x v="1"/>
    <x v="4"/>
    <n v="0"/>
    <n v="0"/>
    <n v="0"/>
    <n v="0"/>
  </r>
  <r>
    <x v="0"/>
    <x v="1"/>
    <x v="5"/>
    <n v="0"/>
    <n v="0"/>
    <n v="0"/>
    <n v="0"/>
  </r>
  <r>
    <x v="0"/>
    <x v="1"/>
    <x v="6"/>
    <n v="1"/>
    <n v="1"/>
    <n v="0"/>
    <n v="0"/>
  </r>
  <r>
    <x v="0"/>
    <x v="1"/>
    <x v="7"/>
    <n v="0"/>
    <n v="0"/>
    <n v="0"/>
    <n v="0"/>
  </r>
  <r>
    <x v="0"/>
    <x v="1"/>
    <x v="8"/>
    <n v="3"/>
    <n v="1"/>
    <n v="174"/>
    <n v="0"/>
  </r>
  <r>
    <x v="0"/>
    <x v="1"/>
    <x v="9"/>
    <n v="11"/>
    <n v="6"/>
    <n v="16.8"/>
    <n v="33.33"/>
  </r>
  <r>
    <x v="0"/>
    <x v="1"/>
    <x v="10"/>
    <n v="3"/>
    <n v="1"/>
    <n v="642"/>
    <n v="0"/>
  </r>
  <r>
    <x v="0"/>
    <x v="1"/>
    <x v="11"/>
    <n v="2"/>
    <n v="1"/>
    <n v="160"/>
    <n v="0"/>
  </r>
  <r>
    <x v="0"/>
    <x v="1"/>
    <x v="12"/>
    <n v="1"/>
    <n v="1"/>
    <n v="0"/>
    <n v="0"/>
  </r>
  <r>
    <x v="0"/>
    <x v="1"/>
    <x v="13"/>
    <n v="0"/>
    <n v="0"/>
    <n v="0"/>
    <n v="0"/>
  </r>
  <r>
    <x v="0"/>
    <x v="1"/>
    <x v="14"/>
    <n v="0"/>
    <n v="0"/>
    <n v="0"/>
    <n v="0"/>
  </r>
  <r>
    <x v="0"/>
    <x v="1"/>
    <x v="15"/>
    <n v="1"/>
    <n v="1"/>
    <n v="57.5"/>
    <n v="50"/>
  </r>
  <r>
    <x v="0"/>
    <x v="1"/>
    <x v="16"/>
    <n v="14"/>
    <n v="3"/>
    <n v="18.67"/>
    <n v="50"/>
  </r>
  <r>
    <x v="0"/>
    <x v="1"/>
    <x v="17"/>
    <n v="1"/>
    <n v="1"/>
    <n v="0"/>
    <n v="0"/>
  </r>
  <r>
    <x v="0"/>
    <x v="1"/>
    <x v="18"/>
    <n v="2"/>
    <n v="1"/>
    <n v="2"/>
    <n v="0"/>
  </r>
  <r>
    <x v="0"/>
    <x v="1"/>
    <x v="19"/>
    <n v="1"/>
    <n v="1"/>
    <n v="0"/>
    <n v="0"/>
  </r>
  <r>
    <x v="0"/>
    <x v="1"/>
    <x v="20"/>
    <n v="0"/>
    <n v="0"/>
    <n v="0"/>
    <n v="0"/>
  </r>
  <r>
    <x v="0"/>
    <x v="1"/>
    <x v="21"/>
    <n v="0"/>
    <n v="0"/>
    <n v="0"/>
    <n v="0"/>
  </r>
  <r>
    <x v="0"/>
    <x v="1"/>
    <x v="22"/>
    <n v="5"/>
    <n v="2"/>
    <n v="21"/>
    <n v="20"/>
  </r>
  <r>
    <x v="0"/>
    <x v="1"/>
    <x v="23"/>
    <n v="16"/>
    <n v="7"/>
    <n v="69.45999999999999"/>
    <n v="38.75"/>
  </r>
  <r>
    <x v="0"/>
    <x v="1"/>
    <x v="24"/>
    <n v="6"/>
    <n v="3"/>
    <n v="53"/>
    <n v="83.33"/>
  </r>
  <r>
    <x v="0"/>
    <x v="1"/>
    <x v="25"/>
    <n v="0"/>
    <n v="0"/>
    <n v="0"/>
    <n v="0"/>
  </r>
  <r>
    <x v="0"/>
    <x v="1"/>
    <x v="26"/>
    <n v="5"/>
    <n v="3"/>
    <n v="4"/>
    <n v="30"/>
  </r>
  <r>
    <x v="0"/>
    <x v="1"/>
    <x v="27"/>
    <n v="3"/>
    <n v="1"/>
    <n v="8"/>
    <n v="0"/>
  </r>
  <r>
    <x v="0"/>
    <x v="1"/>
    <x v="28"/>
    <n v="4"/>
    <n v="3"/>
    <n v="3"/>
    <n v="33.33"/>
  </r>
  <r>
    <x v="0"/>
    <x v="1"/>
    <x v="29"/>
    <n v="1"/>
    <n v="1"/>
    <n v="0"/>
    <n v="0"/>
  </r>
  <r>
    <x v="0"/>
    <x v="1"/>
    <x v="30"/>
    <n v="2"/>
    <n v="2"/>
    <n v="0"/>
    <n v="0"/>
  </r>
  <r>
    <x v="0"/>
    <x v="1"/>
    <x v="31"/>
    <n v="2"/>
    <n v="1"/>
    <n v="14"/>
    <n v="0"/>
  </r>
  <r>
    <x v="0"/>
    <x v="1"/>
    <x v="32"/>
    <n v="7"/>
    <n v="1"/>
    <n v="3"/>
    <n v="100"/>
  </r>
  <r>
    <x v="0"/>
    <x v="2"/>
    <x v="33"/>
    <n v="10"/>
    <n v="2"/>
    <n v="9"/>
    <n v="44.44"/>
  </r>
  <r>
    <x v="0"/>
    <x v="2"/>
    <x v="34"/>
    <n v="5"/>
    <n v="3"/>
    <n v="5.33"/>
    <n v="40"/>
  </r>
  <r>
    <x v="0"/>
    <x v="2"/>
    <x v="35"/>
    <n v="6"/>
    <n v="3"/>
    <n v="28"/>
    <n v="16.67"/>
  </r>
  <r>
    <x v="0"/>
    <x v="2"/>
    <x v="36"/>
    <n v="9"/>
    <n v="2"/>
    <n v="696"/>
    <n v="14.29"/>
  </r>
  <r>
    <x v="0"/>
    <x v="2"/>
    <x v="37"/>
    <n v="47"/>
    <n v="10"/>
    <n v="126.6"/>
    <n v="29.26"/>
  </r>
  <r>
    <x v="0"/>
    <x v="2"/>
    <x v="38"/>
    <n v="24"/>
    <n v="4"/>
    <n v="17.75"/>
    <n v="44.91"/>
  </r>
  <r>
    <x v="0"/>
    <x v="2"/>
    <x v="39"/>
    <n v="54"/>
    <n v="8"/>
    <n v="270.75"/>
    <n v="37.74"/>
  </r>
  <r>
    <x v="0"/>
    <x v="2"/>
    <x v="40"/>
    <n v="17"/>
    <n v="8"/>
    <n v="68.67"/>
    <n v="59.89"/>
  </r>
  <r>
    <x v="0"/>
    <x v="2"/>
    <x v="41"/>
    <n v="19"/>
    <n v="3"/>
    <n v="112"/>
    <n v="40"/>
  </r>
  <r>
    <x v="0"/>
    <x v="2"/>
    <x v="42"/>
    <n v="41"/>
    <n v="10"/>
    <n v="40.64"/>
    <n v="28.71"/>
  </r>
  <r>
    <x v="0"/>
    <x v="2"/>
    <x v="43"/>
    <n v="44"/>
    <n v="9"/>
    <n v="110.89"/>
    <n v="31.56"/>
  </r>
  <r>
    <x v="0"/>
    <x v="2"/>
    <x v="44"/>
    <n v="44"/>
    <n v="13"/>
    <n v="369.55"/>
    <n v="24.84"/>
  </r>
  <r>
    <x v="0"/>
    <x v="2"/>
    <x v="45"/>
    <n v="107"/>
    <n v="15"/>
    <n v="82.59"/>
    <n v="24.18"/>
  </r>
  <r>
    <x v="0"/>
    <x v="2"/>
    <x v="46"/>
    <n v="72"/>
    <n v="10"/>
    <n v="67"/>
    <n v="20.97"/>
  </r>
  <r>
    <x v="0"/>
    <x v="2"/>
    <x v="47"/>
    <n v="111"/>
    <n v="17"/>
    <n v="68.40000000000001"/>
    <n v="23.4"/>
  </r>
  <r>
    <x v="0"/>
    <x v="2"/>
    <x v="48"/>
    <n v="32"/>
    <n v="13"/>
    <n v="89.01000000000001"/>
    <n v="23.55"/>
  </r>
  <r>
    <x v="0"/>
    <x v="2"/>
    <x v="49"/>
    <n v="46"/>
    <n v="10"/>
    <n v="122.38"/>
    <n v="11.63"/>
  </r>
  <r>
    <x v="0"/>
    <x v="2"/>
    <x v="50"/>
    <n v="28"/>
    <n v="9"/>
    <n v="64.70999999999999"/>
    <n v="45.45"/>
  </r>
  <r>
    <x v="0"/>
    <x v="2"/>
    <x v="51"/>
    <n v="58"/>
    <n v="13"/>
    <n v="92.92"/>
    <n v="11.81"/>
  </r>
  <r>
    <x v="0"/>
    <x v="2"/>
    <x v="52"/>
    <n v="145"/>
    <n v="29"/>
    <n v="202.66"/>
    <n v="12.39"/>
  </r>
  <r>
    <x v="0"/>
    <x v="2"/>
    <x v="53"/>
    <n v="90"/>
    <n v="23"/>
    <n v="99.78"/>
    <n v="17.54"/>
  </r>
  <r>
    <x v="0"/>
    <x v="2"/>
    <x v="54"/>
    <n v="118"/>
    <n v="15"/>
    <n v="69.27"/>
    <n v="41"/>
  </r>
  <r>
    <x v="0"/>
    <x v="2"/>
    <x v="55"/>
    <n v="18"/>
    <n v="3"/>
    <n v="40.33"/>
    <n v="40"/>
  </r>
  <r>
    <x v="0"/>
    <x v="2"/>
    <x v="56"/>
    <n v="18"/>
    <n v="8"/>
    <n v="16.38"/>
    <n v="20.24"/>
  </r>
  <r>
    <x v="0"/>
    <x v="2"/>
    <x v="57"/>
    <n v="34"/>
    <n v="10"/>
    <n v="21.4"/>
    <n v="32.21"/>
  </r>
  <r>
    <x v="0"/>
    <x v="2"/>
    <x v="58"/>
    <n v="105"/>
    <n v="12"/>
    <n v="66.16"/>
    <n v="43.08"/>
  </r>
  <r>
    <x v="0"/>
    <x v="2"/>
    <x v="59"/>
    <n v="37"/>
    <n v="8"/>
    <n v="85.22"/>
    <n v="26.9"/>
  </r>
  <r>
    <x v="0"/>
    <x v="2"/>
    <x v="60"/>
    <n v="39"/>
    <n v="9"/>
    <n v="209.61"/>
    <n v="19.66"/>
  </r>
  <r>
    <x v="0"/>
    <x v="2"/>
    <x v="61"/>
    <n v="32"/>
    <n v="11"/>
    <n v="38.27"/>
    <n v="32.24"/>
  </r>
  <r>
    <x v="0"/>
    <x v="2"/>
    <x v="62"/>
    <n v="36"/>
    <n v="13"/>
    <n v="39.74"/>
    <n v="20.27"/>
  </r>
  <r>
    <x v="0"/>
    <x v="3"/>
    <x v="63"/>
    <n v="29"/>
    <n v="9"/>
    <n v="29.56"/>
    <n v="25.17"/>
  </r>
  <r>
    <x v="0"/>
    <x v="3"/>
    <x v="64"/>
    <n v="139"/>
    <n v="29"/>
    <n v="65.88"/>
    <n v="30.98"/>
  </r>
  <r>
    <x v="0"/>
    <x v="3"/>
    <x v="65"/>
    <n v="54"/>
    <n v="17"/>
    <n v="51.41"/>
    <n v="37.65"/>
  </r>
  <r>
    <x v="0"/>
    <x v="3"/>
    <x v="66"/>
    <n v="30"/>
    <n v="14"/>
    <n v="43.9"/>
    <n v="19.84"/>
  </r>
  <r>
    <x v="0"/>
    <x v="3"/>
    <x v="67"/>
    <n v="37"/>
    <n v="16"/>
    <n v="25.06"/>
    <n v="38.02"/>
  </r>
  <r>
    <x v="0"/>
    <x v="3"/>
    <x v="68"/>
    <n v="42"/>
    <n v="9"/>
    <n v="79.56999999999999"/>
    <n v="37.93"/>
  </r>
  <r>
    <x v="0"/>
    <x v="3"/>
    <x v="69"/>
    <n v="28"/>
    <n v="12"/>
    <n v="21.86"/>
    <n v="16.72"/>
  </r>
  <r>
    <x v="0"/>
    <x v="3"/>
    <x v="70"/>
    <n v="23"/>
    <n v="11"/>
    <n v="23.83"/>
    <n v="20.29"/>
  </r>
  <r>
    <x v="0"/>
    <x v="3"/>
    <x v="71"/>
    <n v="50"/>
    <n v="15"/>
    <n v="18.03"/>
    <n v="32.63"/>
  </r>
  <r>
    <x v="0"/>
    <x v="3"/>
    <x v="72"/>
    <n v="62"/>
    <n v="17"/>
    <n v="22.79"/>
    <n v="24.37"/>
  </r>
  <r>
    <x v="0"/>
    <x v="3"/>
    <x v="73"/>
    <n v="71"/>
    <n v="16"/>
    <n v="42.94"/>
    <n v="17.11"/>
  </r>
  <r>
    <x v="0"/>
    <x v="3"/>
    <x v="74"/>
    <n v="53"/>
    <n v="11"/>
    <n v="30.97"/>
    <n v="37.13"/>
  </r>
  <r>
    <x v="0"/>
    <x v="3"/>
    <x v="75"/>
    <n v="49"/>
    <n v="20"/>
    <n v="19.84"/>
    <n v="26.72"/>
  </r>
  <r>
    <x v="0"/>
    <x v="3"/>
    <x v="76"/>
    <n v="49"/>
    <n v="18"/>
    <n v="23.24"/>
    <n v="40.31"/>
  </r>
  <r>
    <x v="0"/>
    <x v="3"/>
    <x v="77"/>
    <n v="32"/>
    <n v="13"/>
    <n v="113.37"/>
    <n v="55.61"/>
  </r>
  <r>
    <x v="0"/>
    <x v="3"/>
    <x v="78"/>
    <n v="61"/>
    <n v="19"/>
    <n v="16.27"/>
    <n v="51.68"/>
  </r>
  <r>
    <x v="0"/>
    <x v="3"/>
    <x v="79"/>
    <n v="64"/>
    <n v="18"/>
    <n v="21.79"/>
    <n v="32.39"/>
  </r>
  <r>
    <x v="0"/>
    <x v="3"/>
    <x v="80"/>
    <n v="121"/>
    <n v="15"/>
    <n v="39.08"/>
    <n v="19.36"/>
  </r>
  <r>
    <x v="0"/>
    <x v="3"/>
    <x v="81"/>
    <n v="59"/>
    <n v="23"/>
    <n v="34.81"/>
    <n v="40.19"/>
  </r>
  <r>
    <x v="0"/>
    <x v="3"/>
    <x v="82"/>
    <n v="36"/>
    <n v="15"/>
    <n v="73.33"/>
    <n v="53.38"/>
  </r>
  <r>
    <x v="0"/>
    <x v="3"/>
    <x v="83"/>
    <n v="40"/>
    <n v="14"/>
    <n v="53.21"/>
    <n v="34.77"/>
  </r>
  <r>
    <x v="0"/>
    <x v="3"/>
    <x v="84"/>
    <n v="22"/>
    <n v="5"/>
    <n v="12.33"/>
    <n v="15.79"/>
  </r>
  <r>
    <x v="0"/>
    <x v="3"/>
    <x v="85"/>
    <n v="27"/>
    <n v="8"/>
    <n v="35"/>
    <n v="44.27"/>
  </r>
  <r>
    <x v="0"/>
    <x v="3"/>
    <x v="86"/>
    <n v="63"/>
    <n v="17"/>
    <n v="53.84"/>
    <n v="42.44"/>
  </r>
  <r>
    <x v="0"/>
    <x v="3"/>
    <x v="87"/>
    <n v="33"/>
    <n v="14"/>
    <n v="18.36"/>
    <n v="24.66"/>
  </r>
  <r>
    <x v="0"/>
    <x v="3"/>
    <x v="88"/>
    <n v="27"/>
    <n v="12"/>
    <n v="14.38"/>
    <n v="38.72"/>
  </r>
  <r>
    <x v="0"/>
    <x v="3"/>
    <x v="89"/>
    <n v="76"/>
    <n v="22"/>
    <n v="27.75"/>
    <n v="38.43"/>
  </r>
  <r>
    <x v="0"/>
    <x v="3"/>
    <x v="90"/>
    <n v="25"/>
    <n v="8"/>
    <n v="20.13"/>
    <n v="45.71"/>
  </r>
  <r>
    <x v="0"/>
    <x v="3"/>
    <x v="91"/>
    <n v="91"/>
    <n v="23"/>
    <n v="24.96"/>
    <n v="45.73"/>
  </r>
  <r>
    <x v="0"/>
    <x v="3"/>
    <x v="92"/>
    <n v="73"/>
    <n v="17"/>
    <n v="113.11"/>
    <n v="32.92"/>
  </r>
  <r>
    <x v="0"/>
    <x v="3"/>
    <x v="93"/>
    <n v="91"/>
    <n v="14"/>
    <n v="26.93"/>
    <n v="19.55"/>
  </r>
  <r>
    <x v="0"/>
    <x v="4"/>
    <x v="94"/>
    <n v="116"/>
    <n v="20"/>
    <n v="134.32"/>
    <n v="35.8"/>
  </r>
  <r>
    <x v="0"/>
    <x v="4"/>
    <x v="95"/>
    <n v="103"/>
    <n v="22"/>
    <n v="46.79"/>
    <n v="27.16"/>
  </r>
  <r>
    <x v="0"/>
    <x v="4"/>
    <x v="96"/>
    <n v="81"/>
    <n v="14"/>
    <n v="36.97"/>
    <n v="25.94"/>
  </r>
  <r>
    <x v="0"/>
    <x v="4"/>
    <x v="97"/>
    <n v="72"/>
    <n v="14"/>
    <n v="211.7"/>
    <n v="19.47"/>
  </r>
  <r>
    <x v="0"/>
    <x v="4"/>
    <x v="98"/>
    <n v="56"/>
    <n v="18"/>
    <n v="26.74"/>
    <n v="31.79"/>
  </r>
  <r>
    <x v="0"/>
    <x v="4"/>
    <x v="99"/>
    <n v="89"/>
    <n v="21"/>
    <n v="71"/>
    <n v="33.03"/>
  </r>
  <r>
    <x v="0"/>
    <x v="4"/>
    <x v="100"/>
    <n v="89"/>
    <n v="14"/>
    <n v="53.54"/>
    <n v="28.98"/>
  </r>
  <r>
    <x v="0"/>
    <x v="4"/>
    <x v="101"/>
    <n v="74"/>
    <n v="22"/>
    <n v="84.65000000000001"/>
    <n v="26.58"/>
  </r>
  <r>
    <x v="0"/>
    <x v="4"/>
    <x v="102"/>
    <n v="53"/>
    <n v="15"/>
    <n v="85.61"/>
    <n v="34.47"/>
  </r>
  <r>
    <x v="0"/>
    <x v="4"/>
    <x v="103"/>
    <n v="88"/>
    <n v="18"/>
    <n v="66.18000000000001"/>
    <n v="33.49"/>
  </r>
  <r>
    <x v="0"/>
    <x v="4"/>
    <x v="104"/>
    <n v="22"/>
    <n v="11"/>
    <n v="9.380000000000001"/>
    <n v="9.09"/>
  </r>
  <r>
    <x v="0"/>
    <x v="4"/>
    <x v="105"/>
    <n v="31"/>
    <n v="10"/>
    <n v="28.33"/>
    <n v="39.03"/>
  </r>
  <r>
    <x v="1"/>
    <x v="5"/>
    <x v="10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3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1" firstHeaderRow="1" firstDataRow="3" firstDataCol="1"/>
  <pivotFields count="16">
    <pivotField compact="0" outline="0" showAll="0" defaultSubtotal="0"/>
    <pivotField axis="axisCol" compact="0" outline="0" showAll="0" defaultSubtotal="0">
      <items count="4">
        <item x="0"/>
        <item h="1" x="3"/>
        <item x="1"/>
        <item h="1"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2">
        <item x="2"/>
        <item x="0"/>
        <item x="1"/>
        <item x="3"/>
        <item x="9"/>
        <item m="1" x="11"/>
        <item x="4"/>
        <item m="1" x="10"/>
        <item x="5"/>
        <item x="6"/>
        <item x="7"/>
        <item x="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7">
    <i>
      <x v="8"/>
    </i>
    <i>
      <x v="6"/>
    </i>
    <i/>
    <i>
      <x v="1"/>
    </i>
    <i>
      <x v="3"/>
    </i>
    <i>
      <x v="2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9">
        <item h="1" m="1" x="6"/>
        <item h="1" m="1" x="7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77">
        <item m="1" x="108"/>
        <item m="1" x="137"/>
        <item m="1" x="166"/>
        <item m="1" x="126"/>
        <item m="1" x="155"/>
        <item m="1" x="115"/>
        <item m="1" x="145"/>
        <item m="1" x="174"/>
        <item m="1" x="134"/>
        <item m="1" x="163"/>
        <item m="1" x="123"/>
        <item m="1" x="152"/>
        <item m="1" x="112"/>
        <item m="1" x="141"/>
        <item m="1" x="170"/>
        <item m="1" x="130"/>
        <item m="1" x="159"/>
        <item m="1" x="119"/>
        <item m="1" x="149"/>
        <item m="1" x="110"/>
        <item m="1" x="144"/>
        <item m="1" x="173"/>
        <item m="1" x="133"/>
        <item m="1" x="162"/>
        <item m="1" x="122"/>
        <item m="1" x="151"/>
        <item m="1" x="111"/>
        <item m="1" x="140"/>
        <item m="1" x="169"/>
        <item m="1" x="129"/>
        <item m="1" x="158"/>
        <item m="1" x="118"/>
        <item m="1" x="148"/>
        <item m="1" x="109"/>
        <item m="1" x="139"/>
        <item m="1" x="168"/>
        <item m="1" x="128"/>
        <item m="1" x="157"/>
        <item m="1" x="117"/>
        <item x="106"/>
        <item m="1" x="147"/>
        <item m="1" x="107"/>
        <item m="1" x="136"/>
        <item m="1" x="165"/>
        <item m="1" x="125"/>
        <item m="1" x="154"/>
        <item m="1" x="114"/>
        <item m="1" x="143"/>
        <item m="1" x="172"/>
        <item m="1" x="132"/>
        <item m="1" x="161"/>
        <item m="1" x="121"/>
        <item m="1" x="138"/>
        <item m="1" x="167"/>
        <item m="1" x="127"/>
        <item m="1" x="156"/>
        <item m="1" x="116"/>
        <item m="1" x="146"/>
        <item m="1" x="175"/>
        <item m="1" x="135"/>
        <item m="1" x="164"/>
        <item m="1" x="124"/>
        <item m="1" x="153"/>
        <item m="1" x="171"/>
        <item m="1" x="142"/>
        <item m="1" x="113"/>
        <item m="1" x="131"/>
        <item m="1" x="160"/>
        <item m="1" x="120"/>
        <item m="1" x="1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9"/>
        <item x="98"/>
        <item x="97"/>
        <item x="96"/>
        <item x="95"/>
        <item x="94"/>
        <item x="100"/>
        <item x="102"/>
        <item x="101"/>
        <item x="103"/>
        <item x="104"/>
        <item x="10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0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x="1"/>
        <item h="1" x="2"/>
        <item t="default"/>
      </items>
    </pivotField>
    <pivotField axis="axisPage" showAll="0">
      <items count="10">
        <item x="8"/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6"/>
        <item h="1" m="1" x="4"/>
        <item h="1" m="1" x="2"/>
        <item h="1" m="1" x="3"/>
        <item h="1" x="1"/>
        <item m="1" x="5"/>
        <item t="default"/>
      </items>
    </pivotField>
    <pivotField axis="axisPage" showAll="0">
      <items count="144">
        <item m="1" x="100"/>
        <item m="1" x="62"/>
        <item m="1" x="26"/>
        <item m="1" x="132"/>
        <item m="1" x="96"/>
        <item m="1" x="59"/>
        <item m="1" x="23"/>
        <item m="1" x="129"/>
        <item m="1" x="92"/>
        <item m="1" x="31"/>
        <item m="1" x="137"/>
        <item m="1" x="102"/>
        <item m="1" x="64"/>
        <item m="1" x="28"/>
        <item m="1" x="134"/>
        <item m="1" x="98"/>
        <item m="1" x="61"/>
        <item m="1" x="25"/>
        <item m="1" x="131"/>
        <item m="1" x="94"/>
        <item m="1" x="57"/>
        <item m="1" x="21"/>
        <item m="1" x="127"/>
        <item m="1" x="90"/>
        <item m="1" x="54"/>
        <item m="1" x="18"/>
        <item m="1" x="124"/>
        <item m="1" x="87"/>
        <item m="1" x="51"/>
        <item m="1" x="15"/>
        <item m="1" x="121"/>
        <item m="1" x="84"/>
        <item m="1" x="49"/>
        <item m="1" x="13"/>
        <item m="1" x="119"/>
        <item m="1" x="82"/>
        <item m="1" x="47"/>
        <item m="1" x="11"/>
        <item m="1" x="116"/>
        <item m="1" x="79"/>
        <item m="1" x="45"/>
        <item m="1" x="9"/>
        <item m="1" x="114"/>
        <item m="1" x="77"/>
        <item m="1" x="42"/>
        <item m="1" x="6"/>
        <item m="1" x="111"/>
        <item m="1" x="74"/>
        <item m="1" x="39"/>
        <item m="1" x="3"/>
        <item m="1" x="109"/>
        <item m="1" x="72"/>
        <item m="1" x="37"/>
        <item m="1" x="1"/>
        <item m="1" x="108"/>
        <item m="1" x="71"/>
        <item m="1" x="36"/>
        <item m="1" x="142"/>
        <item m="1" x="107"/>
        <item m="1" x="69"/>
        <item m="1" x="34"/>
        <item m="1" x="140"/>
        <item m="1" x="105"/>
        <item m="1" x="67"/>
        <item m="1" x="32"/>
        <item m="1" x="138"/>
        <item m="1" x="103"/>
        <item m="1" x="65"/>
        <item m="1" x="29"/>
        <item m="1" x="135"/>
        <item m="1" x="99"/>
        <item m="1" x="70"/>
        <item m="1" x="35"/>
        <item m="1" x="141"/>
        <item m="1" x="106"/>
        <item m="1" x="68"/>
        <item m="1" x="33"/>
        <item m="1" x="139"/>
        <item m="1" x="104"/>
        <item m="1" x="66"/>
        <item m="1" x="30"/>
        <item m="1" x="136"/>
        <item m="1" x="101"/>
        <item m="1" x="63"/>
        <item m="1" x="27"/>
        <item m="1" x="133"/>
        <item m="1" x="97"/>
        <item m="1" x="60"/>
        <item m="1" x="24"/>
        <item m="1" x="130"/>
        <item m="1" x="93"/>
        <item m="1" x="56"/>
        <item m="1" x="20"/>
        <item m="1" x="126"/>
        <item m="1" x="89"/>
        <item m="1" x="53"/>
        <item m="1" x="17"/>
        <item m="1" x="123"/>
        <item m="1" x="86"/>
        <item m="1" x="95"/>
        <item m="1" x="58"/>
        <item m="1" x="22"/>
        <item m="1" x="128"/>
        <item m="1" x="91"/>
        <item m="1" x="55"/>
        <item m="1" x="19"/>
        <item m="1" x="125"/>
        <item m="1" x="88"/>
        <item m="1" x="52"/>
        <item m="1" x="16"/>
        <item m="1" x="122"/>
        <item m="1" x="85"/>
        <item m="1" x="50"/>
        <item x="0"/>
        <item m="1" x="14"/>
        <item m="1" x="120"/>
        <item m="1" x="83"/>
        <item m="1" x="48"/>
        <item m="1" x="12"/>
        <item m="1" x="117"/>
        <item m="1" x="80"/>
        <item m="1" x="44"/>
        <item m="1" x="8"/>
        <item m="1" x="113"/>
        <item m="1" x="76"/>
        <item m="1" x="41"/>
        <item m="1" x="5"/>
        <item m="1" x="110"/>
        <item m="1" x="73"/>
        <item m="1" x="38"/>
        <item m="1" x="2"/>
        <item m="1" x="118"/>
        <item m="1" x="81"/>
        <item m="1" x="46"/>
        <item m="1" x="10"/>
        <item m="1" x="115"/>
        <item m="1" x="78"/>
        <item m="1" x="43"/>
        <item m="1" x="7"/>
        <item m="1" x="112"/>
        <item m="1" x="75"/>
        <item m="1" x="40"/>
        <item m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6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4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8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5">
        <item h="1" x="3"/>
        <item m="1" x="4"/>
        <item x="0"/>
        <item x="1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4">
        <item x="5"/>
        <item x="7"/>
        <item x="8"/>
        <item m="1" x="13"/>
        <item x="3"/>
        <item x="4"/>
        <item x="9"/>
        <item x="2"/>
        <item x="10"/>
        <item x="1"/>
        <item x="6"/>
        <item x="0"/>
        <item x="12"/>
        <item x="1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2">
    <i>
      <x v="7"/>
    </i>
    <i>
      <x v="2"/>
    </i>
    <i>
      <x v="1"/>
    </i>
    <i>
      <x v="11"/>
    </i>
    <i>
      <x v="8"/>
    </i>
    <i>
      <x v="9"/>
    </i>
    <i>
      <x v="10"/>
    </i>
    <i>
      <x v="5"/>
    </i>
    <i/>
    <i>
      <x v="6"/>
    </i>
    <i>
      <x v="4"/>
    </i>
    <i t="grand"/>
  </rowItems>
  <colFields count="1">
    <field x="1"/>
  </colFields>
  <colItems count="2">
    <i>
      <x v="2"/>
    </i>
    <i>
      <x v="3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h="1"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h="1" x="1"/>
        <item x="2"/>
        <item t="default"/>
      </items>
    </pivotField>
    <pivotField axis="axisPage" showAll="0">
      <items count="10">
        <item x="8"/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6"/>
        <item m="1" x="4"/>
        <item h="1" m="1" x="2"/>
        <item h="1" m="1" x="3"/>
        <item h="1" x="1"/>
        <item h="1" m="1" x="5"/>
        <item t="default"/>
      </items>
    </pivotField>
    <pivotField axis="axisPage" showAll="0">
      <items count="144">
        <item m="1" x="100"/>
        <item m="1" x="62"/>
        <item m="1" x="26"/>
        <item m="1" x="132"/>
        <item m="1" x="96"/>
        <item m="1" x="59"/>
        <item m="1" x="23"/>
        <item m="1" x="129"/>
        <item m="1" x="92"/>
        <item m="1" x="31"/>
        <item m="1" x="137"/>
        <item m="1" x="102"/>
        <item m="1" x="64"/>
        <item m="1" x="28"/>
        <item m="1" x="134"/>
        <item m="1" x="98"/>
        <item m="1" x="61"/>
        <item m="1" x="25"/>
        <item m="1" x="131"/>
        <item m="1" x="94"/>
        <item m="1" x="57"/>
        <item m="1" x="21"/>
        <item m="1" x="127"/>
        <item m="1" x="90"/>
        <item m="1" x="54"/>
        <item m="1" x="18"/>
        <item m="1" x="124"/>
        <item m="1" x="87"/>
        <item m="1" x="51"/>
        <item m="1" x="15"/>
        <item m="1" x="121"/>
        <item m="1" x="84"/>
        <item m="1" x="49"/>
        <item m="1" x="13"/>
        <item m="1" x="119"/>
        <item m="1" x="82"/>
        <item m="1" x="47"/>
        <item m="1" x="11"/>
        <item m="1" x="116"/>
        <item m="1" x="79"/>
        <item m="1" x="45"/>
        <item m="1" x="9"/>
        <item m="1" x="114"/>
        <item m="1" x="77"/>
        <item m="1" x="42"/>
        <item m="1" x="6"/>
        <item m="1" x="111"/>
        <item m="1" x="74"/>
        <item m="1" x="39"/>
        <item m="1" x="3"/>
        <item m="1" x="109"/>
        <item m="1" x="72"/>
        <item m="1" x="37"/>
        <item m="1" x="1"/>
        <item m="1" x="108"/>
        <item m="1" x="71"/>
        <item m="1" x="36"/>
        <item m="1" x="142"/>
        <item m="1" x="107"/>
        <item m="1" x="69"/>
        <item m="1" x="34"/>
        <item m="1" x="140"/>
        <item m="1" x="105"/>
        <item m="1" x="67"/>
        <item m="1" x="32"/>
        <item m="1" x="138"/>
        <item m="1" x="103"/>
        <item m="1" x="65"/>
        <item m="1" x="29"/>
        <item m="1" x="135"/>
        <item m="1" x="99"/>
        <item m="1" x="70"/>
        <item m="1" x="35"/>
        <item m="1" x="141"/>
        <item m="1" x="106"/>
        <item m="1" x="68"/>
        <item m="1" x="33"/>
        <item m="1" x="139"/>
        <item m="1" x="104"/>
        <item m="1" x="66"/>
        <item m="1" x="30"/>
        <item m="1" x="136"/>
        <item m="1" x="101"/>
        <item m="1" x="63"/>
        <item m="1" x="27"/>
        <item m="1" x="133"/>
        <item m="1" x="97"/>
        <item m="1" x="60"/>
        <item m="1" x="24"/>
        <item m="1" x="130"/>
        <item m="1" x="93"/>
        <item m="1" x="56"/>
        <item m="1" x="20"/>
        <item m="1" x="126"/>
        <item m="1" x="89"/>
        <item m="1" x="53"/>
        <item m="1" x="17"/>
        <item m="1" x="123"/>
        <item m="1" x="86"/>
        <item m="1" x="95"/>
        <item m="1" x="58"/>
        <item m="1" x="22"/>
        <item m="1" x="128"/>
        <item m="1" x="91"/>
        <item m="1" x="55"/>
        <item m="1" x="19"/>
        <item m="1" x="125"/>
        <item m="1" x="88"/>
        <item m="1" x="52"/>
        <item m="1" x="16"/>
        <item m="1" x="122"/>
        <item m="1" x="85"/>
        <item m="1" x="50"/>
        <item x="0"/>
        <item m="1" x="14"/>
        <item m="1" x="120"/>
        <item m="1" x="83"/>
        <item m="1" x="48"/>
        <item m="1" x="12"/>
        <item m="1" x="117"/>
        <item m="1" x="80"/>
        <item m="1" x="44"/>
        <item m="1" x="8"/>
        <item m="1" x="113"/>
        <item m="1" x="76"/>
        <item m="1" x="41"/>
        <item m="1" x="5"/>
        <item m="1" x="110"/>
        <item m="1" x="73"/>
        <item m="1" x="38"/>
        <item m="1" x="2"/>
        <item m="1" x="118"/>
        <item m="1" x="81"/>
        <item m="1" x="46"/>
        <item m="1" x="10"/>
        <item m="1" x="115"/>
        <item m="1" x="78"/>
        <item m="1" x="43"/>
        <item m="1" x="7"/>
        <item m="1" x="112"/>
        <item m="1" x="75"/>
        <item m="1" x="40"/>
        <item m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0" firstHeaderRow="1" firstDataRow="1" firstDataCol="1" rowPageCount="3" colPageCount="1"/>
  <pivotFields count="12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7">
        <item h="1" m="1" x="4"/>
        <item h="1" x="3"/>
        <item h="1" m="1" x="5"/>
        <item h="1" x="0"/>
        <item h="1" x="1"/>
        <item x="2"/>
        <item t="default"/>
      </items>
    </pivotField>
    <pivotField axis="axisPage" showAll="0">
      <items count="21">
        <item x="18"/>
        <item m="1" x="19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dataField="1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5" subtotal="count" baseField="0" baseItem="0"/>
  </dataFields>
  <formats count="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3"/>
        <item h="1" m="1" x="4"/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9">
        <item h="1" m="1" x="6"/>
        <item h="1" m="1" x="7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177">
        <item m="1" x="108"/>
        <item m="1" x="137"/>
        <item m="1" x="166"/>
        <item m="1" x="126"/>
        <item m="1" x="155"/>
        <item m="1" x="115"/>
        <item m="1" x="145"/>
        <item m="1" x="174"/>
        <item m="1" x="134"/>
        <item m="1" x="163"/>
        <item m="1" x="123"/>
        <item m="1" x="152"/>
        <item m="1" x="112"/>
        <item m="1" x="141"/>
        <item m="1" x="170"/>
        <item m="1" x="130"/>
        <item m="1" x="159"/>
        <item m="1" x="119"/>
        <item m="1" x="149"/>
        <item m="1" x="110"/>
        <item m="1" x="144"/>
        <item m="1" x="173"/>
        <item m="1" x="133"/>
        <item m="1" x="162"/>
        <item m="1" x="122"/>
        <item m="1" x="151"/>
        <item m="1" x="111"/>
        <item m="1" x="140"/>
        <item m="1" x="169"/>
        <item m="1" x="129"/>
        <item m="1" x="158"/>
        <item m="1" x="118"/>
        <item m="1" x="148"/>
        <item m="1" x="109"/>
        <item m="1" x="139"/>
        <item m="1" x="168"/>
        <item m="1" x="128"/>
        <item m="1" x="157"/>
        <item m="1" x="117"/>
        <item x="106"/>
        <item m="1" x="147"/>
        <item m="1" x="107"/>
        <item m="1" x="136"/>
        <item m="1" x="165"/>
        <item m="1" x="125"/>
        <item m="1" x="154"/>
        <item m="1" x="114"/>
        <item m="1" x="143"/>
        <item m="1" x="172"/>
        <item m="1" x="132"/>
        <item m="1" x="161"/>
        <item m="1" x="121"/>
        <item m="1" x="138"/>
        <item m="1" x="167"/>
        <item m="1" x="127"/>
        <item m="1" x="156"/>
        <item m="1" x="116"/>
        <item m="1" x="146"/>
        <item m="1" x="175"/>
        <item m="1" x="135"/>
        <item m="1" x="164"/>
        <item m="1" x="124"/>
        <item m="1" x="153"/>
        <item m="1" x="171"/>
        <item m="1" x="142"/>
        <item m="1" x="113"/>
        <item m="1" x="131"/>
        <item m="1" x="160"/>
        <item m="1" x="120"/>
        <item m="1" x="1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9"/>
        <item x="98"/>
        <item x="97"/>
        <item x="96"/>
        <item x="95"/>
        <item x="94"/>
        <item x="100"/>
        <item x="102"/>
        <item x="101"/>
        <item x="103"/>
        <item x="104"/>
        <item x="10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5"/>
        <item h="1" x="3"/>
        <item h="1" m="1" x="6"/>
        <item h="1" m="1" x="7"/>
        <item h="1" x="0"/>
        <item h="1" m="1" x="10"/>
        <item x="1"/>
        <item h="1" x="2"/>
        <item t="default"/>
      </items>
    </pivotField>
    <pivotField axis="axisPage" showAll="0">
      <items count="28">
        <item m="1" x="12"/>
        <item m="1" x="20"/>
        <item m="1" x="19"/>
        <item m="1" x="26"/>
        <item m="1" x="16"/>
        <item m="1" x="21"/>
        <item m="1" x="25"/>
        <item m="1" x="14"/>
        <item m="1" x="23"/>
        <item m="1" x="13"/>
        <item m="1" x="22"/>
        <item m="1" x="10"/>
        <item m="1" x="18"/>
        <item m="1" x="11"/>
        <item m="1" x="9"/>
        <item m="1" x="24"/>
        <item m="1" x="17"/>
        <item x="8"/>
        <item x="0"/>
        <item m="1" x="15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7" type="button" dataOnly="0" labelOnly="1" outline="0" axis="axisRow" fieldPosition="0"/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6"/>
        <item h="1" m="1" x="4"/>
        <item h="1" m="1" x="5"/>
        <item h="1" x="3"/>
        <item h="1" m="1" x="7"/>
        <item h="1" m="1" x="10"/>
        <item h="1" x="0"/>
        <item x="1"/>
        <item h="1" x="2"/>
        <item t="default"/>
      </items>
    </pivotField>
    <pivotField axis="axisPage" showAll="0">
      <items count="155">
        <item m="1" x="143"/>
        <item m="1" x="75"/>
        <item m="1" x="42"/>
        <item m="1" x="107"/>
        <item m="1" x="148"/>
        <item m="1" x="115"/>
        <item m="1" x="79"/>
        <item m="1" x="46"/>
        <item m="1" x="145"/>
        <item m="1" x="112"/>
        <item m="1" x="77"/>
        <item m="1" x="44"/>
        <item m="1" x="109"/>
        <item m="1" x="40"/>
        <item m="1" x="140"/>
        <item m="1" x="105"/>
        <item m="1" x="71"/>
        <item m="1" x="37"/>
        <item m="1" x="137"/>
        <item m="1" x="102"/>
        <item m="1" x="68"/>
        <item m="1" x="34"/>
        <item m="1" x="134"/>
        <item m="1" x="99"/>
        <item m="1" x="66"/>
        <item m="1" x="32"/>
        <item m="1" x="132"/>
        <item m="1" x="97"/>
        <item m="1" x="64"/>
        <item m="1" x="30"/>
        <item m="1" x="129"/>
        <item m="1" x="94"/>
        <item m="1" x="62"/>
        <item m="1" x="28"/>
        <item m="1" x="127"/>
        <item m="1" x="92"/>
        <item m="1" x="59"/>
        <item m="1" x="25"/>
        <item m="1" x="124"/>
        <item m="1" x="89"/>
        <item m="1" x="56"/>
        <item m="1" x="22"/>
        <item m="1" x="122"/>
        <item m="1" x="87"/>
        <item m="1" x="54"/>
        <item m="1" x="20"/>
        <item m="1" x="121"/>
        <item m="1" x="86"/>
        <item m="1" x="53"/>
        <item m="1" x="153"/>
        <item m="1" x="120"/>
        <item m="1" x="84"/>
        <item m="1" x="51"/>
        <item m="1" x="151"/>
        <item m="1" x="118"/>
        <item m="1" x="82"/>
        <item m="1" x="49"/>
        <item m="1" x="149"/>
        <item m="1" x="116"/>
        <item m="1" x="80"/>
        <item m="1" x="47"/>
        <item m="1" x="146"/>
        <item m="1" x="113"/>
        <item m="1" x="85"/>
        <item m="1" x="52"/>
        <item m="1" x="152"/>
        <item m="1" x="119"/>
        <item m="1" x="83"/>
        <item m="1" x="50"/>
        <item m="1" x="150"/>
        <item m="1" x="117"/>
        <item m="1" x="81"/>
        <item m="1" x="48"/>
        <item m="1" x="147"/>
        <item m="1" x="114"/>
        <item m="1" x="78"/>
        <item m="1" x="45"/>
        <item m="1" x="144"/>
        <item m="1" x="111"/>
        <item m="1" x="76"/>
        <item m="1" x="43"/>
        <item m="1" x="142"/>
        <item m="1" x="108"/>
        <item m="1" x="73"/>
        <item m="1" x="39"/>
        <item m="1" x="139"/>
        <item m="1" x="104"/>
        <item m="1" x="70"/>
        <item m="1" x="36"/>
        <item m="1" x="136"/>
        <item m="1" x="101"/>
        <item m="1" x="110"/>
        <item m="1" x="74"/>
        <item m="1" x="41"/>
        <item m="1" x="141"/>
        <item m="1" x="106"/>
        <item m="1" x="72"/>
        <item m="1" x="38"/>
        <item m="1" x="138"/>
        <item m="1" x="103"/>
        <item m="1" x="69"/>
        <item m="1" x="35"/>
        <item m="1" x="135"/>
        <item m="1" x="100"/>
        <item m="1" x="67"/>
        <item m="1" x="33"/>
        <item m="1" x="133"/>
        <item m="1" x="98"/>
        <item m="1" x="65"/>
        <item m="1" x="31"/>
        <item m="1" x="130"/>
        <item m="1" x="95"/>
        <item m="1" x="61"/>
        <item m="1" x="27"/>
        <item m="1" x="126"/>
        <item m="1" x="91"/>
        <item m="1" x="58"/>
        <item m="1" x="24"/>
        <item m="1" x="123"/>
        <item m="1" x="88"/>
        <item m="1" x="55"/>
        <item m="1" x="21"/>
        <item m="1" x="131"/>
        <item m="1" x="96"/>
        <item m="1" x="63"/>
        <item m="1" x="29"/>
        <item m="1" x="128"/>
        <item m="1" x="93"/>
        <item m="1" x="60"/>
        <item m="1" x="26"/>
        <item m="1" x="125"/>
        <item m="1" x="90"/>
        <item m="1" x="57"/>
        <item m="1" x="23"/>
        <item x="18"/>
        <item m="1" x="19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dataField="1" showAll="0">
      <items count="8">
        <item x="2"/>
        <item x="0"/>
        <item m="1" x="5"/>
        <item x="3"/>
        <item m="1" x="6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5" subtotal="count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1">
            <x v="5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5"/>
        <item h="1" x="3"/>
        <item h="1" m="1" x="6"/>
        <item h="1" m="1" x="7"/>
        <item h="1" x="0"/>
        <item h="1" m="1" x="10"/>
        <item h="1" x="1"/>
        <item x="2"/>
        <item t="default"/>
      </items>
    </pivotField>
    <pivotField axis="axisPage" showAll="0">
      <items count="28">
        <item m="1" x="12"/>
        <item m="1" x="20"/>
        <item m="1" x="19"/>
        <item m="1" x="26"/>
        <item m="1" x="16"/>
        <item m="1" x="21"/>
        <item m="1" x="25"/>
        <item m="1" x="14"/>
        <item m="1" x="23"/>
        <item m="1" x="13"/>
        <item m="1" x="22"/>
        <item m="1" x="10"/>
        <item m="1" x="18"/>
        <item m="1" x="11"/>
        <item m="1" x="9"/>
        <item m="1" x="24"/>
        <item m="1" x="17"/>
        <item x="8"/>
        <item x="0"/>
        <item m="1" x="15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workbookViewId="0">
      <selection activeCell="I13" sqref="I13"/>
    </sheetView>
  </sheetViews>
  <sheetFormatPr defaultColWidth="11" defaultRowHeight="31.5" customHeight="1"/>
  <cols>
    <col min="1" max="1" width="3.875" style="141" customWidth="1"/>
    <col min="2" max="2" width="11" style="141" customWidth="1"/>
    <col min="3" max="3" width="22.5" style="141" customWidth="1"/>
    <col min="4" max="5" width="15" style="141" customWidth="1"/>
    <col min="6" max="6" width="14" style="141" customWidth="1"/>
    <col min="7" max="7" width="18.875" style="141" customWidth="1"/>
    <col min="8" max="8" width="21" style="141" customWidth="1"/>
    <col min="9" max="9" width="16.5" style="141" customWidth="1"/>
    <col min="10" max="10" width="14.875" style="141" customWidth="1"/>
    <col min="11" max="15" width="11" style="141" customWidth="1"/>
    <col min="16" max="16384" width="11" style="141"/>
  </cols>
  <sheetData>
    <row r="1" spans="2:11" s="70" customFormat="1" ht="27" customHeight="1" thickBot="1">
      <c r="B1" s="114" t="s">
        <v>0</v>
      </c>
    </row>
    <row r="2" spans="2:11" ht="33" customHeight="1" thickBot="1">
      <c r="B2" s="173" t="s">
        <v>1</v>
      </c>
      <c r="C2" s="172"/>
      <c r="D2" s="41" t="str">
        <f>透视表!$J$29</f>
        <v>8.1-8.15</v>
      </c>
      <c r="E2" s="41" t="str">
        <f>透视表!$J$28</f>
        <v>日均环比</v>
      </c>
      <c r="F2" s="42" t="str">
        <f>透视表!$J$30</f>
        <v>7月</v>
      </c>
      <c r="G2" s="72" t="s">
        <v>2</v>
      </c>
      <c r="H2" s="72" t="s">
        <v>3</v>
      </c>
    </row>
    <row r="3" spans="2:11" ht="21.6" customHeight="1">
      <c r="B3" s="174" t="s">
        <v>4</v>
      </c>
      <c r="C3" s="38" t="s">
        <v>5</v>
      </c>
      <c r="D3" s="151" t="e">
        <f>GETPIVOTDATA("浏览量",透视表!$A$6)</f>
        <v>#REF!</v>
      </c>
      <c r="E3" s="45" t="str">
        <f>IFERROR((D3/透视表!$J$31)/(F3/透视表!$J$32)-1,"-")</f>
        <v>-</v>
      </c>
      <c r="F3" s="152" t="e">
        <f>GETPIVOTDATA("浏览量",透视表!$A$16)</f>
        <v>#REF!</v>
      </c>
      <c r="G3" s="153" t="str">
        <f>IF(E3&gt;=10%,"优",IF(E3&gt;=-10%,"健康",IF(E3&gt;-20%,"关注",IF(E3&lt;=-20%,"重点关注"))))</f>
        <v>优</v>
      </c>
      <c r="H3" s="153">
        <v>12000</v>
      </c>
    </row>
    <row r="4" spans="2:11" ht="21" customHeight="1">
      <c r="B4" s="172"/>
      <c r="C4" s="39" t="s">
        <v>6</v>
      </c>
      <c r="D4" s="153">
        <f>GETPIVOTDATA("访客数",透视表!$A$6)</f>
        <v>199</v>
      </c>
      <c r="E4" s="45">
        <f>IFERROR((D4/透视表!$J$31)/(F4/透视表!$J$32)-1,"-")</f>
        <v>-0.12682236376503886</v>
      </c>
      <c r="F4" s="154">
        <f>GETPIVOTDATA("访客数",透视表!$A$16)</f>
        <v>471</v>
      </c>
      <c r="G4" s="153" t="str">
        <f>IF(E4&gt;=10%,"优",IF(E4&gt;=-10%,"健康",IF(E4&gt;-20%,"关注",IF(E4&lt;=-20%,"重点关注"))))</f>
        <v>关注</v>
      </c>
      <c r="H4" s="153">
        <v>4500</v>
      </c>
    </row>
    <row r="5" spans="2:11" ht="22.35" customHeight="1">
      <c r="B5" s="172"/>
      <c r="C5" s="39" t="s">
        <v>7</v>
      </c>
      <c r="D5" s="155">
        <f>ROUND(GETPIVOTDATA("跳失率",透视表!$A$6)&amp;"%",3)</f>
        <v>0.28699999999999998</v>
      </c>
      <c r="E5" s="156">
        <f>D5-F5</f>
        <v>-4.9000000000000044E-2</v>
      </c>
      <c r="F5" s="157">
        <f>ROUND(GETPIVOTDATA("跳失率",透视表!$A$16)&amp;"%",3)</f>
        <v>0.33600000000000002</v>
      </c>
      <c r="G5" s="153" t="str">
        <f>IF(E5&lt;0%,"优",IF(E5&gt;=2%,"重点关注","健康"))</f>
        <v>优</v>
      </c>
      <c r="H5" s="73">
        <v>0.16</v>
      </c>
    </row>
    <row r="6" spans="2:11" ht="24" customHeight="1" thickBot="1">
      <c r="B6" s="172"/>
      <c r="C6" s="39" t="s">
        <v>8</v>
      </c>
      <c r="D6" s="26">
        <f>GETPIVOTDATA("平均停留时长",透视表!$A$6)</f>
        <v>71.267499999999998</v>
      </c>
      <c r="E6" s="45">
        <f>IFERROR(D6/F6-1,"-")</f>
        <v>0.84487444990939631</v>
      </c>
      <c r="F6" s="44">
        <f>GETPIVOTDATA("平均停留时长",透视表!$A$16)</f>
        <v>38.63000000000001</v>
      </c>
      <c r="G6" s="153" t="str">
        <f t="shared" ref="G6:G17" si="0">IF(E6&gt;=10%,"优",IF(E6&gt;=-10%,"健康",IF(E6&gt;-20%,"关注",IF(E6&lt;=-20%,"重点关注"))))</f>
        <v>优</v>
      </c>
      <c r="H6" s="153">
        <v>100</v>
      </c>
      <c r="K6" s="16"/>
    </row>
    <row r="7" spans="2:11" ht="19.5" customHeight="1">
      <c r="B7" s="174" t="s">
        <v>9</v>
      </c>
      <c r="C7" s="39" t="s">
        <v>10</v>
      </c>
      <c r="D7" s="97">
        <f>透视表!$K$25</f>
        <v>8</v>
      </c>
      <c r="E7" s="45">
        <f>IFERROR((D7/透视表!$J$31)/(F7/透视表!$J$32)-1,"-")</f>
        <v>-0.38765432098765429</v>
      </c>
      <c r="F7" s="37">
        <f>透视表!$L$25</f>
        <v>27</v>
      </c>
      <c r="G7" s="153" t="str">
        <f t="shared" si="0"/>
        <v>重点关注</v>
      </c>
      <c r="H7" s="153"/>
    </row>
    <row r="8" spans="2:11" ht="19.5" customHeight="1" thickBot="1">
      <c r="B8" s="172"/>
      <c r="C8" s="39" t="s">
        <v>11</v>
      </c>
      <c r="D8" s="155">
        <f>D7/D4</f>
        <v>4.0201005025125629E-2</v>
      </c>
      <c r="E8" s="28">
        <f>D8-F8</f>
        <v>-1.7123835739205583E-2</v>
      </c>
      <c r="F8" s="157">
        <f>F7/F4</f>
        <v>5.7324840764331211E-2</v>
      </c>
      <c r="G8" s="153" t="str">
        <f t="shared" si="0"/>
        <v>健康</v>
      </c>
      <c r="H8" s="73">
        <v>0.04</v>
      </c>
    </row>
    <row r="9" spans="2:11" ht="19.5" customHeight="1">
      <c r="B9" s="174" t="s">
        <v>12</v>
      </c>
      <c r="C9" s="40" t="s">
        <v>13</v>
      </c>
      <c r="D9" s="67">
        <v>5</v>
      </c>
      <c r="E9" s="68">
        <f>IFERROR((D9/透视表!$J$31)/(F9/透视表!$J$32)-1,"-")</f>
        <v>1.0666666666666664</v>
      </c>
      <c r="F9" s="69">
        <v>5</v>
      </c>
      <c r="G9" s="153" t="str">
        <f t="shared" si="0"/>
        <v>优</v>
      </c>
      <c r="H9" s="153"/>
    </row>
    <row r="10" spans="2:11" ht="19.5" customHeight="1">
      <c r="B10" s="172"/>
      <c r="C10" s="39" t="s">
        <v>14</v>
      </c>
      <c r="D10" s="73">
        <f>D9/D7</f>
        <v>0.625</v>
      </c>
      <c r="E10" s="28">
        <f>D10-F10</f>
        <v>0.43981481481481483</v>
      </c>
      <c r="F10" s="46">
        <f>F9/F7</f>
        <v>0.18518518518518517</v>
      </c>
      <c r="G10" s="153" t="str">
        <f t="shared" si="0"/>
        <v>优</v>
      </c>
      <c r="H10" s="153" t="s">
        <v>15</v>
      </c>
    </row>
    <row r="11" spans="2:11" ht="19.5" customHeight="1">
      <c r="B11" s="172"/>
      <c r="C11" s="40" t="s">
        <v>16</v>
      </c>
      <c r="D11" s="67">
        <v>5</v>
      </c>
      <c r="E11" s="68">
        <f>IFERROR((D11/透视表!$J$31)/(F11/透视表!$J$32)-1,"-")</f>
        <v>1.0666666666666664</v>
      </c>
      <c r="F11" s="69">
        <v>5</v>
      </c>
      <c r="G11" s="153" t="str">
        <f t="shared" si="0"/>
        <v>优</v>
      </c>
      <c r="H11" s="153"/>
    </row>
    <row r="12" spans="2:11" ht="19.5" customHeight="1">
      <c r="B12" s="172"/>
      <c r="C12" s="39" t="s">
        <v>17</v>
      </c>
      <c r="D12" s="73">
        <f>D11/D9</f>
        <v>1</v>
      </c>
      <c r="E12" s="45">
        <f>D12-F12</f>
        <v>0</v>
      </c>
      <c r="F12" s="46">
        <f>F11/F9</f>
        <v>1</v>
      </c>
      <c r="G12" s="153" t="str">
        <f t="shared" si="0"/>
        <v>健康</v>
      </c>
      <c r="H12" s="73">
        <v>0.8</v>
      </c>
    </row>
    <row r="13" spans="2:11" ht="19.5" customHeight="1">
      <c r="B13" s="172"/>
      <c r="C13" s="40" t="s">
        <v>18</v>
      </c>
      <c r="D13" s="158">
        <v>5800.9</v>
      </c>
      <c r="E13" s="45">
        <f>IFERROR((D13/透视表!$J$31)/(F13/透视表!$J$32)-1,"-")</f>
        <v>0.76068830469476656</v>
      </c>
      <c r="F13" s="159">
        <v>6809</v>
      </c>
      <c r="G13" s="153" t="str">
        <f t="shared" si="0"/>
        <v>优</v>
      </c>
      <c r="H13" s="153"/>
    </row>
    <row r="14" spans="2:11" ht="19.5" customHeight="1">
      <c r="B14" s="172"/>
      <c r="C14" s="40" t="s">
        <v>19</v>
      </c>
      <c r="D14" s="158">
        <v>5</v>
      </c>
      <c r="E14" s="68">
        <f>IFERROR((D14/透视表!$J$31)/(F14/透视表!$J$32)-1,"-")</f>
        <v>0.7222222222222221</v>
      </c>
      <c r="F14" s="159">
        <v>6</v>
      </c>
      <c r="G14" s="153" t="str">
        <f t="shared" si="0"/>
        <v>优</v>
      </c>
      <c r="H14" s="153"/>
    </row>
    <row r="15" spans="2:11" ht="19.5" customHeight="1" thickBot="1">
      <c r="B15" s="172"/>
      <c r="C15" s="39" t="s">
        <v>20</v>
      </c>
      <c r="D15" s="151">
        <f>D13/D11</f>
        <v>1160.1799999999998</v>
      </c>
      <c r="E15" s="45">
        <f>IFERROR((D15/透视表!$J$31)/(F15/透视表!$J$32)-1,"-")</f>
        <v>0.76068830469476656</v>
      </c>
      <c r="F15" s="151">
        <f>F13/F11</f>
        <v>1361.8</v>
      </c>
      <c r="G15" s="153" t="str">
        <f t="shared" si="0"/>
        <v>优</v>
      </c>
      <c r="H15" s="153"/>
    </row>
    <row r="16" spans="2:11" ht="19.5" customHeight="1">
      <c r="B16" s="175" t="s">
        <v>21</v>
      </c>
      <c r="C16" s="39" t="s">
        <v>22</v>
      </c>
      <c r="D16" s="97">
        <f>透视表!$P$24</f>
        <v>2</v>
      </c>
      <c r="E16" s="45">
        <f>IFERROR((D16/透视表!$J$31)/(F16/透视表!$J$32)-1,"-")</f>
        <v>3.1333333333333337</v>
      </c>
      <c r="F16" s="37">
        <f>透视表!$Q$24</f>
        <v>1</v>
      </c>
      <c r="G16" s="153" t="str">
        <f t="shared" si="0"/>
        <v>优</v>
      </c>
      <c r="H16" s="153">
        <v>10</v>
      </c>
    </row>
    <row r="17" spans="2:8" ht="19.5" customHeight="1">
      <c r="B17" s="172"/>
      <c r="C17" s="78" t="s">
        <v>23</v>
      </c>
      <c r="D17" s="79">
        <f>体验报告!$D$16</f>
        <v>5</v>
      </c>
      <c r="E17" s="80">
        <f>IFERROR((D17/透视表!$J$31)/(F17/透视表!$J$32)-1,"-")</f>
        <v>9.3333333333333339</v>
      </c>
      <c r="F17" s="81">
        <f>体验报告!$D$4</f>
        <v>1</v>
      </c>
      <c r="G17" s="160" t="str">
        <f t="shared" si="0"/>
        <v>优</v>
      </c>
      <c r="H17" s="160">
        <v>10</v>
      </c>
    </row>
    <row r="18" spans="2:8" ht="141.94999999999999" customHeight="1">
      <c r="B18" s="171" t="s">
        <v>24</v>
      </c>
      <c r="C18" s="172"/>
      <c r="D18" s="172"/>
      <c r="E18" s="172"/>
      <c r="F18" s="172"/>
      <c r="G18" s="172"/>
      <c r="H18" s="172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17">
    <cfRule type="cellIs" dxfId="12" priority="4" operator="lessThan">
      <formula>0</formula>
    </cfRule>
  </conditionalFormatting>
  <conditionalFormatting sqref="E5">
    <cfRule type="cellIs" dxfId="11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128"/>
  <sheetViews>
    <sheetView zoomScale="120" zoomScaleNormal="120" workbookViewId="0">
      <selection activeCell="I14" sqref="I14"/>
    </sheetView>
  </sheetViews>
  <sheetFormatPr defaultColWidth="8.875" defaultRowHeight="13.5"/>
  <cols>
    <col min="1" max="2" width="10.125" style="132" customWidth="1"/>
    <col min="3" max="3" width="19.75" style="148" customWidth="1"/>
    <col min="4" max="5" width="12.5" style="148" customWidth="1"/>
    <col min="6" max="6" width="16.375" style="148" customWidth="1"/>
    <col min="7" max="7" width="13.625" style="148" customWidth="1"/>
  </cols>
  <sheetData>
    <row r="1" spans="1:7" ht="17.100000000000001" customHeight="1">
      <c r="A1" s="130" t="s">
        <v>111</v>
      </c>
      <c r="B1" s="130" t="s">
        <v>113</v>
      </c>
      <c r="C1" s="116" t="s">
        <v>115</v>
      </c>
      <c r="D1" s="116" t="s">
        <v>168</v>
      </c>
      <c r="E1" s="116" t="s">
        <v>169</v>
      </c>
      <c r="F1" s="116" t="s">
        <v>170</v>
      </c>
      <c r="G1" s="116" t="s">
        <v>7</v>
      </c>
    </row>
    <row r="2" spans="1:7" ht="17.100000000000001" customHeight="1">
      <c r="A2" s="131">
        <f t="shared" ref="A2:A33" si="0">YEAR(C2)</f>
        <v>2018</v>
      </c>
      <c r="B2" s="131">
        <f t="shared" ref="B2:B33" si="1">MONTH(C2)</f>
        <v>4</v>
      </c>
      <c r="C2" s="117">
        <v>43219</v>
      </c>
      <c r="D2" s="118">
        <v>0</v>
      </c>
      <c r="E2" s="118">
        <v>0</v>
      </c>
      <c r="F2" s="118">
        <v>0</v>
      </c>
      <c r="G2" s="118">
        <v>0</v>
      </c>
    </row>
    <row r="3" spans="1:7" ht="17.100000000000001" customHeight="1">
      <c r="A3" s="131">
        <f t="shared" si="0"/>
        <v>2018</v>
      </c>
      <c r="B3" s="131">
        <f t="shared" si="1"/>
        <v>4</v>
      </c>
      <c r="C3" s="117">
        <v>43220</v>
      </c>
      <c r="D3" s="118">
        <v>1</v>
      </c>
      <c r="E3" s="118">
        <v>1</v>
      </c>
      <c r="F3" s="118">
        <v>1</v>
      </c>
      <c r="G3" s="118">
        <v>0</v>
      </c>
    </row>
    <row r="4" spans="1:7" ht="17.100000000000001" customHeight="1">
      <c r="A4" s="131">
        <f t="shared" si="0"/>
        <v>2018</v>
      </c>
      <c r="B4" s="131">
        <f t="shared" si="1"/>
        <v>5</v>
      </c>
      <c r="C4" s="117">
        <v>43221</v>
      </c>
      <c r="D4" s="118">
        <v>0</v>
      </c>
      <c r="E4" s="118">
        <v>0</v>
      </c>
      <c r="F4" s="118">
        <v>0</v>
      </c>
      <c r="G4" s="118">
        <v>0</v>
      </c>
    </row>
    <row r="5" spans="1:7" ht="17.100000000000001" customHeight="1">
      <c r="A5" s="131">
        <f t="shared" si="0"/>
        <v>2018</v>
      </c>
      <c r="B5" s="131">
        <f t="shared" si="1"/>
        <v>5</v>
      </c>
      <c r="C5" s="117">
        <v>43222</v>
      </c>
      <c r="D5" s="118">
        <v>1</v>
      </c>
      <c r="E5" s="118">
        <v>1</v>
      </c>
      <c r="F5" s="118">
        <v>16</v>
      </c>
      <c r="G5" s="118">
        <v>0</v>
      </c>
    </row>
    <row r="6" spans="1:7" ht="17.100000000000001" customHeight="1">
      <c r="A6" s="131">
        <f t="shared" si="0"/>
        <v>2018</v>
      </c>
      <c r="B6" s="131">
        <f t="shared" si="1"/>
        <v>5</v>
      </c>
      <c r="C6" s="117">
        <v>43223</v>
      </c>
      <c r="D6" s="118">
        <v>0</v>
      </c>
      <c r="E6" s="118">
        <v>0</v>
      </c>
      <c r="F6" s="118">
        <v>0</v>
      </c>
      <c r="G6" s="118">
        <v>0</v>
      </c>
    </row>
    <row r="7" spans="1:7" ht="17.100000000000001" customHeight="1">
      <c r="A7" s="131">
        <f t="shared" si="0"/>
        <v>2018</v>
      </c>
      <c r="B7" s="131">
        <f t="shared" si="1"/>
        <v>5</v>
      </c>
      <c r="C7" s="117">
        <v>43224</v>
      </c>
      <c r="D7" s="118">
        <v>0</v>
      </c>
      <c r="E7" s="118">
        <v>0</v>
      </c>
      <c r="F7" s="118">
        <v>0</v>
      </c>
      <c r="G7" s="118">
        <v>0</v>
      </c>
    </row>
    <row r="8" spans="1:7" ht="17.100000000000001" customHeight="1">
      <c r="A8" s="131">
        <f t="shared" si="0"/>
        <v>2018</v>
      </c>
      <c r="B8" s="131">
        <f t="shared" si="1"/>
        <v>5</v>
      </c>
      <c r="C8" s="117">
        <v>43225</v>
      </c>
      <c r="D8" s="118">
        <v>1</v>
      </c>
      <c r="E8" s="118">
        <v>1</v>
      </c>
      <c r="F8" s="118">
        <v>0</v>
      </c>
      <c r="G8" s="118">
        <v>0</v>
      </c>
    </row>
    <row r="9" spans="1:7" ht="17.100000000000001" customHeight="1">
      <c r="A9" s="131">
        <f t="shared" si="0"/>
        <v>2018</v>
      </c>
      <c r="B9" s="131">
        <f t="shared" si="1"/>
        <v>5</v>
      </c>
      <c r="C9" s="117">
        <v>43226</v>
      </c>
      <c r="D9" s="118">
        <v>0</v>
      </c>
      <c r="E9" s="118">
        <v>0</v>
      </c>
      <c r="F9" s="118">
        <v>0</v>
      </c>
      <c r="G9" s="118">
        <v>0</v>
      </c>
    </row>
    <row r="10" spans="1:7" ht="17.100000000000001" customHeight="1">
      <c r="A10" s="131">
        <f t="shared" si="0"/>
        <v>2018</v>
      </c>
      <c r="B10" s="131">
        <f t="shared" si="1"/>
        <v>5</v>
      </c>
      <c r="C10" s="117">
        <v>43227</v>
      </c>
      <c r="D10" s="118">
        <v>3</v>
      </c>
      <c r="E10" s="118">
        <v>1</v>
      </c>
      <c r="F10" s="118">
        <v>174</v>
      </c>
      <c r="G10" s="118">
        <v>0</v>
      </c>
    </row>
    <row r="11" spans="1:7" ht="17.100000000000001" customHeight="1">
      <c r="A11" s="131">
        <f t="shared" si="0"/>
        <v>2018</v>
      </c>
      <c r="B11" s="131">
        <f t="shared" si="1"/>
        <v>5</v>
      </c>
      <c r="C11" s="117">
        <v>43228</v>
      </c>
      <c r="D11" s="118">
        <v>11</v>
      </c>
      <c r="E11" s="118">
        <v>6</v>
      </c>
      <c r="F11" s="118">
        <v>16.8</v>
      </c>
      <c r="G11" s="118">
        <v>33.33</v>
      </c>
    </row>
    <row r="12" spans="1:7" ht="17.100000000000001" customHeight="1">
      <c r="A12" s="131">
        <f t="shared" si="0"/>
        <v>2018</v>
      </c>
      <c r="B12" s="131">
        <f t="shared" si="1"/>
        <v>5</v>
      </c>
      <c r="C12" s="117">
        <v>43229</v>
      </c>
      <c r="D12" s="118">
        <v>3</v>
      </c>
      <c r="E12" s="118">
        <v>1</v>
      </c>
      <c r="F12" s="118">
        <v>642</v>
      </c>
      <c r="G12" s="118">
        <v>0</v>
      </c>
    </row>
    <row r="13" spans="1:7" ht="17.100000000000001" customHeight="1">
      <c r="A13" s="131">
        <f t="shared" si="0"/>
        <v>2018</v>
      </c>
      <c r="B13" s="131">
        <f t="shared" si="1"/>
        <v>5</v>
      </c>
      <c r="C13" s="117">
        <v>43230</v>
      </c>
      <c r="D13" s="118">
        <v>2</v>
      </c>
      <c r="E13" s="118">
        <v>1</v>
      </c>
      <c r="F13" s="118">
        <v>160</v>
      </c>
      <c r="G13" s="118">
        <v>0</v>
      </c>
    </row>
    <row r="14" spans="1:7" ht="17.100000000000001" customHeight="1">
      <c r="A14" s="131">
        <f t="shared" si="0"/>
        <v>2018</v>
      </c>
      <c r="B14" s="131">
        <f t="shared" si="1"/>
        <v>5</v>
      </c>
      <c r="C14" s="117">
        <v>43231</v>
      </c>
      <c r="D14" s="118">
        <v>1</v>
      </c>
      <c r="E14" s="118">
        <v>1</v>
      </c>
      <c r="F14" s="118">
        <v>0</v>
      </c>
      <c r="G14" s="118">
        <v>0</v>
      </c>
    </row>
    <row r="15" spans="1:7" ht="17.100000000000001" customHeight="1">
      <c r="A15" s="131">
        <f t="shared" si="0"/>
        <v>2018</v>
      </c>
      <c r="B15" s="131">
        <f t="shared" si="1"/>
        <v>5</v>
      </c>
      <c r="C15" s="117">
        <v>43232</v>
      </c>
      <c r="D15" s="118">
        <v>0</v>
      </c>
      <c r="E15" s="118">
        <v>0</v>
      </c>
      <c r="F15" s="118">
        <v>0</v>
      </c>
      <c r="G15" s="118">
        <v>0</v>
      </c>
    </row>
    <row r="16" spans="1:7" ht="17.100000000000001" customHeight="1">
      <c r="A16" s="131">
        <f t="shared" si="0"/>
        <v>2018</v>
      </c>
      <c r="B16" s="131">
        <f t="shared" si="1"/>
        <v>5</v>
      </c>
      <c r="C16" s="117">
        <v>43233</v>
      </c>
      <c r="D16" s="118">
        <v>0</v>
      </c>
      <c r="E16" s="118">
        <v>0</v>
      </c>
      <c r="F16" s="118">
        <v>0</v>
      </c>
      <c r="G16" s="118">
        <v>0</v>
      </c>
    </row>
    <row r="17" spans="1:7" ht="17.100000000000001" customHeight="1">
      <c r="A17" s="131">
        <f t="shared" si="0"/>
        <v>2018</v>
      </c>
      <c r="B17" s="131">
        <f t="shared" si="1"/>
        <v>5</v>
      </c>
      <c r="C17" s="117">
        <v>43234</v>
      </c>
      <c r="D17" s="118">
        <v>1</v>
      </c>
      <c r="E17" s="118">
        <v>1</v>
      </c>
      <c r="F17" s="118">
        <v>57.5</v>
      </c>
      <c r="G17" s="118">
        <v>50</v>
      </c>
    </row>
    <row r="18" spans="1:7" ht="17.100000000000001" customHeight="1">
      <c r="A18" s="131">
        <f t="shared" si="0"/>
        <v>2018</v>
      </c>
      <c r="B18" s="131">
        <f t="shared" si="1"/>
        <v>5</v>
      </c>
      <c r="C18" s="117">
        <v>43235</v>
      </c>
      <c r="D18" s="118">
        <v>14</v>
      </c>
      <c r="E18" s="118">
        <v>3</v>
      </c>
      <c r="F18" s="118">
        <v>18.670000000000002</v>
      </c>
      <c r="G18" s="118">
        <v>50</v>
      </c>
    </row>
    <row r="19" spans="1:7" ht="17.100000000000001" customHeight="1">
      <c r="A19" s="131">
        <f t="shared" si="0"/>
        <v>2018</v>
      </c>
      <c r="B19" s="131">
        <f t="shared" si="1"/>
        <v>5</v>
      </c>
      <c r="C19" s="117">
        <v>43236</v>
      </c>
      <c r="D19" s="118">
        <v>1</v>
      </c>
      <c r="E19" s="118">
        <v>1</v>
      </c>
      <c r="F19" s="118">
        <v>0</v>
      </c>
      <c r="G19" s="118">
        <v>0</v>
      </c>
    </row>
    <row r="20" spans="1:7" ht="17.100000000000001" customHeight="1">
      <c r="A20" s="131">
        <f t="shared" si="0"/>
        <v>2018</v>
      </c>
      <c r="B20" s="131">
        <f t="shared" si="1"/>
        <v>5</v>
      </c>
      <c r="C20" s="117">
        <v>43237</v>
      </c>
      <c r="D20" s="118">
        <v>2</v>
      </c>
      <c r="E20" s="118">
        <v>1</v>
      </c>
      <c r="F20" s="118">
        <v>2</v>
      </c>
      <c r="G20" s="118">
        <v>0</v>
      </c>
    </row>
    <row r="21" spans="1:7" ht="17.100000000000001" customHeight="1">
      <c r="A21" s="131">
        <f t="shared" si="0"/>
        <v>2018</v>
      </c>
      <c r="B21" s="131">
        <f t="shared" si="1"/>
        <v>5</v>
      </c>
      <c r="C21" s="117">
        <v>43238</v>
      </c>
      <c r="D21" s="118">
        <v>1</v>
      </c>
      <c r="E21" s="118">
        <v>1</v>
      </c>
      <c r="F21" s="118">
        <v>0</v>
      </c>
      <c r="G21" s="118">
        <v>0</v>
      </c>
    </row>
    <row r="22" spans="1:7" ht="17.100000000000001" customHeight="1">
      <c r="A22" s="131">
        <f t="shared" si="0"/>
        <v>2018</v>
      </c>
      <c r="B22" s="131">
        <f t="shared" si="1"/>
        <v>5</v>
      </c>
      <c r="C22" s="117">
        <v>43239</v>
      </c>
      <c r="D22" s="118">
        <v>0</v>
      </c>
      <c r="E22" s="118">
        <v>0</v>
      </c>
      <c r="F22" s="118">
        <v>0</v>
      </c>
      <c r="G22" s="118">
        <v>0</v>
      </c>
    </row>
    <row r="23" spans="1:7" ht="17.100000000000001" customHeight="1">
      <c r="A23" s="131">
        <f t="shared" si="0"/>
        <v>2018</v>
      </c>
      <c r="B23" s="131">
        <f t="shared" si="1"/>
        <v>5</v>
      </c>
      <c r="C23" s="117">
        <v>43240</v>
      </c>
      <c r="D23" s="118">
        <v>0</v>
      </c>
      <c r="E23" s="118">
        <v>0</v>
      </c>
      <c r="F23" s="118">
        <v>0</v>
      </c>
      <c r="G23" s="118">
        <v>0</v>
      </c>
    </row>
    <row r="24" spans="1:7" ht="17.100000000000001" customHeight="1">
      <c r="A24" s="131">
        <f t="shared" si="0"/>
        <v>2018</v>
      </c>
      <c r="B24" s="131">
        <f t="shared" si="1"/>
        <v>5</v>
      </c>
      <c r="C24" s="117">
        <v>43241</v>
      </c>
      <c r="D24" s="118">
        <v>5</v>
      </c>
      <c r="E24" s="118">
        <v>2</v>
      </c>
      <c r="F24" s="118">
        <v>21</v>
      </c>
      <c r="G24" s="118">
        <v>20</v>
      </c>
    </row>
    <row r="25" spans="1:7" ht="17.100000000000001" customHeight="1">
      <c r="A25" s="131">
        <f t="shared" si="0"/>
        <v>2018</v>
      </c>
      <c r="B25" s="131">
        <f t="shared" si="1"/>
        <v>5</v>
      </c>
      <c r="C25" s="117">
        <v>43242</v>
      </c>
      <c r="D25" s="118">
        <v>16</v>
      </c>
      <c r="E25" s="118">
        <v>7</v>
      </c>
      <c r="F25" s="118">
        <v>69.459999999999994</v>
      </c>
      <c r="G25" s="118">
        <v>38.75</v>
      </c>
    </row>
    <row r="26" spans="1:7" ht="17.100000000000001" customHeight="1">
      <c r="A26" s="131">
        <f t="shared" si="0"/>
        <v>2018</v>
      </c>
      <c r="B26" s="131">
        <f t="shared" si="1"/>
        <v>5</v>
      </c>
      <c r="C26" s="117">
        <v>43243</v>
      </c>
      <c r="D26" s="118">
        <v>6</v>
      </c>
      <c r="E26" s="118">
        <v>3</v>
      </c>
      <c r="F26" s="118">
        <v>53</v>
      </c>
      <c r="G26" s="118">
        <v>83.33</v>
      </c>
    </row>
    <row r="27" spans="1:7" ht="17.100000000000001" customHeight="1">
      <c r="A27" s="131">
        <f t="shared" si="0"/>
        <v>2018</v>
      </c>
      <c r="B27" s="131">
        <f t="shared" si="1"/>
        <v>5</v>
      </c>
      <c r="C27" s="117">
        <v>43244</v>
      </c>
      <c r="D27" s="118">
        <v>0</v>
      </c>
      <c r="E27" s="118">
        <v>0</v>
      </c>
      <c r="F27" s="118">
        <v>0</v>
      </c>
      <c r="G27" s="118">
        <v>0</v>
      </c>
    </row>
    <row r="28" spans="1:7" ht="17.100000000000001" customHeight="1">
      <c r="A28" s="131">
        <f t="shared" si="0"/>
        <v>2018</v>
      </c>
      <c r="B28" s="131">
        <f t="shared" si="1"/>
        <v>5</v>
      </c>
      <c r="C28" s="117">
        <v>43245</v>
      </c>
      <c r="D28" s="118">
        <v>5</v>
      </c>
      <c r="E28" s="118">
        <v>3</v>
      </c>
      <c r="F28" s="118">
        <v>4</v>
      </c>
      <c r="G28" s="118">
        <v>30</v>
      </c>
    </row>
    <row r="29" spans="1:7" ht="17.100000000000001" customHeight="1">
      <c r="A29" s="131">
        <f t="shared" si="0"/>
        <v>2018</v>
      </c>
      <c r="B29" s="131">
        <f t="shared" si="1"/>
        <v>5</v>
      </c>
      <c r="C29" s="117">
        <v>43246</v>
      </c>
      <c r="D29" s="118">
        <v>3</v>
      </c>
      <c r="E29" s="118">
        <v>1</v>
      </c>
      <c r="F29" s="118">
        <v>8</v>
      </c>
      <c r="G29" s="118">
        <v>0</v>
      </c>
    </row>
    <row r="30" spans="1:7" ht="17.100000000000001" customHeight="1">
      <c r="A30" s="131">
        <f t="shared" si="0"/>
        <v>2018</v>
      </c>
      <c r="B30" s="131">
        <f t="shared" si="1"/>
        <v>5</v>
      </c>
      <c r="C30" s="117">
        <v>43247</v>
      </c>
      <c r="D30" s="118">
        <v>4</v>
      </c>
      <c r="E30" s="118">
        <v>3</v>
      </c>
      <c r="F30" s="118">
        <v>3</v>
      </c>
      <c r="G30" s="118">
        <v>33.33</v>
      </c>
    </row>
    <row r="31" spans="1:7" ht="17.100000000000001" customHeight="1">
      <c r="A31" s="131">
        <f t="shared" si="0"/>
        <v>2018</v>
      </c>
      <c r="B31" s="131">
        <f t="shared" si="1"/>
        <v>5</v>
      </c>
      <c r="C31" s="117">
        <v>43248</v>
      </c>
      <c r="D31" s="118">
        <v>1</v>
      </c>
      <c r="E31" s="118">
        <v>1</v>
      </c>
      <c r="F31" s="118">
        <v>0</v>
      </c>
      <c r="G31" s="118">
        <v>0</v>
      </c>
    </row>
    <row r="32" spans="1:7" ht="17.100000000000001" customHeight="1">
      <c r="A32" s="131">
        <f t="shared" si="0"/>
        <v>2018</v>
      </c>
      <c r="B32" s="131">
        <f t="shared" si="1"/>
        <v>5</v>
      </c>
      <c r="C32" s="117">
        <v>43249</v>
      </c>
      <c r="D32" s="118">
        <v>2</v>
      </c>
      <c r="E32" s="118">
        <v>2</v>
      </c>
      <c r="F32" s="118">
        <v>0</v>
      </c>
      <c r="G32" s="118">
        <v>0</v>
      </c>
    </row>
    <row r="33" spans="1:7" ht="17.100000000000001" customHeight="1">
      <c r="A33" s="131">
        <f t="shared" si="0"/>
        <v>2018</v>
      </c>
      <c r="B33" s="131">
        <f t="shared" si="1"/>
        <v>5</v>
      </c>
      <c r="C33" s="117">
        <v>43250</v>
      </c>
      <c r="D33" s="118">
        <v>2</v>
      </c>
      <c r="E33" s="118">
        <v>1</v>
      </c>
      <c r="F33" s="118">
        <v>14</v>
      </c>
      <c r="G33" s="118">
        <v>0</v>
      </c>
    </row>
    <row r="34" spans="1:7" ht="17.100000000000001" customHeight="1">
      <c r="A34" s="131">
        <f t="shared" ref="A34:A65" si="2">YEAR(C34)</f>
        <v>2018</v>
      </c>
      <c r="B34" s="131">
        <f t="shared" ref="B34:B65" si="3">MONTH(C34)</f>
        <v>5</v>
      </c>
      <c r="C34" s="117">
        <v>43251</v>
      </c>
      <c r="D34" s="118">
        <v>7</v>
      </c>
      <c r="E34" s="118">
        <v>1</v>
      </c>
      <c r="F34" s="118">
        <v>3</v>
      </c>
      <c r="G34" s="118">
        <v>100</v>
      </c>
    </row>
    <row r="35" spans="1:7" ht="17.100000000000001" customHeight="1">
      <c r="A35" s="131">
        <f t="shared" si="2"/>
        <v>2018</v>
      </c>
      <c r="B35" s="131">
        <f t="shared" si="3"/>
        <v>6</v>
      </c>
      <c r="C35" s="117">
        <v>43252</v>
      </c>
      <c r="D35" s="118">
        <v>10</v>
      </c>
      <c r="E35" s="118">
        <v>2</v>
      </c>
      <c r="F35" s="118">
        <v>9</v>
      </c>
      <c r="G35" s="118">
        <v>44.44</v>
      </c>
    </row>
    <row r="36" spans="1:7" ht="17.100000000000001" customHeight="1">
      <c r="A36" s="131">
        <f t="shared" si="2"/>
        <v>2018</v>
      </c>
      <c r="B36" s="131">
        <f t="shared" si="3"/>
        <v>6</v>
      </c>
      <c r="C36" s="117">
        <v>43253</v>
      </c>
      <c r="D36" s="118">
        <v>5</v>
      </c>
      <c r="E36" s="118">
        <v>3</v>
      </c>
      <c r="F36" s="118">
        <v>5.33</v>
      </c>
      <c r="G36" s="118">
        <v>40</v>
      </c>
    </row>
    <row r="37" spans="1:7" ht="17.100000000000001" customHeight="1">
      <c r="A37" s="131">
        <f t="shared" si="2"/>
        <v>2018</v>
      </c>
      <c r="B37" s="131">
        <f t="shared" si="3"/>
        <v>6</v>
      </c>
      <c r="C37" s="117">
        <v>43254</v>
      </c>
      <c r="D37" s="118">
        <v>6</v>
      </c>
      <c r="E37" s="118">
        <v>3</v>
      </c>
      <c r="F37" s="118">
        <v>28</v>
      </c>
      <c r="G37" s="118">
        <v>16.670000000000002</v>
      </c>
    </row>
    <row r="38" spans="1:7" ht="17.100000000000001" customHeight="1">
      <c r="A38" s="131">
        <f t="shared" si="2"/>
        <v>2018</v>
      </c>
      <c r="B38" s="131">
        <f t="shared" si="3"/>
        <v>6</v>
      </c>
      <c r="C38" s="117">
        <v>43255</v>
      </c>
      <c r="D38" s="118">
        <v>9</v>
      </c>
      <c r="E38" s="118">
        <v>2</v>
      </c>
      <c r="F38" s="118">
        <v>696</v>
      </c>
      <c r="G38" s="118">
        <v>14.29</v>
      </c>
    </row>
    <row r="39" spans="1:7" ht="17.100000000000001" customHeight="1">
      <c r="A39" s="131">
        <f t="shared" si="2"/>
        <v>2018</v>
      </c>
      <c r="B39" s="131">
        <f t="shared" si="3"/>
        <v>6</v>
      </c>
      <c r="C39" s="117">
        <v>43256</v>
      </c>
      <c r="D39" s="118">
        <v>47</v>
      </c>
      <c r="E39" s="118">
        <v>10</v>
      </c>
      <c r="F39" s="118">
        <v>126.6</v>
      </c>
      <c r="G39" s="118">
        <v>29.26</v>
      </c>
    </row>
    <row r="40" spans="1:7" ht="17.100000000000001" customHeight="1">
      <c r="A40" s="131">
        <f t="shared" si="2"/>
        <v>2018</v>
      </c>
      <c r="B40" s="131">
        <f t="shared" si="3"/>
        <v>6</v>
      </c>
      <c r="C40" s="117">
        <v>43257</v>
      </c>
      <c r="D40" s="118">
        <v>24</v>
      </c>
      <c r="E40" s="118">
        <v>4</v>
      </c>
      <c r="F40" s="118">
        <v>17.75</v>
      </c>
      <c r="G40" s="118">
        <v>44.91</v>
      </c>
    </row>
    <row r="41" spans="1:7" ht="17.100000000000001" customHeight="1">
      <c r="A41" s="131">
        <f t="shared" si="2"/>
        <v>2018</v>
      </c>
      <c r="B41" s="131">
        <f t="shared" si="3"/>
        <v>6</v>
      </c>
      <c r="C41" s="117">
        <v>43258</v>
      </c>
      <c r="D41" s="118">
        <v>54</v>
      </c>
      <c r="E41" s="118">
        <v>8</v>
      </c>
      <c r="F41" s="118">
        <v>270.75</v>
      </c>
      <c r="G41" s="118">
        <v>37.74</v>
      </c>
    </row>
    <row r="42" spans="1:7" ht="17.100000000000001" customHeight="1">
      <c r="A42" s="131">
        <f t="shared" si="2"/>
        <v>2018</v>
      </c>
      <c r="B42" s="131">
        <f t="shared" si="3"/>
        <v>6</v>
      </c>
      <c r="C42" s="117">
        <v>43259</v>
      </c>
      <c r="D42" s="118">
        <v>17</v>
      </c>
      <c r="E42" s="118">
        <v>8</v>
      </c>
      <c r="F42" s="118">
        <v>68.67</v>
      </c>
      <c r="G42" s="118">
        <v>59.89</v>
      </c>
    </row>
    <row r="43" spans="1:7" ht="17.100000000000001" customHeight="1">
      <c r="A43" s="131">
        <f t="shared" si="2"/>
        <v>2018</v>
      </c>
      <c r="B43" s="131">
        <f t="shared" si="3"/>
        <v>6</v>
      </c>
      <c r="C43" s="117">
        <v>43260</v>
      </c>
      <c r="D43" s="118">
        <v>19</v>
      </c>
      <c r="E43" s="118">
        <v>3</v>
      </c>
      <c r="F43" s="118">
        <v>112</v>
      </c>
      <c r="G43" s="118">
        <v>40</v>
      </c>
    </row>
    <row r="44" spans="1:7" ht="17.100000000000001" customHeight="1">
      <c r="A44" s="131">
        <f t="shared" si="2"/>
        <v>2018</v>
      </c>
      <c r="B44" s="131">
        <f t="shared" si="3"/>
        <v>6</v>
      </c>
      <c r="C44" s="117">
        <v>43261</v>
      </c>
      <c r="D44" s="118">
        <v>41</v>
      </c>
      <c r="E44" s="118">
        <v>10</v>
      </c>
      <c r="F44" s="118">
        <v>40.64</v>
      </c>
      <c r="G44" s="118">
        <v>28.71</v>
      </c>
    </row>
    <row r="45" spans="1:7" ht="17.100000000000001" customHeight="1">
      <c r="A45" s="131">
        <f t="shared" si="2"/>
        <v>2018</v>
      </c>
      <c r="B45" s="131">
        <f t="shared" si="3"/>
        <v>6</v>
      </c>
      <c r="C45" s="117">
        <v>43262</v>
      </c>
      <c r="D45" s="118">
        <v>44</v>
      </c>
      <c r="E45" s="118">
        <v>9</v>
      </c>
      <c r="F45" s="118">
        <v>110.89</v>
      </c>
      <c r="G45" s="118">
        <v>31.56</v>
      </c>
    </row>
    <row r="46" spans="1:7" ht="17.100000000000001" customHeight="1">
      <c r="A46" s="131">
        <f t="shared" si="2"/>
        <v>2018</v>
      </c>
      <c r="B46" s="131">
        <f t="shared" si="3"/>
        <v>6</v>
      </c>
      <c r="C46" s="117">
        <v>43263</v>
      </c>
      <c r="D46" s="118">
        <v>44</v>
      </c>
      <c r="E46" s="118">
        <v>13</v>
      </c>
      <c r="F46" s="118">
        <v>369.55</v>
      </c>
      <c r="G46" s="118">
        <v>24.84</v>
      </c>
    </row>
    <row r="47" spans="1:7" ht="17.100000000000001" customHeight="1">
      <c r="A47" s="131">
        <f t="shared" si="2"/>
        <v>2018</v>
      </c>
      <c r="B47" s="131">
        <f t="shared" si="3"/>
        <v>6</v>
      </c>
      <c r="C47" s="117">
        <v>43264</v>
      </c>
      <c r="D47" s="118">
        <v>107</v>
      </c>
      <c r="E47" s="118">
        <v>15</v>
      </c>
      <c r="F47" s="118">
        <v>82.59</v>
      </c>
      <c r="G47" s="118">
        <v>24.18</v>
      </c>
    </row>
    <row r="48" spans="1:7" ht="17.100000000000001" customHeight="1">
      <c r="A48" s="131">
        <f t="shared" si="2"/>
        <v>2018</v>
      </c>
      <c r="B48" s="131">
        <f t="shared" si="3"/>
        <v>6</v>
      </c>
      <c r="C48" s="117">
        <v>43265</v>
      </c>
      <c r="D48" s="118">
        <v>72</v>
      </c>
      <c r="E48" s="118">
        <v>10</v>
      </c>
      <c r="F48" s="118">
        <v>67</v>
      </c>
      <c r="G48" s="118">
        <v>20.97</v>
      </c>
    </row>
    <row r="49" spans="1:7" ht="17.100000000000001" customHeight="1">
      <c r="A49" s="131">
        <f t="shared" si="2"/>
        <v>2018</v>
      </c>
      <c r="B49" s="131">
        <f t="shared" si="3"/>
        <v>6</v>
      </c>
      <c r="C49" s="117">
        <v>43266</v>
      </c>
      <c r="D49" s="118">
        <v>111</v>
      </c>
      <c r="E49" s="118">
        <v>17</v>
      </c>
      <c r="F49" s="118">
        <v>68.400000000000006</v>
      </c>
      <c r="G49" s="118">
        <v>23.4</v>
      </c>
    </row>
    <row r="50" spans="1:7" ht="17.100000000000001" customHeight="1">
      <c r="A50" s="131">
        <f t="shared" si="2"/>
        <v>2018</v>
      </c>
      <c r="B50" s="131">
        <f t="shared" si="3"/>
        <v>6</v>
      </c>
      <c r="C50" s="117">
        <v>43267</v>
      </c>
      <c r="D50" s="118">
        <v>32</v>
      </c>
      <c r="E50" s="118">
        <v>13</v>
      </c>
      <c r="F50" s="118">
        <v>89.01</v>
      </c>
      <c r="G50" s="118">
        <v>23.55</v>
      </c>
    </row>
    <row r="51" spans="1:7" ht="17.100000000000001" customHeight="1">
      <c r="A51" s="131">
        <f t="shared" si="2"/>
        <v>2018</v>
      </c>
      <c r="B51" s="131">
        <f t="shared" si="3"/>
        <v>6</v>
      </c>
      <c r="C51" s="117">
        <v>43268</v>
      </c>
      <c r="D51" s="118">
        <v>46</v>
      </c>
      <c r="E51" s="118">
        <v>10</v>
      </c>
      <c r="F51" s="118">
        <v>122.38</v>
      </c>
      <c r="G51" s="118">
        <v>11.63</v>
      </c>
    </row>
    <row r="52" spans="1:7" ht="17.100000000000001" customHeight="1">
      <c r="A52" s="131">
        <f t="shared" si="2"/>
        <v>2018</v>
      </c>
      <c r="B52" s="131">
        <f t="shared" si="3"/>
        <v>6</v>
      </c>
      <c r="C52" s="117">
        <v>43269</v>
      </c>
      <c r="D52" s="118">
        <v>28</v>
      </c>
      <c r="E52" s="118">
        <v>9</v>
      </c>
      <c r="F52" s="118">
        <v>64.709999999999994</v>
      </c>
      <c r="G52" s="118">
        <v>45.45</v>
      </c>
    </row>
    <row r="53" spans="1:7" ht="17.100000000000001" customHeight="1">
      <c r="A53" s="131">
        <f t="shared" si="2"/>
        <v>2018</v>
      </c>
      <c r="B53" s="131">
        <f t="shared" si="3"/>
        <v>6</v>
      </c>
      <c r="C53" s="117">
        <v>43270</v>
      </c>
      <c r="D53" s="118">
        <v>58</v>
      </c>
      <c r="E53" s="118">
        <v>13</v>
      </c>
      <c r="F53" s="118">
        <v>92.92</v>
      </c>
      <c r="G53" s="118">
        <v>11.81</v>
      </c>
    </row>
    <row r="54" spans="1:7" ht="17.100000000000001" customHeight="1">
      <c r="A54" s="131">
        <f t="shared" si="2"/>
        <v>2018</v>
      </c>
      <c r="B54" s="131">
        <f t="shared" si="3"/>
        <v>6</v>
      </c>
      <c r="C54" s="117">
        <v>43271</v>
      </c>
      <c r="D54" s="118">
        <v>145</v>
      </c>
      <c r="E54" s="118">
        <v>29</v>
      </c>
      <c r="F54" s="118">
        <v>202.66</v>
      </c>
      <c r="G54" s="118">
        <v>12.39</v>
      </c>
    </row>
    <row r="55" spans="1:7" ht="17.100000000000001" customHeight="1">
      <c r="A55" s="131">
        <f t="shared" si="2"/>
        <v>2018</v>
      </c>
      <c r="B55" s="131">
        <f t="shared" si="3"/>
        <v>6</v>
      </c>
      <c r="C55" s="117">
        <v>43272</v>
      </c>
      <c r="D55" s="118">
        <v>90</v>
      </c>
      <c r="E55" s="118">
        <v>23</v>
      </c>
      <c r="F55" s="118">
        <v>99.78</v>
      </c>
      <c r="G55" s="118">
        <v>17.54</v>
      </c>
    </row>
    <row r="56" spans="1:7" ht="17.100000000000001" customHeight="1">
      <c r="A56" s="131">
        <f t="shared" si="2"/>
        <v>2018</v>
      </c>
      <c r="B56" s="131">
        <f t="shared" si="3"/>
        <v>6</v>
      </c>
      <c r="C56" s="117">
        <v>43273</v>
      </c>
      <c r="D56" s="118">
        <v>118</v>
      </c>
      <c r="E56" s="118">
        <v>15</v>
      </c>
      <c r="F56" s="118">
        <v>69.27</v>
      </c>
      <c r="G56" s="118">
        <v>41</v>
      </c>
    </row>
    <row r="57" spans="1:7" ht="17.100000000000001" customHeight="1">
      <c r="A57" s="131">
        <f t="shared" si="2"/>
        <v>2018</v>
      </c>
      <c r="B57" s="131">
        <f t="shared" si="3"/>
        <v>6</v>
      </c>
      <c r="C57" s="117">
        <v>43274</v>
      </c>
      <c r="D57" s="118">
        <v>18</v>
      </c>
      <c r="E57" s="118">
        <v>3</v>
      </c>
      <c r="F57" s="118">
        <v>40.33</v>
      </c>
      <c r="G57" s="118">
        <v>40</v>
      </c>
    </row>
    <row r="58" spans="1:7" ht="17.100000000000001" customHeight="1">
      <c r="A58" s="131">
        <f t="shared" si="2"/>
        <v>2018</v>
      </c>
      <c r="B58" s="131">
        <f t="shared" si="3"/>
        <v>6</v>
      </c>
      <c r="C58" s="117">
        <v>43275</v>
      </c>
      <c r="D58" s="118">
        <v>18</v>
      </c>
      <c r="E58" s="118">
        <v>8</v>
      </c>
      <c r="F58" s="118">
        <v>16.38</v>
      </c>
      <c r="G58" s="118">
        <v>20.239999999999998</v>
      </c>
    </row>
    <row r="59" spans="1:7" ht="17.100000000000001" customHeight="1">
      <c r="A59" s="131">
        <f t="shared" si="2"/>
        <v>2018</v>
      </c>
      <c r="B59" s="131">
        <f t="shared" si="3"/>
        <v>6</v>
      </c>
      <c r="C59" s="117">
        <v>43276</v>
      </c>
      <c r="D59" s="118">
        <v>34</v>
      </c>
      <c r="E59" s="118">
        <v>10</v>
      </c>
      <c r="F59" s="118">
        <v>21.4</v>
      </c>
      <c r="G59" s="118">
        <v>32.21</v>
      </c>
    </row>
    <row r="60" spans="1:7" ht="17.100000000000001" customHeight="1">
      <c r="A60" s="131">
        <f t="shared" si="2"/>
        <v>2018</v>
      </c>
      <c r="B60" s="131">
        <f t="shared" si="3"/>
        <v>6</v>
      </c>
      <c r="C60" s="117">
        <v>43277</v>
      </c>
      <c r="D60" s="118">
        <v>105</v>
      </c>
      <c r="E60" s="118">
        <v>12</v>
      </c>
      <c r="F60" s="118">
        <v>66.16</v>
      </c>
      <c r="G60" s="118">
        <v>43.08</v>
      </c>
    </row>
    <row r="61" spans="1:7" ht="17.100000000000001" customHeight="1">
      <c r="A61" s="131">
        <f t="shared" si="2"/>
        <v>2018</v>
      </c>
      <c r="B61" s="131">
        <f t="shared" si="3"/>
        <v>6</v>
      </c>
      <c r="C61" s="117">
        <v>43278</v>
      </c>
      <c r="D61" s="118">
        <v>37</v>
      </c>
      <c r="E61" s="118">
        <v>8</v>
      </c>
      <c r="F61" s="118">
        <v>85.22</v>
      </c>
      <c r="G61" s="118">
        <v>26.9</v>
      </c>
    </row>
    <row r="62" spans="1:7" ht="17.100000000000001" customHeight="1">
      <c r="A62" s="131">
        <f t="shared" si="2"/>
        <v>2018</v>
      </c>
      <c r="B62" s="131">
        <f t="shared" si="3"/>
        <v>6</v>
      </c>
      <c r="C62" s="117">
        <v>43279</v>
      </c>
      <c r="D62" s="118">
        <v>39</v>
      </c>
      <c r="E62" s="118">
        <v>9</v>
      </c>
      <c r="F62" s="118">
        <v>209.61</v>
      </c>
      <c r="G62" s="118">
        <v>19.66</v>
      </c>
    </row>
    <row r="63" spans="1:7" ht="17.100000000000001" customHeight="1">
      <c r="A63" s="131">
        <f t="shared" si="2"/>
        <v>2018</v>
      </c>
      <c r="B63" s="131">
        <f t="shared" si="3"/>
        <v>6</v>
      </c>
      <c r="C63" s="117">
        <v>43280</v>
      </c>
      <c r="D63" s="118">
        <v>32</v>
      </c>
      <c r="E63" s="118">
        <v>11</v>
      </c>
      <c r="F63" s="118">
        <v>38.270000000000003</v>
      </c>
      <c r="G63" s="118">
        <v>32.24</v>
      </c>
    </row>
    <row r="64" spans="1:7" ht="17.100000000000001" customHeight="1">
      <c r="A64" s="131">
        <f t="shared" si="2"/>
        <v>2018</v>
      </c>
      <c r="B64" s="131">
        <f t="shared" si="3"/>
        <v>6</v>
      </c>
      <c r="C64" s="117">
        <v>43281</v>
      </c>
      <c r="D64" s="118">
        <v>36</v>
      </c>
      <c r="E64" s="118">
        <v>13</v>
      </c>
      <c r="F64" s="118">
        <v>39.74</v>
      </c>
      <c r="G64" s="118">
        <v>20.27</v>
      </c>
    </row>
    <row r="65" spans="1:7" ht="17.100000000000001" customHeight="1">
      <c r="A65" s="131">
        <f t="shared" si="2"/>
        <v>2018</v>
      </c>
      <c r="B65" s="131">
        <f t="shared" si="3"/>
        <v>7</v>
      </c>
      <c r="C65" s="117">
        <v>43282</v>
      </c>
      <c r="D65" s="118">
        <v>29</v>
      </c>
      <c r="E65" s="118">
        <v>9</v>
      </c>
      <c r="F65" s="118">
        <v>29.56</v>
      </c>
      <c r="G65" s="118">
        <v>25.17</v>
      </c>
    </row>
    <row r="66" spans="1:7" ht="17.100000000000001" customHeight="1">
      <c r="A66" s="131">
        <f t="shared" ref="A66:A97" si="4">YEAR(C66)</f>
        <v>2018</v>
      </c>
      <c r="B66" s="131">
        <f t="shared" ref="B66:B97" si="5">MONTH(C66)</f>
        <v>7</v>
      </c>
      <c r="C66" s="117">
        <v>43283</v>
      </c>
      <c r="D66" s="118">
        <v>139</v>
      </c>
      <c r="E66" s="118">
        <v>29</v>
      </c>
      <c r="F66" s="118">
        <v>65.88</v>
      </c>
      <c r="G66" s="118">
        <v>30.98</v>
      </c>
    </row>
    <row r="67" spans="1:7" ht="17.100000000000001" customHeight="1">
      <c r="A67" s="131">
        <f t="shared" si="4"/>
        <v>2018</v>
      </c>
      <c r="B67" s="131">
        <f t="shared" si="5"/>
        <v>7</v>
      </c>
      <c r="C67" s="117">
        <v>43284</v>
      </c>
      <c r="D67" s="118">
        <v>54</v>
      </c>
      <c r="E67" s="118">
        <v>17</v>
      </c>
      <c r="F67" s="118">
        <v>51.41</v>
      </c>
      <c r="G67" s="118">
        <v>37.65</v>
      </c>
    </row>
    <row r="68" spans="1:7" ht="17.100000000000001" customHeight="1">
      <c r="A68" s="131">
        <f t="shared" si="4"/>
        <v>2018</v>
      </c>
      <c r="B68" s="131">
        <f t="shared" si="5"/>
        <v>7</v>
      </c>
      <c r="C68" s="117">
        <v>43285</v>
      </c>
      <c r="D68" s="118">
        <v>30</v>
      </c>
      <c r="E68" s="118">
        <v>14</v>
      </c>
      <c r="F68" s="118">
        <v>43.9</v>
      </c>
      <c r="G68" s="118">
        <v>19.84</v>
      </c>
    </row>
    <row r="69" spans="1:7" ht="17.100000000000001" customHeight="1">
      <c r="A69" s="131">
        <f t="shared" si="4"/>
        <v>2018</v>
      </c>
      <c r="B69" s="131">
        <f t="shared" si="5"/>
        <v>7</v>
      </c>
      <c r="C69" s="117">
        <v>43286</v>
      </c>
      <c r="D69" s="118">
        <v>37</v>
      </c>
      <c r="E69" s="118">
        <v>16</v>
      </c>
      <c r="F69" s="118">
        <v>25.06</v>
      </c>
      <c r="G69" s="118">
        <v>38.020000000000003</v>
      </c>
    </row>
    <row r="70" spans="1:7" ht="17.100000000000001" customHeight="1">
      <c r="A70" s="131">
        <f t="shared" si="4"/>
        <v>2018</v>
      </c>
      <c r="B70" s="131">
        <f t="shared" si="5"/>
        <v>7</v>
      </c>
      <c r="C70" s="117">
        <v>43287</v>
      </c>
      <c r="D70" s="118">
        <v>42</v>
      </c>
      <c r="E70" s="118">
        <v>9</v>
      </c>
      <c r="F70" s="118">
        <v>79.569999999999993</v>
      </c>
      <c r="G70" s="118">
        <v>37.93</v>
      </c>
    </row>
    <row r="71" spans="1:7" ht="17.100000000000001" customHeight="1">
      <c r="A71" s="131">
        <f t="shared" si="4"/>
        <v>2018</v>
      </c>
      <c r="B71" s="131">
        <f t="shared" si="5"/>
        <v>7</v>
      </c>
      <c r="C71" s="117">
        <v>43288</v>
      </c>
      <c r="D71" s="118">
        <v>28</v>
      </c>
      <c r="E71" s="118">
        <v>12</v>
      </c>
      <c r="F71" s="118">
        <v>21.86</v>
      </c>
      <c r="G71" s="118">
        <v>16.72</v>
      </c>
    </row>
    <row r="72" spans="1:7" ht="17.100000000000001" customHeight="1">
      <c r="A72" s="131">
        <f t="shared" si="4"/>
        <v>2018</v>
      </c>
      <c r="B72" s="131">
        <f t="shared" si="5"/>
        <v>7</v>
      </c>
      <c r="C72" s="117">
        <v>43289</v>
      </c>
      <c r="D72" s="118">
        <v>23</v>
      </c>
      <c r="E72" s="118">
        <v>11</v>
      </c>
      <c r="F72" s="118">
        <v>23.83</v>
      </c>
      <c r="G72" s="118">
        <v>20.29</v>
      </c>
    </row>
    <row r="73" spans="1:7" ht="17.100000000000001" customHeight="1">
      <c r="A73" s="131">
        <f t="shared" si="4"/>
        <v>2018</v>
      </c>
      <c r="B73" s="131">
        <f t="shared" si="5"/>
        <v>7</v>
      </c>
      <c r="C73" s="117">
        <v>43290</v>
      </c>
      <c r="D73" s="118">
        <v>50</v>
      </c>
      <c r="E73" s="118">
        <v>15</v>
      </c>
      <c r="F73" s="118">
        <v>18.03</v>
      </c>
      <c r="G73" s="118">
        <v>32.630000000000003</v>
      </c>
    </row>
    <row r="74" spans="1:7" ht="17.100000000000001" customHeight="1">
      <c r="A74" s="131">
        <f t="shared" si="4"/>
        <v>2018</v>
      </c>
      <c r="B74" s="131">
        <f t="shared" si="5"/>
        <v>7</v>
      </c>
      <c r="C74" s="117">
        <v>43291</v>
      </c>
      <c r="D74" s="118">
        <v>62</v>
      </c>
      <c r="E74" s="118">
        <v>17</v>
      </c>
      <c r="F74" s="118">
        <v>22.79</v>
      </c>
      <c r="G74" s="118">
        <v>24.37</v>
      </c>
    </row>
    <row r="75" spans="1:7" ht="17.100000000000001" customHeight="1">
      <c r="A75" s="131">
        <f t="shared" si="4"/>
        <v>2018</v>
      </c>
      <c r="B75" s="131">
        <f t="shared" si="5"/>
        <v>7</v>
      </c>
      <c r="C75" s="117">
        <v>43292</v>
      </c>
      <c r="D75" s="118">
        <v>71</v>
      </c>
      <c r="E75" s="118">
        <v>16</v>
      </c>
      <c r="F75" s="118">
        <v>42.94</v>
      </c>
      <c r="G75" s="118">
        <v>17.11</v>
      </c>
    </row>
    <row r="76" spans="1:7" ht="17.100000000000001" customHeight="1">
      <c r="A76" s="131">
        <f t="shared" si="4"/>
        <v>2018</v>
      </c>
      <c r="B76" s="131">
        <f t="shared" si="5"/>
        <v>7</v>
      </c>
      <c r="C76" s="117">
        <v>43293</v>
      </c>
      <c r="D76" s="118">
        <v>53</v>
      </c>
      <c r="E76" s="118">
        <v>11</v>
      </c>
      <c r="F76" s="118">
        <v>30.97</v>
      </c>
      <c r="G76" s="118">
        <v>37.130000000000003</v>
      </c>
    </row>
    <row r="77" spans="1:7" ht="17.100000000000001" customHeight="1">
      <c r="A77" s="131">
        <f t="shared" si="4"/>
        <v>2018</v>
      </c>
      <c r="B77" s="131">
        <f t="shared" si="5"/>
        <v>7</v>
      </c>
      <c r="C77" s="117">
        <v>43294</v>
      </c>
      <c r="D77" s="118">
        <v>49</v>
      </c>
      <c r="E77" s="118">
        <v>20</v>
      </c>
      <c r="F77" s="118">
        <v>19.84</v>
      </c>
      <c r="G77" s="118">
        <v>26.72</v>
      </c>
    </row>
    <row r="78" spans="1:7" ht="17.100000000000001" customHeight="1">
      <c r="A78" s="131">
        <f t="shared" si="4"/>
        <v>2018</v>
      </c>
      <c r="B78" s="131">
        <f t="shared" si="5"/>
        <v>7</v>
      </c>
      <c r="C78" s="117">
        <v>43295</v>
      </c>
      <c r="D78" s="118">
        <v>49</v>
      </c>
      <c r="E78" s="118">
        <v>18</v>
      </c>
      <c r="F78" s="118">
        <v>23.24</v>
      </c>
      <c r="G78" s="118">
        <v>40.31</v>
      </c>
    </row>
    <row r="79" spans="1:7" ht="17.100000000000001" customHeight="1">
      <c r="A79" s="131">
        <f t="shared" si="4"/>
        <v>2018</v>
      </c>
      <c r="B79" s="131">
        <f t="shared" si="5"/>
        <v>7</v>
      </c>
      <c r="C79" s="117">
        <v>43296</v>
      </c>
      <c r="D79" s="118">
        <v>32</v>
      </c>
      <c r="E79" s="118">
        <v>13</v>
      </c>
      <c r="F79" s="118">
        <v>113.37</v>
      </c>
      <c r="G79" s="118">
        <v>55.61</v>
      </c>
    </row>
    <row r="80" spans="1:7" ht="17.100000000000001" customHeight="1">
      <c r="A80" s="131">
        <f t="shared" si="4"/>
        <v>2018</v>
      </c>
      <c r="B80" s="131">
        <f t="shared" si="5"/>
        <v>7</v>
      </c>
      <c r="C80" s="117">
        <v>43297</v>
      </c>
      <c r="D80" s="118">
        <v>61</v>
      </c>
      <c r="E80" s="118">
        <v>19</v>
      </c>
      <c r="F80" s="118">
        <v>16.27</v>
      </c>
      <c r="G80" s="118">
        <v>51.68</v>
      </c>
    </row>
    <row r="81" spans="1:7" ht="17.100000000000001" customHeight="1">
      <c r="A81" s="131">
        <f t="shared" si="4"/>
        <v>2018</v>
      </c>
      <c r="B81" s="131">
        <f t="shared" si="5"/>
        <v>7</v>
      </c>
      <c r="C81" s="117">
        <v>43298</v>
      </c>
      <c r="D81" s="118">
        <v>64</v>
      </c>
      <c r="E81" s="118">
        <v>18</v>
      </c>
      <c r="F81" s="118">
        <v>21.79</v>
      </c>
      <c r="G81" s="118">
        <v>32.39</v>
      </c>
    </row>
    <row r="82" spans="1:7" ht="17.100000000000001" customHeight="1">
      <c r="A82" s="131">
        <f t="shared" si="4"/>
        <v>2018</v>
      </c>
      <c r="B82" s="131">
        <f t="shared" si="5"/>
        <v>7</v>
      </c>
      <c r="C82" s="117">
        <v>43299</v>
      </c>
      <c r="D82" s="118">
        <v>121</v>
      </c>
      <c r="E82" s="118">
        <v>15</v>
      </c>
      <c r="F82" s="118">
        <v>39.08</v>
      </c>
      <c r="G82" s="118">
        <v>19.36</v>
      </c>
    </row>
    <row r="83" spans="1:7" ht="17.100000000000001" customHeight="1">
      <c r="A83" s="131">
        <f t="shared" si="4"/>
        <v>2018</v>
      </c>
      <c r="B83" s="131">
        <f t="shared" si="5"/>
        <v>7</v>
      </c>
      <c r="C83" s="117">
        <v>43300</v>
      </c>
      <c r="D83" s="118">
        <v>59</v>
      </c>
      <c r="E83" s="118">
        <v>23</v>
      </c>
      <c r="F83" s="118">
        <v>34.81</v>
      </c>
      <c r="G83" s="118">
        <v>40.19</v>
      </c>
    </row>
    <row r="84" spans="1:7" ht="17.100000000000001" customHeight="1">
      <c r="A84" s="131">
        <f t="shared" si="4"/>
        <v>2018</v>
      </c>
      <c r="B84" s="131">
        <f t="shared" si="5"/>
        <v>7</v>
      </c>
      <c r="C84" s="117">
        <v>43301</v>
      </c>
      <c r="D84" s="118">
        <v>36</v>
      </c>
      <c r="E84" s="118">
        <v>15</v>
      </c>
      <c r="F84" s="118">
        <v>73.33</v>
      </c>
      <c r="G84" s="118">
        <v>53.38</v>
      </c>
    </row>
    <row r="85" spans="1:7" ht="17.100000000000001" customHeight="1">
      <c r="A85" s="131">
        <f t="shared" si="4"/>
        <v>2018</v>
      </c>
      <c r="B85" s="131">
        <f t="shared" si="5"/>
        <v>7</v>
      </c>
      <c r="C85" s="117">
        <v>43302</v>
      </c>
      <c r="D85" s="118">
        <v>40</v>
      </c>
      <c r="E85" s="118">
        <v>14</v>
      </c>
      <c r="F85" s="118">
        <v>53.21</v>
      </c>
      <c r="G85" s="118">
        <v>34.770000000000003</v>
      </c>
    </row>
    <row r="86" spans="1:7" ht="17.100000000000001" customHeight="1">
      <c r="A86" s="131">
        <f t="shared" si="4"/>
        <v>2018</v>
      </c>
      <c r="B86" s="131">
        <f t="shared" si="5"/>
        <v>7</v>
      </c>
      <c r="C86" s="117">
        <v>43303</v>
      </c>
      <c r="D86" s="118">
        <v>22</v>
      </c>
      <c r="E86" s="118">
        <v>5</v>
      </c>
      <c r="F86" s="118">
        <v>12.33</v>
      </c>
      <c r="G86" s="118">
        <v>15.79</v>
      </c>
    </row>
    <row r="87" spans="1:7" ht="17.100000000000001" customHeight="1">
      <c r="A87" s="131">
        <f t="shared" si="4"/>
        <v>2018</v>
      </c>
      <c r="B87" s="131">
        <f t="shared" si="5"/>
        <v>7</v>
      </c>
      <c r="C87" s="117">
        <v>43304</v>
      </c>
      <c r="D87" s="118">
        <v>27</v>
      </c>
      <c r="E87" s="118">
        <v>8</v>
      </c>
      <c r="F87" s="118">
        <v>35</v>
      </c>
      <c r="G87" s="118">
        <v>44.27</v>
      </c>
    </row>
    <row r="88" spans="1:7" ht="17.100000000000001" customHeight="1">
      <c r="A88" s="131">
        <f t="shared" si="4"/>
        <v>2018</v>
      </c>
      <c r="B88" s="131">
        <f t="shared" si="5"/>
        <v>7</v>
      </c>
      <c r="C88" s="117">
        <v>43305</v>
      </c>
      <c r="D88" s="118">
        <v>63</v>
      </c>
      <c r="E88" s="118">
        <v>17</v>
      </c>
      <c r="F88" s="118">
        <v>53.84</v>
      </c>
      <c r="G88" s="118">
        <v>42.44</v>
      </c>
    </row>
    <row r="89" spans="1:7" ht="17.100000000000001" customHeight="1">
      <c r="A89" s="131">
        <f t="shared" si="4"/>
        <v>2018</v>
      </c>
      <c r="B89" s="131">
        <f t="shared" si="5"/>
        <v>7</v>
      </c>
      <c r="C89" s="117">
        <v>43306</v>
      </c>
      <c r="D89" s="118">
        <v>33</v>
      </c>
      <c r="E89" s="118">
        <v>14</v>
      </c>
      <c r="F89" s="118">
        <v>18.36</v>
      </c>
      <c r="G89" s="118">
        <v>24.66</v>
      </c>
    </row>
    <row r="90" spans="1:7" ht="17.100000000000001" customHeight="1">
      <c r="A90" s="131">
        <f t="shared" si="4"/>
        <v>2018</v>
      </c>
      <c r="B90" s="131">
        <f t="shared" si="5"/>
        <v>7</v>
      </c>
      <c r="C90" s="117">
        <v>43307</v>
      </c>
      <c r="D90" s="118">
        <v>27</v>
      </c>
      <c r="E90" s="118">
        <v>12</v>
      </c>
      <c r="F90" s="118">
        <v>14.38</v>
      </c>
      <c r="G90" s="118">
        <v>38.72</v>
      </c>
    </row>
    <row r="91" spans="1:7" ht="17.100000000000001" customHeight="1">
      <c r="A91" s="131">
        <f t="shared" si="4"/>
        <v>2018</v>
      </c>
      <c r="B91" s="131">
        <f t="shared" si="5"/>
        <v>7</v>
      </c>
      <c r="C91" s="117">
        <v>43308</v>
      </c>
      <c r="D91" s="118">
        <v>76</v>
      </c>
      <c r="E91" s="118">
        <v>22</v>
      </c>
      <c r="F91" s="118">
        <v>27.75</v>
      </c>
      <c r="G91" s="118">
        <v>38.43</v>
      </c>
    </row>
    <row r="92" spans="1:7" ht="17.100000000000001" customHeight="1">
      <c r="A92" s="131">
        <f t="shared" si="4"/>
        <v>2018</v>
      </c>
      <c r="B92" s="131">
        <f t="shared" si="5"/>
        <v>7</v>
      </c>
      <c r="C92" s="117">
        <v>43309</v>
      </c>
      <c r="D92" s="118">
        <v>25</v>
      </c>
      <c r="E92" s="118">
        <v>8</v>
      </c>
      <c r="F92" s="118">
        <v>20.13</v>
      </c>
      <c r="G92" s="118">
        <v>45.71</v>
      </c>
    </row>
    <row r="93" spans="1:7" ht="17.100000000000001" customHeight="1">
      <c r="A93" s="131">
        <f t="shared" si="4"/>
        <v>2018</v>
      </c>
      <c r="B93" s="131">
        <f t="shared" si="5"/>
        <v>7</v>
      </c>
      <c r="C93" s="117">
        <v>43310</v>
      </c>
      <c r="D93" s="118">
        <v>91</v>
      </c>
      <c r="E93" s="118">
        <v>23</v>
      </c>
      <c r="F93" s="118">
        <v>24.96</v>
      </c>
      <c r="G93" s="118">
        <v>45.73</v>
      </c>
    </row>
    <row r="94" spans="1:7" ht="17.100000000000001" customHeight="1">
      <c r="A94" s="131">
        <f t="shared" si="4"/>
        <v>2018</v>
      </c>
      <c r="B94" s="131">
        <f t="shared" si="5"/>
        <v>7</v>
      </c>
      <c r="C94" s="117">
        <v>43311</v>
      </c>
      <c r="D94" s="118">
        <v>73</v>
      </c>
      <c r="E94" s="118">
        <v>17</v>
      </c>
      <c r="F94" s="118">
        <v>113.11</v>
      </c>
      <c r="G94" s="118">
        <v>32.92</v>
      </c>
    </row>
    <row r="95" spans="1:7" ht="17.100000000000001" customHeight="1">
      <c r="A95" s="131">
        <f t="shared" si="4"/>
        <v>2018</v>
      </c>
      <c r="B95" s="131">
        <f t="shared" si="5"/>
        <v>7</v>
      </c>
      <c r="C95" s="117">
        <v>43312</v>
      </c>
      <c r="D95" s="118">
        <v>91</v>
      </c>
      <c r="E95" s="118">
        <v>14</v>
      </c>
      <c r="F95" s="118">
        <v>26.93</v>
      </c>
      <c r="G95" s="118">
        <v>19.55</v>
      </c>
    </row>
    <row r="96" spans="1:7" ht="17.100000000000001" customHeight="1">
      <c r="A96" s="131">
        <f t="shared" si="4"/>
        <v>2018</v>
      </c>
      <c r="B96" s="131">
        <f t="shared" si="5"/>
        <v>8</v>
      </c>
      <c r="C96" s="117">
        <v>43313</v>
      </c>
      <c r="D96" s="118">
        <v>116</v>
      </c>
      <c r="E96" s="118">
        <v>20</v>
      </c>
      <c r="F96" s="118">
        <v>134.32</v>
      </c>
      <c r="G96" s="118">
        <v>35.799999999999997</v>
      </c>
    </row>
    <row r="97" spans="1:7" ht="17.100000000000001" customHeight="1">
      <c r="A97" s="131">
        <f t="shared" si="4"/>
        <v>2018</v>
      </c>
      <c r="B97" s="131">
        <f t="shared" si="5"/>
        <v>8</v>
      </c>
      <c r="C97" s="117">
        <v>43314</v>
      </c>
      <c r="D97" s="118">
        <v>103</v>
      </c>
      <c r="E97" s="118">
        <v>22</v>
      </c>
      <c r="F97" s="118">
        <v>46.79</v>
      </c>
      <c r="G97" s="118">
        <v>27.16</v>
      </c>
    </row>
    <row r="98" spans="1:7" ht="17.100000000000001" customHeight="1">
      <c r="A98" s="131">
        <f t="shared" ref="A98:A107" si="6">YEAR(C98)</f>
        <v>2018</v>
      </c>
      <c r="B98" s="131">
        <f t="shared" ref="B98:B129" si="7">MONTH(C98)</f>
        <v>8</v>
      </c>
      <c r="C98" s="117">
        <v>43315</v>
      </c>
      <c r="D98" s="118">
        <v>81</v>
      </c>
      <c r="E98" s="118">
        <v>14</v>
      </c>
      <c r="F98" s="118">
        <v>36.97</v>
      </c>
      <c r="G98" s="118">
        <v>25.94</v>
      </c>
    </row>
    <row r="99" spans="1:7" ht="17.100000000000001" customHeight="1">
      <c r="A99" s="131">
        <f t="shared" si="6"/>
        <v>2018</v>
      </c>
      <c r="B99" s="131">
        <f t="shared" si="7"/>
        <v>8</v>
      </c>
      <c r="C99" s="117">
        <v>43316</v>
      </c>
      <c r="D99" s="118">
        <v>72</v>
      </c>
      <c r="E99" s="118">
        <v>14</v>
      </c>
      <c r="F99" s="118">
        <v>211.7</v>
      </c>
      <c r="G99" s="118">
        <v>19.47</v>
      </c>
    </row>
    <row r="100" spans="1:7" ht="17.100000000000001" customHeight="1">
      <c r="A100" s="131">
        <f t="shared" si="6"/>
        <v>2018</v>
      </c>
      <c r="B100" s="131">
        <f t="shared" si="7"/>
        <v>8</v>
      </c>
      <c r="C100" s="117">
        <v>43317</v>
      </c>
      <c r="D100" s="118">
        <v>56</v>
      </c>
      <c r="E100" s="118">
        <v>18</v>
      </c>
      <c r="F100" s="118">
        <v>26.74</v>
      </c>
      <c r="G100" s="118">
        <v>31.79</v>
      </c>
    </row>
    <row r="101" spans="1:7" ht="17.100000000000001" customHeight="1">
      <c r="A101" s="131">
        <f t="shared" si="6"/>
        <v>2018</v>
      </c>
      <c r="B101" s="131">
        <f t="shared" si="7"/>
        <v>8</v>
      </c>
      <c r="C101" s="117">
        <v>43318</v>
      </c>
      <c r="D101" s="118">
        <v>89</v>
      </c>
      <c r="E101" s="118">
        <v>21</v>
      </c>
      <c r="F101" s="118">
        <v>71</v>
      </c>
      <c r="G101" s="118">
        <v>33.03</v>
      </c>
    </row>
    <row r="102" spans="1:7" ht="17.100000000000001" customHeight="1">
      <c r="A102" s="131">
        <f t="shared" si="6"/>
        <v>2018</v>
      </c>
      <c r="B102" s="131">
        <f t="shared" si="7"/>
        <v>8</v>
      </c>
      <c r="C102" s="117">
        <v>43319</v>
      </c>
      <c r="D102" s="118">
        <v>89</v>
      </c>
      <c r="E102" s="118">
        <v>14</v>
      </c>
      <c r="F102" s="118">
        <v>53.54</v>
      </c>
      <c r="G102" s="118">
        <v>28.98</v>
      </c>
    </row>
    <row r="103" spans="1:7" ht="17.100000000000001" customHeight="1">
      <c r="A103" s="131">
        <f t="shared" si="6"/>
        <v>2018</v>
      </c>
      <c r="B103" s="131">
        <f t="shared" si="7"/>
        <v>8</v>
      </c>
      <c r="C103" s="117">
        <v>43320</v>
      </c>
      <c r="D103" s="118">
        <v>74</v>
      </c>
      <c r="E103" s="118">
        <v>22</v>
      </c>
      <c r="F103" s="118">
        <v>84.65</v>
      </c>
      <c r="G103" s="118">
        <v>26.58</v>
      </c>
    </row>
    <row r="104" spans="1:7" ht="17.100000000000001" customHeight="1">
      <c r="A104" s="131">
        <f t="shared" si="6"/>
        <v>2018</v>
      </c>
      <c r="B104" s="131">
        <f t="shared" si="7"/>
        <v>8</v>
      </c>
      <c r="C104" s="117">
        <v>43321</v>
      </c>
      <c r="D104" s="118">
        <v>53</v>
      </c>
      <c r="E104" s="118">
        <v>15</v>
      </c>
      <c r="F104" s="118">
        <v>85.61</v>
      </c>
      <c r="G104" s="118">
        <v>34.47</v>
      </c>
    </row>
    <row r="105" spans="1:7" ht="17.100000000000001" customHeight="1">
      <c r="A105" s="131">
        <f t="shared" si="6"/>
        <v>2018</v>
      </c>
      <c r="B105" s="131">
        <f t="shared" si="7"/>
        <v>8</v>
      </c>
      <c r="C105" s="117">
        <v>43322</v>
      </c>
      <c r="D105" s="118">
        <v>88</v>
      </c>
      <c r="E105" s="118">
        <v>18</v>
      </c>
      <c r="F105" s="118">
        <v>66.180000000000007</v>
      </c>
      <c r="G105" s="118">
        <v>33.49</v>
      </c>
    </row>
    <row r="106" spans="1:7" ht="17.100000000000001" customHeight="1">
      <c r="A106" s="131">
        <f t="shared" si="6"/>
        <v>2018</v>
      </c>
      <c r="B106" s="131">
        <f t="shared" si="7"/>
        <v>8</v>
      </c>
      <c r="C106" s="117">
        <v>43323</v>
      </c>
      <c r="D106" s="118">
        <v>22</v>
      </c>
      <c r="E106" s="118">
        <v>11</v>
      </c>
      <c r="F106" s="118">
        <v>9.3800000000000008</v>
      </c>
      <c r="G106" s="118">
        <v>9.09</v>
      </c>
    </row>
    <row r="107" spans="1:7" ht="17.100000000000001" customHeight="1">
      <c r="A107" s="131">
        <f t="shared" si="6"/>
        <v>2018</v>
      </c>
      <c r="B107" s="131">
        <f t="shared" si="7"/>
        <v>8</v>
      </c>
      <c r="C107" s="117">
        <v>43324</v>
      </c>
      <c r="D107" s="118">
        <v>31</v>
      </c>
      <c r="E107" s="118">
        <v>10</v>
      </c>
      <c r="F107" s="118">
        <v>28.33</v>
      </c>
      <c r="G107" s="118">
        <v>39.03</v>
      </c>
    </row>
    <row r="108" spans="1:7">
      <c r="A108" s="140">
        <f>YEAR(C107)</f>
        <v>2018</v>
      </c>
      <c r="B108" s="140">
        <f>MONTH(C107)</f>
        <v>8</v>
      </c>
      <c r="C108" s="170">
        <v>43325</v>
      </c>
      <c r="D108" s="140">
        <v>168</v>
      </c>
      <c r="E108" s="140">
        <v>41</v>
      </c>
      <c r="F108" s="140">
        <v>31.92</v>
      </c>
      <c r="G108" s="140">
        <v>34.049999999999997</v>
      </c>
    </row>
    <row r="109" spans="1:7">
      <c r="A109" s="140">
        <f>YEAR(C107)</f>
        <v>2018</v>
      </c>
      <c r="B109" s="140">
        <f>MONTH(C107)</f>
        <v>8</v>
      </c>
      <c r="C109" s="170">
        <v>43326</v>
      </c>
      <c r="D109" s="140">
        <v>141</v>
      </c>
      <c r="E109" s="140">
        <v>48</v>
      </c>
      <c r="F109" s="140">
        <v>35.9</v>
      </c>
      <c r="G109" s="140">
        <v>38.270000000000003</v>
      </c>
    </row>
    <row r="110" spans="1:7">
      <c r="A110" s="140">
        <f>YEAR(C107)</f>
        <v>2018</v>
      </c>
      <c r="B110" s="140">
        <f>MONTH(C107)</f>
        <v>8</v>
      </c>
      <c r="C110" s="170">
        <v>43327</v>
      </c>
      <c r="D110" s="140">
        <v>210</v>
      </c>
      <c r="E110" s="140">
        <v>67</v>
      </c>
      <c r="F110" s="140">
        <v>41.49</v>
      </c>
      <c r="G110" s="140">
        <v>36.61</v>
      </c>
    </row>
    <row r="111" spans="1:7">
      <c r="A111" s="140">
        <f>YEAR(C107)</f>
        <v>2018</v>
      </c>
      <c r="B111" s="140">
        <f>MONTH(C107)</f>
        <v>8</v>
      </c>
      <c r="C111" s="170">
        <v>43328</v>
      </c>
      <c r="D111" s="140">
        <v>195</v>
      </c>
      <c r="E111" s="140">
        <v>72</v>
      </c>
      <c r="F111" s="140">
        <v>27.13</v>
      </c>
      <c r="G111" s="140">
        <v>40.28</v>
      </c>
    </row>
    <row r="112" spans="1:7">
      <c r="A112" s="140">
        <f>YEAR(C107)</f>
        <v>2018</v>
      </c>
      <c r="B112" s="140">
        <f>MONTH(C107)</f>
        <v>8</v>
      </c>
      <c r="C112" s="170">
        <v>43329</v>
      </c>
      <c r="D112" s="140">
        <v>121</v>
      </c>
      <c r="E112" s="140">
        <v>58</v>
      </c>
      <c r="F112" s="140">
        <v>15.63</v>
      </c>
      <c r="G112" s="140">
        <v>43.54</v>
      </c>
    </row>
    <row r="113" spans="1:7">
      <c r="A113" s="140">
        <f>YEAR(C107)</f>
        <v>2018</v>
      </c>
      <c r="B113" s="140">
        <f>MONTH(C107)</f>
        <v>8</v>
      </c>
      <c r="C113" s="170">
        <v>43330</v>
      </c>
      <c r="D113" s="140">
        <v>155</v>
      </c>
      <c r="E113" s="140">
        <v>62</v>
      </c>
      <c r="F113" s="140">
        <v>24.93</v>
      </c>
      <c r="G113" s="140">
        <v>34.36</v>
      </c>
    </row>
    <row r="114" spans="1:7">
      <c r="A114" s="140">
        <f>YEAR(C107)</f>
        <v>2018</v>
      </c>
      <c r="B114" s="140">
        <f>MONTH(C107)</f>
        <v>8</v>
      </c>
      <c r="C114" s="170">
        <v>43331</v>
      </c>
      <c r="D114" s="140">
        <v>116</v>
      </c>
      <c r="E114" s="140">
        <v>54</v>
      </c>
      <c r="F114" s="140">
        <v>17.39</v>
      </c>
      <c r="G114" s="140">
        <v>46.6</v>
      </c>
    </row>
    <row r="115" spans="1:7">
      <c r="A115" s="140">
        <f>YEAR(C107)</f>
        <v>2018</v>
      </c>
      <c r="B115" s="140">
        <f>MONTH(C107)</f>
        <v>8</v>
      </c>
      <c r="C115" s="170">
        <v>43332</v>
      </c>
      <c r="D115" s="140">
        <v>225</v>
      </c>
      <c r="E115" s="140">
        <v>71</v>
      </c>
      <c r="F115" s="140">
        <v>18.48</v>
      </c>
      <c r="G115" s="140">
        <v>42.69</v>
      </c>
    </row>
    <row r="116" spans="1:7">
      <c r="A116" s="140">
        <f>YEAR(C107)</f>
        <v>2018</v>
      </c>
      <c r="B116" s="140">
        <f>MONTH(C107)</f>
        <v>8</v>
      </c>
      <c r="C116" s="170">
        <v>43333</v>
      </c>
      <c r="D116" s="140">
        <v>317</v>
      </c>
      <c r="E116" s="140">
        <v>95</v>
      </c>
      <c r="F116" s="140">
        <v>28.36</v>
      </c>
      <c r="G116" s="140">
        <v>39.78</v>
      </c>
    </row>
    <row r="117" spans="1:7">
      <c r="A117" s="140">
        <f>YEAR(C107)</f>
        <v>2018</v>
      </c>
      <c r="B117" s="140">
        <f>MONTH(C107)</f>
        <v>8</v>
      </c>
      <c r="C117" s="170">
        <v>43334</v>
      </c>
      <c r="D117" s="140">
        <v>250</v>
      </c>
      <c r="E117" s="140">
        <v>77</v>
      </c>
      <c r="F117" s="140">
        <v>30.36</v>
      </c>
      <c r="G117" s="140">
        <v>36.64</v>
      </c>
    </row>
    <row r="118" spans="1:7">
      <c r="A118" s="140">
        <f>YEAR(C107)</f>
        <v>2018</v>
      </c>
      <c r="B118" s="140">
        <f>MONTH(C107)</f>
        <v>8</v>
      </c>
      <c r="C118" s="170">
        <v>43335</v>
      </c>
      <c r="D118" s="140">
        <v>232</v>
      </c>
      <c r="E118" s="140">
        <v>96</v>
      </c>
      <c r="F118" s="140">
        <v>21.44</v>
      </c>
      <c r="G118" s="140">
        <v>35.520000000000003</v>
      </c>
    </row>
    <row r="119" spans="1:7">
      <c r="A119" s="140">
        <f>YEAR(C107)</f>
        <v>2018</v>
      </c>
      <c r="B119" s="140">
        <f>MONTH(C107)</f>
        <v>8</v>
      </c>
      <c r="C119" s="170">
        <v>43336</v>
      </c>
      <c r="D119" s="140">
        <v>275</v>
      </c>
      <c r="E119" s="140">
        <v>89</v>
      </c>
      <c r="F119" s="140">
        <v>20.6</v>
      </c>
      <c r="G119" s="140">
        <v>51.67</v>
      </c>
    </row>
    <row r="120" spans="1:7">
      <c r="A120" s="140">
        <f>YEAR(C107)</f>
        <v>2018</v>
      </c>
      <c r="B120" s="140">
        <f>MONTH(C107)</f>
        <v>8</v>
      </c>
      <c r="C120" s="170">
        <v>43337</v>
      </c>
      <c r="D120" s="140">
        <v>384</v>
      </c>
      <c r="E120" s="140">
        <v>134</v>
      </c>
      <c r="F120" s="140">
        <v>14.09</v>
      </c>
      <c r="G120" s="140">
        <v>43.8</v>
      </c>
    </row>
    <row r="121" spans="1:7">
      <c r="A121" s="140">
        <f>YEAR(C107)</f>
        <v>2018</v>
      </c>
      <c r="B121" s="140">
        <f>MONTH(C107)</f>
        <v>8</v>
      </c>
      <c r="C121" s="170">
        <v>43338</v>
      </c>
      <c r="D121" s="140">
        <v>267</v>
      </c>
      <c r="E121" s="140">
        <v>104</v>
      </c>
      <c r="F121" s="140">
        <v>18.23</v>
      </c>
      <c r="G121" s="140">
        <v>40.909999999999997</v>
      </c>
    </row>
    <row r="122" spans="1:7">
      <c r="A122" s="140">
        <f>YEAR(C107)</f>
        <v>2018</v>
      </c>
      <c r="B122" s="140">
        <f>MONTH(C107)</f>
        <v>8</v>
      </c>
      <c r="C122" s="170">
        <v>43339</v>
      </c>
      <c r="D122" s="140">
        <v>321</v>
      </c>
      <c r="E122" s="140">
        <v>106</v>
      </c>
      <c r="F122" s="140">
        <v>16.3</v>
      </c>
      <c r="G122" s="140">
        <v>42.29</v>
      </c>
    </row>
    <row r="123" spans="1:7">
      <c r="A123" s="140">
        <f>YEAR(C107)</f>
        <v>2018</v>
      </c>
      <c r="B123" s="140">
        <f>MONTH(C107)</f>
        <v>8</v>
      </c>
      <c r="C123" s="170">
        <v>43340</v>
      </c>
      <c r="D123" s="140">
        <v>251</v>
      </c>
      <c r="E123" s="140">
        <v>79</v>
      </c>
      <c r="F123" s="140">
        <v>18.02</v>
      </c>
      <c r="G123" s="140">
        <v>40.35</v>
      </c>
    </row>
    <row r="124" spans="1:7">
      <c r="A124" s="140">
        <f>YEAR(C107)</f>
        <v>2018</v>
      </c>
      <c r="B124" s="140">
        <f>MONTH(C107)</f>
        <v>8</v>
      </c>
      <c r="C124" s="170">
        <v>43341</v>
      </c>
      <c r="D124" s="140">
        <v>238</v>
      </c>
      <c r="E124" s="140">
        <v>85</v>
      </c>
      <c r="F124" s="140">
        <v>14.76</v>
      </c>
      <c r="G124" s="140">
        <v>39.74</v>
      </c>
    </row>
    <row r="125" spans="1:7">
      <c r="A125" s="140">
        <f>YEAR(C107)</f>
        <v>2018</v>
      </c>
      <c r="B125" s="140">
        <f>MONTH(C107)</f>
        <v>8</v>
      </c>
      <c r="C125" s="170">
        <v>43342</v>
      </c>
      <c r="D125" s="140">
        <v>327</v>
      </c>
      <c r="E125" s="140">
        <v>90</v>
      </c>
      <c r="F125" s="140">
        <v>27.62</v>
      </c>
      <c r="G125" s="140">
        <v>42.79</v>
      </c>
    </row>
    <row r="126" spans="1:7">
      <c r="A126" s="140">
        <f>YEAR(C107)</f>
        <v>2018</v>
      </c>
      <c r="B126" s="140">
        <f>MONTH(C107)</f>
        <v>8</v>
      </c>
      <c r="C126" s="170">
        <v>43343</v>
      </c>
      <c r="D126" s="140">
        <v>299</v>
      </c>
      <c r="E126" s="140">
        <v>93</v>
      </c>
      <c r="F126" s="140">
        <v>27.03</v>
      </c>
      <c r="G126" s="140">
        <v>44.95</v>
      </c>
    </row>
    <row r="127" spans="1:7">
      <c r="A127" s="140">
        <f>YEAR(C107)</f>
        <v>2018</v>
      </c>
      <c r="B127" s="140">
        <f>MONTH(C107)</f>
        <v>8</v>
      </c>
      <c r="C127" s="170">
        <v>43344</v>
      </c>
      <c r="D127" s="140">
        <v>178</v>
      </c>
      <c r="E127" s="140">
        <v>60</v>
      </c>
      <c r="F127" s="140">
        <v>14.83</v>
      </c>
      <c r="G127" s="140">
        <v>43.06</v>
      </c>
    </row>
    <row r="128" spans="1:7">
      <c r="A128" s="140">
        <f>YEAR(C107)</f>
        <v>2018</v>
      </c>
      <c r="B128" s="140">
        <f>MONTH(C107)</f>
        <v>8</v>
      </c>
      <c r="C128" s="170">
        <v>43345</v>
      </c>
      <c r="D128" s="140">
        <v>156</v>
      </c>
      <c r="E128" s="140">
        <v>57</v>
      </c>
      <c r="F128" s="140">
        <v>12.6</v>
      </c>
      <c r="G128" s="140">
        <v>40.46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252"/>
  <sheetViews>
    <sheetView zoomScale="120" zoomScaleNormal="120" zoomScalePageLayoutView="98" workbookViewId="0">
      <pane ySplit="1" topLeftCell="A221" activePane="bottomLeft" state="frozen"/>
      <selection pane="bottomLeft" activeCell="E239" sqref="E239"/>
    </sheetView>
  </sheetViews>
  <sheetFormatPr defaultColWidth="11" defaultRowHeight="13.5"/>
  <cols>
    <col min="1" max="2" width="10.375" style="129" customWidth="1"/>
    <col min="3" max="3" width="15.375" style="3" customWidth="1"/>
    <col min="4" max="4" width="18.5" style="4" customWidth="1"/>
    <col min="5" max="5" width="18.875" style="4" customWidth="1"/>
    <col min="6" max="6" width="16.625" style="4" customWidth="1"/>
    <col min="7" max="7" width="24" style="5" customWidth="1"/>
  </cols>
  <sheetData>
    <row r="1" spans="1:7" ht="18.75" customHeight="1">
      <c r="A1" s="128" t="s">
        <v>111</v>
      </c>
      <c r="B1" s="128" t="s">
        <v>113</v>
      </c>
      <c r="C1" s="103" t="s">
        <v>171</v>
      </c>
      <c r="D1" s="2" t="s">
        <v>172</v>
      </c>
      <c r="E1" s="105" t="s">
        <v>173</v>
      </c>
      <c r="F1" s="105" t="s">
        <v>154</v>
      </c>
      <c r="G1" s="104" t="s">
        <v>174</v>
      </c>
    </row>
    <row r="2" spans="1:7">
      <c r="A2" s="196"/>
      <c r="B2" s="196"/>
      <c r="C2" s="197"/>
      <c r="D2" s="198"/>
      <c r="E2" s="198"/>
      <c r="F2" s="198"/>
      <c r="G2" s="199"/>
    </row>
    <row r="3" spans="1:7">
      <c r="A3" s="196"/>
      <c r="B3" s="196"/>
      <c r="C3" s="197"/>
      <c r="D3" s="198"/>
      <c r="E3" s="198"/>
      <c r="F3" s="198"/>
      <c r="G3" s="199"/>
    </row>
    <row r="4" spans="1:7">
      <c r="A4" s="196"/>
      <c r="B4" s="196"/>
      <c r="C4" s="197"/>
      <c r="D4" s="198"/>
      <c r="E4" s="198"/>
      <c r="F4" s="198"/>
      <c r="G4" s="199"/>
    </row>
    <row r="5" spans="1:7">
      <c r="A5" s="196"/>
      <c r="B5" s="196"/>
      <c r="C5" s="197"/>
      <c r="D5" s="198"/>
      <c r="E5" s="198"/>
      <c r="F5" s="198"/>
      <c r="G5" s="199"/>
    </row>
    <row r="6" spans="1:7">
      <c r="A6" s="196"/>
      <c r="B6" s="196"/>
      <c r="C6" s="197"/>
      <c r="D6" s="198"/>
      <c r="E6" s="198"/>
      <c r="F6" s="198"/>
      <c r="G6" s="199"/>
    </row>
    <row r="7" spans="1:7">
      <c r="A7" s="196"/>
      <c r="B7" s="196"/>
      <c r="C7" s="197"/>
      <c r="D7" s="198"/>
      <c r="E7" s="198"/>
      <c r="F7" s="198"/>
      <c r="G7" s="199"/>
    </row>
    <row r="8" spans="1:7">
      <c r="A8" s="196"/>
      <c r="B8" s="196"/>
      <c r="C8" s="197"/>
      <c r="D8" s="198"/>
      <c r="E8" s="198"/>
      <c r="F8" s="198"/>
      <c r="G8" s="199"/>
    </row>
    <row r="9" spans="1:7">
      <c r="A9" s="196"/>
      <c r="B9" s="196"/>
      <c r="C9" s="197"/>
      <c r="D9" s="198"/>
      <c r="E9" s="198"/>
      <c r="F9" s="198"/>
      <c r="G9" s="199"/>
    </row>
    <row r="10" spans="1:7">
      <c r="A10" s="196"/>
      <c r="B10" s="196"/>
      <c r="C10" s="197"/>
      <c r="D10" s="198"/>
      <c r="E10" s="198"/>
      <c r="F10" s="198"/>
      <c r="G10" s="199"/>
    </row>
    <row r="11" spans="1:7">
      <c r="A11" s="196"/>
      <c r="B11" s="196"/>
      <c r="C11" s="197"/>
      <c r="D11" s="198"/>
      <c r="E11" s="198"/>
      <c r="F11" s="198"/>
      <c r="G11" s="199"/>
    </row>
    <row r="12" spans="1:7">
      <c r="A12" s="196"/>
      <c r="B12" s="196"/>
      <c r="C12" s="197"/>
      <c r="D12" s="198"/>
      <c r="E12" s="198"/>
      <c r="F12" s="198"/>
      <c r="G12" s="199"/>
    </row>
    <row r="13" spans="1:7">
      <c r="A13" s="196"/>
      <c r="B13" s="196"/>
      <c r="C13" s="197"/>
      <c r="D13" s="198"/>
      <c r="E13" s="198"/>
      <c r="F13" s="198"/>
      <c r="G13" s="199"/>
    </row>
    <row r="14" spans="1:7">
      <c r="A14" s="196"/>
      <c r="B14" s="196"/>
      <c r="C14" s="197"/>
      <c r="D14" s="198"/>
      <c r="E14" s="198"/>
      <c r="F14" s="198"/>
      <c r="G14" s="199"/>
    </row>
    <row r="15" spans="1:7">
      <c r="A15" s="196"/>
      <c r="B15" s="196"/>
      <c r="C15" s="197"/>
      <c r="D15" s="198"/>
      <c r="E15" s="198"/>
      <c r="F15" s="198"/>
      <c r="G15" s="199"/>
    </row>
    <row r="16" spans="1:7">
      <c r="A16" s="196"/>
      <c r="B16" s="196"/>
      <c r="C16" s="197"/>
      <c r="D16" s="198"/>
      <c r="E16" s="198"/>
      <c r="F16" s="198"/>
      <c r="G16" s="199"/>
    </row>
    <row r="17" spans="1:7">
      <c r="A17" s="196"/>
      <c r="B17" s="196"/>
      <c r="C17" s="197"/>
      <c r="D17" s="198"/>
      <c r="E17" s="198"/>
      <c r="F17" s="198"/>
      <c r="G17" s="199"/>
    </row>
    <row r="18" spans="1:7">
      <c r="A18" s="196"/>
      <c r="B18" s="196"/>
      <c r="C18" s="197"/>
      <c r="D18" s="198"/>
      <c r="E18" s="198"/>
      <c r="F18" s="198"/>
      <c r="G18" s="199"/>
    </row>
    <row r="19" spans="1:7">
      <c r="A19" s="196"/>
      <c r="B19" s="196"/>
      <c r="C19" s="197"/>
      <c r="D19" s="198"/>
      <c r="E19" s="198"/>
      <c r="F19" s="198"/>
      <c r="G19" s="199"/>
    </row>
    <row r="20" spans="1:7">
      <c r="A20" s="196"/>
      <c r="B20" s="196"/>
      <c r="C20" s="197"/>
      <c r="D20" s="198"/>
      <c r="E20" s="198"/>
      <c r="F20" s="198"/>
      <c r="G20" s="199"/>
    </row>
    <row r="21" spans="1:7">
      <c r="A21" s="196"/>
      <c r="B21" s="196"/>
      <c r="C21" s="197"/>
      <c r="D21" s="198"/>
      <c r="E21" s="198"/>
      <c r="F21" s="198"/>
      <c r="G21" s="199"/>
    </row>
    <row r="22" spans="1:7">
      <c r="A22" s="196"/>
      <c r="B22" s="196"/>
      <c r="C22" s="197"/>
      <c r="D22" s="198"/>
      <c r="E22" s="198"/>
      <c r="F22" s="198"/>
      <c r="G22" s="199"/>
    </row>
    <row r="23" spans="1:7">
      <c r="A23" s="196"/>
      <c r="B23" s="196"/>
      <c r="C23" s="197"/>
      <c r="D23" s="198"/>
      <c r="E23" s="198"/>
      <c r="F23" s="198"/>
      <c r="G23" s="199"/>
    </row>
    <row r="24" spans="1:7">
      <c r="A24" s="196"/>
      <c r="B24" s="196"/>
      <c r="C24" s="197"/>
      <c r="D24" s="198"/>
      <c r="E24" s="198"/>
      <c r="F24" s="198"/>
      <c r="G24" s="199"/>
    </row>
    <row r="25" spans="1:7">
      <c r="A25" s="196"/>
      <c r="B25" s="196"/>
      <c r="C25" s="197"/>
      <c r="D25" s="198"/>
      <c r="E25" s="198"/>
      <c r="F25" s="198"/>
      <c r="G25" s="199"/>
    </row>
    <row r="26" spans="1:7">
      <c r="A26" s="196"/>
      <c r="B26" s="196"/>
      <c r="C26" s="197"/>
      <c r="D26" s="198"/>
      <c r="E26" s="198"/>
      <c r="F26" s="198"/>
      <c r="G26" s="199"/>
    </row>
    <row r="27" spans="1:7">
      <c r="A27" s="196"/>
      <c r="B27" s="196"/>
      <c r="C27" s="197"/>
      <c r="D27" s="198"/>
      <c r="E27" s="198"/>
      <c r="F27" s="198"/>
      <c r="G27" s="199"/>
    </row>
    <row r="28" spans="1:7">
      <c r="A28" s="196"/>
      <c r="B28" s="196"/>
      <c r="C28" s="197"/>
      <c r="D28" s="198"/>
      <c r="E28" s="198"/>
      <c r="F28" s="198"/>
      <c r="G28" s="199"/>
    </row>
    <row r="29" spans="1:7">
      <c r="A29" s="196"/>
      <c r="B29" s="196"/>
      <c r="C29" s="197"/>
      <c r="D29" s="198"/>
      <c r="E29" s="198"/>
      <c r="F29" s="198"/>
      <c r="G29" s="199"/>
    </row>
    <row r="30" spans="1:7">
      <c r="A30" s="196"/>
      <c r="B30" s="196"/>
      <c r="C30" s="197"/>
      <c r="D30" s="198"/>
      <c r="E30" s="198"/>
      <c r="F30" s="198"/>
      <c r="G30" s="199"/>
    </row>
    <row r="31" spans="1:7">
      <c r="A31" s="196"/>
      <c r="B31" s="196"/>
      <c r="C31" s="197"/>
      <c r="D31" s="198"/>
      <c r="E31" s="198"/>
      <c r="F31" s="198"/>
      <c r="G31" s="199"/>
    </row>
    <row r="32" spans="1:7">
      <c r="A32" s="196"/>
      <c r="B32" s="196"/>
      <c r="C32" s="197"/>
      <c r="D32" s="198"/>
      <c r="E32" s="198"/>
      <c r="F32" s="198"/>
      <c r="G32" s="199"/>
    </row>
    <row r="33" spans="1:7">
      <c r="A33" s="196"/>
      <c r="B33" s="196"/>
      <c r="C33" s="197"/>
      <c r="D33" s="198"/>
      <c r="E33" s="198"/>
      <c r="F33" s="198"/>
      <c r="G33" s="199"/>
    </row>
    <row r="34" spans="1:7">
      <c r="A34" s="196"/>
      <c r="B34" s="196"/>
      <c r="C34" s="197"/>
      <c r="D34" s="198"/>
      <c r="E34" s="198"/>
      <c r="F34" s="198"/>
      <c r="G34" s="199"/>
    </row>
    <row r="35" spans="1:7">
      <c r="A35" s="196"/>
      <c r="B35" s="196"/>
      <c r="C35" s="197"/>
      <c r="D35" s="198"/>
      <c r="E35" s="198"/>
      <c r="F35" s="198"/>
      <c r="G35" s="199"/>
    </row>
    <row r="36" spans="1:7">
      <c r="A36" s="196"/>
      <c r="B36" s="196"/>
      <c r="C36" s="197"/>
      <c r="D36" s="198"/>
      <c r="E36" s="198"/>
      <c r="F36" s="198"/>
      <c r="G36" s="199"/>
    </row>
    <row r="37" spans="1:7">
      <c r="A37" s="196"/>
      <c r="B37" s="196"/>
      <c r="C37" s="197"/>
      <c r="D37" s="198"/>
      <c r="E37" s="198"/>
      <c r="F37" s="198"/>
      <c r="G37" s="199"/>
    </row>
    <row r="38" spans="1:7">
      <c r="A38" s="196"/>
      <c r="B38" s="196"/>
      <c r="C38" s="197"/>
      <c r="D38" s="198"/>
      <c r="E38" s="198"/>
      <c r="F38" s="198"/>
      <c r="G38" s="199"/>
    </row>
    <row r="39" spans="1:7">
      <c r="A39" s="196"/>
      <c r="B39" s="196"/>
      <c r="C39" s="197"/>
      <c r="D39" s="198"/>
      <c r="E39" s="198"/>
      <c r="F39" s="198"/>
      <c r="G39" s="199"/>
    </row>
    <row r="40" spans="1:7">
      <c r="A40" s="196"/>
      <c r="B40" s="196"/>
      <c r="C40" s="197"/>
      <c r="D40" s="198"/>
      <c r="E40" s="198"/>
      <c r="F40" s="198"/>
      <c r="G40" s="199"/>
    </row>
    <row r="41" spans="1:7">
      <c r="A41" s="196"/>
      <c r="B41" s="196"/>
      <c r="C41" s="197"/>
      <c r="D41" s="198"/>
      <c r="E41" s="198"/>
      <c r="F41" s="198"/>
      <c r="G41" s="199"/>
    </row>
    <row r="42" spans="1:7">
      <c r="A42" s="196"/>
      <c r="B42" s="196"/>
      <c r="C42" s="197"/>
      <c r="D42" s="198"/>
      <c r="E42" s="198"/>
      <c r="F42" s="198"/>
      <c r="G42" s="199"/>
    </row>
    <row r="43" spans="1:7">
      <c r="A43" s="196"/>
      <c r="B43" s="196"/>
      <c r="C43" s="197"/>
      <c r="D43" s="198"/>
      <c r="E43" s="198"/>
      <c r="F43" s="198"/>
      <c r="G43" s="199"/>
    </row>
    <row r="44" spans="1:7">
      <c r="A44" s="196"/>
      <c r="B44" s="196"/>
      <c r="C44" s="197"/>
      <c r="D44" s="198"/>
      <c r="E44" s="198"/>
      <c r="F44" s="198"/>
      <c r="G44" s="199"/>
    </row>
    <row r="45" spans="1:7">
      <c r="A45" s="196"/>
      <c r="B45" s="196"/>
      <c r="C45" s="197"/>
      <c r="D45" s="198"/>
      <c r="E45" s="198"/>
      <c r="F45" s="198"/>
      <c r="G45" s="199"/>
    </row>
    <row r="46" spans="1:7">
      <c r="A46" s="196"/>
      <c r="B46" s="196"/>
      <c r="C46" s="197"/>
      <c r="D46" s="198"/>
      <c r="E46" s="198"/>
      <c r="F46" s="198"/>
      <c r="G46" s="199"/>
    </row>
    <row r="47" spans="1:7">
      <c r="A47" s="196"/>
      <c r="B47" s="196"/>
      <c r="C47" s="197"/>
      <c r="D47" s="198"/>
      <c r="E47" s="198"/>
      <c r="F47" s="198"/>
      <c r="G47" s="199"/>
    </row>
    <row r="48" spans="1:7">
      <c r="A48" s="196"/>
      <c r="B48" s="196"/>
      <c r="C48" s="197"/>
      <c r="D48" s="198"/>
      <c r="E48" s="198"/>
      <c r="F48" s="198"/>
      <c r="G48" s="199"/>
    </row>
    <row r="49" spans="1:7">
      <c r="A49" s="196"/>
      <c r="B49" s="196"/>
      <c r="C49" s="197"/>
      <c r="D49" s="198"/>
      <c r="E49" s="198"/>
      <c r="F49" s="198"/>
      <c r="G49" s="199"/>
    </row>
    <row r="50" spans="1:7">
      <c r="A50" s="196"/>
      <c r="B50" s="196"/>
      <c r="C50" s="197"/>
      <c r="D50" s="198"/>
      <c r="E50" s="198"/>
      <c r="F50" s="198"/>
      <c r="G50" s="199"/>
    </row>
    <row r="51" spans="1:7">
      <c r="A51" s="196"/>
      <c r="B51" s="196"/>
      <c r="C51" s="197"/>
      <c r="D51" s="198"/>
      <c r="E51" s="198"/>
      <c r="F51" s="198"/>
      <c r="G51" s="199"/>
    </row>
    <row r="52" spans="1:7">
      <c r="A52" s="196"/>
      <c r="B52" s="196"/>
      <c r="C52" s="197"/>
      <c r="D52" s="198"/>
      <c r="E52" s="198"/>
      <c r="F52" s="198"/>
      <c r="G52" s="199"/>
    </row>
    <row r="53" spans="1:7">
      <c r="A53" s="196"/>
      <c r="B53" s="196"/>
      <c r="C53" s="197"/>
      <c r="D53" s="198"/>
      <c r="E53" s="198"/>
      <c r="F53" s="198"/>
      <c r="G53" s="199"/>
    </row>
    <row r="54" spans="1:7">
      <c r="A54" s="196"/>
      <c r="B54" s="196"/>
      <c r="C54" s="197"/>
      <c r="D54" s="198"/>
      <c r="E54" s="198"/>
      <c r="F54" s="198"/>
      <c r="G54" s="199"/>
    </row>
    <row r="55" spans="1:7">
      <c r="A55" s="196"/>
      <c r="B55" s="196"/>
      <c r="C55" s="197"/>
      <c r="D55" s="198"/>
      <c r="E55" s="198"/>
      <c r="F55" s="198"/>
      <c r="G55" s="199"/>
    </row>
    <row r="56" spans="1:7">
      <c r="A56" s="196"/>
      <c r="B56" s="196"/>
      <c r="C56" s="197"/>
      <c r="D56" s="198"/>
      <c r="E56" s="198"/>
      <c r="F56" s="198"/>
      <c r="G56" s="199"/>
    </row>
    <row r="57" spans="1:7">
      <c r="A57" s="196"/>
      <c r="B57" s="196"/>
      <c r="C57" s="197"/>
      <c r="D57" s="198"/>
      <c r="E57" s="198"/>
      <c r="F57" s="198"/>
      <c r="G57" s="199"/>
    </row>
    <row r="58" spans="1:7">
      <c r="A58" s="196"/>
      <c r="B58" s="196"/>
      <c r="C58" s="197"/>
      <c r="D58" s="198"/>
      <c r="E58" s="198"/>
      <c r="F58" s="198"/>
      <c r="G58" s="199"/>
    </row>
    <row r="59" spans="1:7">
      <c r="A59" s="196"/>
      <c r="B59" s="196"/>
      <c r="C59" s="197"/>
      <c r="D59" s="198"/>
      <c r="E59" s="198"/>
      <c r="F59" s="198"/>
      <c r="G59" s="199"/>
    </row>
    <row r="60" spans="1:7">
      <c r="A60" s="196"/>
      <c r="B60" s="196"/>
      <c r="C60" s="197"/>
      <c r="D60" s="198"/>
      <c r="E60" s="198"/>
      <c r="F60" s="198"/>
      <c r="G60" s="199"/>
    </row>
    <row r="61" spans="1:7">
      <c r="A61" s="196"/>
      <c r="B61" s="196"/>
      <c r="C61" s="197"/>
      <c r="D61" s="198"/>
      <c r="E61" s="198"/>
      <c r="F61" s="198"/>
      <c r="G61" s="199"/>
    </row>
    <row r="62" spans="1:7">
      <c r="A62" s="196"/>
      <c r="B62" s="196"/>
      <c r="C62" s="197"/>
      <c r="D62" s="198"/>
      <c r="E62" s="198"/>
      <c r="F62" s="198"/>
      <c r="G62" s="199"/>
    </row>
    <row r="63" spans="1:7">
      <c r="A63" s="196"/>
      <c r="B63" s="196"/>
      <c r="C63" s="197"/>
      <c r="D63" s="198"/>
      <c r="E63" s="198"/>
      <c r="F63" s="198"/>
      <c r="G63" s="199"/>
    </row>
    <row r="64" spans="1:7">
      <c r="A64" s="196"/>
      <c r="B64" s="196"/>
      <c r="C64" s="197"/>
      <c r="D64" s="198"/>
      <c r="E64" s="198"/>
      <c r="F64" s="198"/>
      <c r="G64" s="199"/>
    </row>
    <row r="65" spans="1:7">
      <c r="A65" s="196"/>
      <c r="B65" s="196"/>
      <c r="C65" s="197"/>
      <c r="D65" s="198"/>
      <c r="E65" s="198"/>
      <c r="F65" s="198"/>
      <c r="G65" s="199"/>
    </row>
    <row r="66" spans="1:7">
      <c r="A66" s="196"/>
      <c r="B66" s="196"/>
      <c r="C66" s="197"/>
      <c r="D66" s="198"/>
      <c r="E66" s="198"/>
      <c r="F66" s="198"/>
      <c r="G66" s="199"/>
    </row>
    <row r="67" spans="1:7">
      <c r="A67" s="196"/>
      <c r="B67" s="196"/>
      <c r="C67" s="197"/>
      <c r="D67" s="198"/>
      <c r="E67" s="198"/>
      <c r="F67" s="198"/>
      <c r="G67" s="199"/>
    </row>
    <row r="68" spans="1:7">
      <c r="A68" s="196"/>
      <c r="B68" s="196"/>
      <c r="C68" s="197"/>
      <c r="D68" s="198"/>
      <c r="E68" s="198"/>
      <c r="F68" s="198"/>
      <c r="G68" s="199"/>
    </row>
    <row r="69" spans="1:7">
      <c r="A69" s="196"/>
      <c r="B69" s="196"/>
      <c r="C69" s="197"/>
      <c r="D69" s="198"/>
      <c r="E69" s="198"/>
      <c r="F69" s="198"/>
      <c r="G69" s="199"/>
    </row>
    <row r="70" spans="1:7">
      <c r="A70" s="196"/>
      <c r="B70" s="196"/>
      <c r="C70" s="197"/>
      <c r="D70" s="198"/>
      <c r="E70" s="198"/>
      <c r="F70" s="198"/>
      <c r="G70" s="199"/>
    </row>
    <row r="71" spans="1:7">
      <c r="A71" s="196"/>
      <c r="B71" s="196"/>
      <c r="C71" s="197"/>
      <c r="D71" s="198"/>
      <c r="E71" s="198"/>
      <c r="F71" s="198"/>
      <c r="G71" s="199"/>
    </row>
    <row r="72" spans="1:7">
      <c r="A72" s="196"/>
      <c r="B72" s="196"/>
      <c r="C72" s="197"/>
      <c r="D72" s="198"/>
      <c r="E72" s="198"/>
      <c r="F72" s="198"/>
      <c r="G72" s="199"/>
    </row>
    <row r="73" spans="1:7">
      <c r="A73" s="196"/>
      <c r="B73" s="196"/>
      <c r="C73" s="197"/>
      <c r="D73" s="198"/>
      <c r="E73" s="198"/>
      <c r="F73" s="198"/>
      <c r="G73" s="199"/>
    </row>
    <row r="74" spans="1:7">
      <c r="A74" s="196"/>
      <c r="B74" s="196"/>
      <c r="C74" s="197"/>
      <c r="D74" s="198"/>
      <c r="E74" s="198"/>
      <c r="F74" s="198"/>
      <c r="G74" s="199"/>
    </row>
    <row r="75" spans="1:7">
      <c r="A75" s="196"/>
      <c r="B75" s="196"/>
      <c r="C75" s="197"/>
      <c r="D75" s="198"/>
      <c r="E75" s="198"/>
      <c r="F75" s="198"/>
      <c r="G75" s="199"/>
    </row>
    <row r="76" spans="1:7">
      <c r="A76" s="196"/>
      <c r="B76" s="196"/>
      <c r="C76" s="197"/>
      <c r="D76" s="198"/>
      <c r="E76" s="198"/>
      <c r="F76" s="198"/>
      <c r="G76" s="199"/>
    </row>
    <row r="77" spans="1:7">
      <c r="A77" s="196"/>
      <c r="B77" s="196"/>
      <c r="C77" s="197"/>
      <c r="D77" s="198"/>
      <c r="E77" s="198"/>
      <c r="F77" s="198"/>
      <c r="G77" s="199"/>
    </row>
    <row r="78" spans="1:7">
      <c r="A78" s="196"/>
      <c r="B78" s="196"/>
      <c r="C78" s="197"/>
      <c r="D78" s="198"/>
      <c r="E78" s="198"/>
      <c r="F78" s="198"/>
      <c r="G78" s="199"/>
    </row>
    <row r="79" spans="1:7">
      <c r="A79" s="196"/>
      <c r="B79" s="196"/>
      <c r="C79" s="197"/>
      <c r="D79" s="198"/>
      <c r="E79" s="198"/>
      <c r="F79" s="198"/>
      <c r="G79" s="199"/>
    </row>
    <row r="80" spans="1:7">
      <c r="A80" s="196"/>
      <c r="B80" s="196"/>
      <c r="C80" s="197"/>
      <c r="D80" s="198"/>
      <c r="E80" s="198"/>
      <c r="F80" s="198"/>
      <c r="G80" s="199"/>
    </row>
    <row r="81" spans="1:7">
      <c r="A81" s="196"/>
      <c r="B81" s="196"/>
      <c r="C81" s="197"/>
      <c r="D81" s="198"/>
      <c r="E81" s="198"/>
      <c r="F81" s="198"/>
      <c r="G81" s="199"/>
    </row>
    <row r="82" spans="1:7">
      <c r="A82" s="196"/>
      <c r="B82" s="196"/>
      <c r="C82" s="197"/>
      <c r="D82" s="198"/>
      <c r="E82" s="198"/>
      <c r="F82" s="198"/>
      <c r="G82" s="199"/>
    </row>
    <row r="83" spans="1:7">
      <c r="A83" s="196"/>
      <c r="B83" s="196"/>
      <c r="C83" s="197"/>
      <c r="D83" s="198"/>
      <c r="E83" s="198"/>
      <c r="F83" s="198"/>
      <c r="G83" s="199"/>
    </row>
    <row r="84" spans="1:7">
      <c r="A84" s="196"/>
      <c r="B84" s="196"/>
      <c r="C84" s="197"/>
      <c r="D84" s="198"/>
      <c r="E84" s="198"/>
      <c r="F84" s="198"/>
      <c r="G84" s="199"/>
    </row>
    <row r="85" spans="1:7">
      <c r="A85" s="196"/>
      <c r="B85" s="196"/>
      <c r="C85" s="197"/>
      <c r="D85" s="198"/>
      <c r="E85" s="198"/>
      <c r="F85" s="198"/>
      <c r="G85" s="199"/>
    </row>
    <row r="86" spans="1:7">
      <c r="A86" s="196"/>
      <c r="B86" s="196"/>
      <c r="C86" s="197"/>
      <c r="D86" s="198"/>
      <c r="E86" s="198"/>
      <c r="F86" s="198"/>
      <c r="G86" s="199"/>
    </row>
    <row r="87" spans="1:7">
      <c r="A87" s="196"/>
      <c r="B87" s="196"/>
      <c r="C87" s="197"/>
      <c r="D87" s="198"/>
      <c r="E87" s="198"/>
      <c r="F87" s="198"/>
      <c r="G87" s="199"/>
    </row>
    <row r="88" spans="1:7">
      <c r="A88" s="196"/>
      <c r="B88" s="196"/>
      <c r="C88" s="197"/>
      <c r="D88" s="198"/>
      <c r="E88" s="198"/>
      <c r="F88" s="198"/>
      <c r="G88" s="199"/>
    </row>
    <row r="89" spans="1:7">
      <c r="A89" s="196"/>
      <c r="B89" s="196"/>
      <c r="C89" s="197"/>
      <c r="D89" s="198"/>
      <c r="E89" s="198"/>
      <c r="F89" s="198"/>
      <c r="G89" s="199"/>
    </row>
    <row r="90" spans="1:7">
      <c r="A90" s="196"/>
      <c r="B90" s="196"/>
      <c r="C90" s="197"/>
      <c r="D90" s="198"/>
      <c r="E90" s="198"/>
      <c r="F90" s="198"/>
      <c r="G90" s="199"/>
    </row>
    <row r="91" spans="1:7">
      <c r="A91" s="196"/>
      <c r="B91" s="196"/>
      <c r="C91" s="197"/>
      <c r="D91" s="198"/>
      <c r="E91" s="198"/>
      <c r="F91" s="198"/>
      <c r="G91" s="199"/>
    </row>
    <row r="92" spans="1:7">
      <c r="A92" s="196"/>
      <c r="B92" s="196"/>
      <c r="C92" s="197"/>
      <c r="D92" s="198"/>
      <c r="E92" s="198"/>
      <c r="F92" s="198"/>
      <c r="G92" s="199"/>
    </row>
    <row r="93" spans="1:7">
      <c r="A93" s="196"/>
      <c r="B93" s="196"/>
      <c r="C93" s="197"/>
      <c r="D93" s="198"/>
      <c r="E93" s="198"/>
      <c r="F93" s="198"/>
      <c r="G93" s="199"/>
    </row>
    <row r="94" spans="1:7">
      <c r="A94" s="196"/>
      <c r="B94" s="196"/>
      <c r="C94" s="197"/>
      <c r="D94" s="198"/>
      <c r="E94" s="198"/>
      <c r="F94" s="198"/>
      <c r="G94" s="199"/>
    </row>
    <row r="95" spans="1:7">
      <c r="A95" s="196"/>
      <c r="B95" s="196"/>
      <c r="C95" s="197"/>
      <c r="D95" s="198"/>
      <c r="E95" s="198"/>
      <c r="F95" s="198"/>
      <c r="G95" s="199"/>
    </row>
    <row r="96" spans="1:7">
      <c r="A96" s="196"/>
      <c r="B96" s="196"/>
      <c r="C96" s="197"/>
      <c r="D96" s="198"/>
      <c r="E96" s="198"/>
      <c r="F96" s="198"/>
      <c r="G96" s="199"/>
    </row>
    <row r="97" spans="1:7">
      <c r="A97" s="196"/>
      <c r="B97" s="196"/>
      <c r="C97" s="197"/>
      <c r="D97" s="198"/>
      <c r="E97" s="198"/>
      <c r="F97" s="198"/>
      <c r="G97" s="199"/>
    </row>
    <row r="98" spans="1:7">
      <c r="A98" s="196"/>
      <c r="B98" s="196"/>
      <c r="C98" s="197"/>
      <c r="D98" s="198"/>
      <c r="E98" s="198"/>
      <c r="F98" s="198"/>
      <c r="G98" s="199"/>
    </row>
    <row r="99" spans="1:7">
      <c r="A99" s="196"/>
      <c r="B99" s="196"/>
      <c r="C99" s="197"/>
      <c r="D99" s="198"/>
      <c r="E99" s="198"/>
      <c r="F99" s="198"/>
      <c r="G99" s="199"/>
    </row>
    <row r="100" spans="1:7">
      <c r="A100" s="196"/>
      <c r="B100" s="196"/>
      <c r="C100" s="197"/>
      <c r="D100" s="198"/>
      <c r="E100" s="198"/>
      <c r="F100" s="198"/>
      <c r="G100" s="199"/>
    </row>
    <row r="101" spans="1:7">
      <c r="A101" s="196"/>
      <c r="B101" s="196"/>
      <c r="C101" s="197"/>
      <c r="D101" s="198"/>
      <c r="E101" s="198"/>
      <c r="F101" s="198"/>
      <c r="G101" s="199"/>
    </row>
    <row r="102" spans="1:7">
      <c r="A102" s="196"/>
      <c r="B102" s="196"/>
      <c r="C102" s="197"/>
      <c r="D102" s="198"/>
      <c r="E102" s="198"/>
      <c r="F102" s="198"/>
      <c r="G102" s="199"/>
    </row>
    <row r="103" spans="1:7">
      <c r="A103" s="196"/>
      <c r="B103" s="196"/>
      <c r="C103" s="197"/>
      <c r="D103" s="198"/>
      <c r="E103" s="198"/>
      <c r="F103" s="198"/>
      <c r="G103" s="199"/>
    </row>
    <row r="104" spans="1:7">
      <c r="A104" s="196"/>
      <c r="B104" s="196"/>
      <c r="C104" s="197"/>
      <c r="D104" s="198"/>
      <c r="E104" s="198"/>
      <c r="F104" s="198"/>
      <c r="G104" s="199"/>
    </row>
    <row r="105" spans="1:7">
      <c r="A105" s="196"/>
      <c r="B105" s="196"/>
      <c r="C105" s="197"/>
      <c r="D105" s="198"/>
      <c r="E105" s="198"/>
      <c r="F105" s="198"/>
      <c r="G105" s="199"/>
    </row>
    <row r="106" spans="1:7">
      <c r="A106" s="196"/>
      <c r="B106" s="196"/>
      <c r="C106" s="197"/>
      <c r="D106" s="198"/>
      <c r="E106" s="198"/>
      <c r="F106" s="198"/>
      <c r="G106" s="199"/>
    </row>
    <row r="107" spans="1:7">
      <c r="A107" s="196"/>
      <c r="B107" s="196"/>
      <c r="C107" s="197"/>
      <c r="D107" s="198"/>
      <c r="E107" s="198"/>
      <c r="F107" s="198"/>
      <c r="G107" s="199"/>
    </row>
    <row r="108" spans="1:7">
      <c r="A108" s="196"/>
      <c r="B108" s="196"/>
      <c r="C108" s="197"/>
      <c r="D108" s="198"/>
      <c r="E108" s="198"/>
      <c r="F108" s="198"/>
      <c r="G108" s="199"/>
    </row>
    <row r="109" spans="1:7">
      <c r="A109" s="196"/>
      <c r="B109" s="196"/>
      <c r="C109" s="197"/>
      <c r="D109" s="198"/>
      <c r="E109" s="198"/>
      <c r="F109" s="198"/>
      <c r="G109" s="199"/>
    </row>
    <row r="110" spans="1:7">
      <c r="A110" s="196"/>
      <c r="B110" s="196"/>
      <c r="C110" s="197"/>
      <c r="D110" s="198"/>
      <c r="E110" s="198"/>
      <c r="F110" s="198"/>
      <c r="G110" s="199"/>
    </row>
    <row r="111" spans="1:7">
      <c r="A111" s="196"/>
      <c r="B111" s="196"/>
      <c r="C111" s="197"/>
      <c r="D111" s="198"/>
      <c r="E111" s="198"/>
      <c r="F111" s="198"/>
      <c r="G111" s="199"/>
    </row>
    <row r="112" spans="1:7">
      <c r="A112" s="196"/>
      <c r="B112" s="196"/>
      <c r="C112" s="197"/>
      <c r="D112" s="198"/>
      <c r="E112" s="198"/>
      <c r="F112" s="198"/>
      <c r="G112" s="199"/>
    </row>
    <row r="113" spans="1:7">
      <c r="A113" s="196"/>
      <c r="B113" s="196"/>
      <c r="C113" s="197"/>
      <c r="D113" s="198"/>
      <c r="E113" s="198"/>
      <c r="F113" s="198"/>
      <c r="G113" s="199"/>
    </row>
    <row r="114" spans="1:7">
      <c r="A114" s="196"/>
      <c r="B114" s="196"/>
      <c r="C114" s="197"/>
      <c r="D114" s="198"/>
      <c r="E114" s="198"/>
      <c r="F114" s="198"/>
      <c r="G114" s="199"/>
    </row>
    <row r="115" spans="1:7">
      <c r="A115" s="196"/>
      <c r="B115" s="196"/>
      <c r="C115" s="197"/>
      <c r="D115" s="198"/>
      <c r="E115" s="198"/>
      <c r="F115" s="198"/>
      <c r="G115" s="199"/>
    </row>
    <row r="116" spans="1:7">
      <c r="A116" s="196"/>
      <c r="B116" s="196"/>
      <c r="C116" s="197"/>
      <c r="D116" s="198"/>
      <c r="E116" s="198"/>
      <c r="F116" s="198"/>
      <c r="G116" s="199"/>
    </row>
    <row r="117" spans="1:7">
      <c r="A117" s="196"/>
      <c r="B117" s="196"/>
      <c r="C117" s="197"/>
      <c r="D117" s="198"/>
      <c r="E117" s="198"/>
      <c r="F117" s="198"/>
      <c r="G117" s="199"/>
    </row>
    <row r="118" spans="1:7">
      <c r="A118" s="196"/>
      <c r="B118" s="196"/>
      <c r="C118" s="197"/>
      <c r="D118" s="198"/>
      <c r="E118" s="198"/>
      <c r="F118" s="198"/>
      <c r="G118" s="199"/>
    </row>
    <row r="119" spans="1:7">
      <c r="A119" s="196"/>
      <c r="B119" s="196"/>
      <c r="C119" s="197"/>
      <c r="D119" s="198"/>
      <c r="E119" s="198"/>
      <c r="F119" s="198"/>
      <c r="G119" s="199"/>
    </row>
    <row r="120" spans="1:7">
      <c r="A120" s="196"/>
      <c r="B120" s="196"/>
      <c r="C120" s="197"/>
      <c r="D120" s="198"/>
      <c r="E120" s="198"/>
      <c r="F120" s="198"/>
      <c r="G120" s="199"/>
    </row>
    <row r="121" spans="1:7">
      <c r="A121" s="196"/>
      <c r="B121" s="196"/>
      <c r="C121" s="197"/>
      <c r="D121" s="198"/>
      <c r="E121" s="198"/>
      <c r="F121" s="198"/>
      <c r="G121" s="199"/>
    </row>
    <row r="122" spans="1:7">
      <c r="A122" s="196"/>
      <c r="B122" s="196"/>
      <c r="C122" s="197"/>
      <c r="D122" s="198"/>
      <c r="E122" s="198"/>
      <c r="F122" s="198"/>
      <c r="G122" s="199"/>
    </row>
    <row r="123" spans="1:7">
      <c r="A123" s="196"/>
      <c r="B123" s="196"/>
      <c r="C123" s="197"/>
      <c r="D123" s="198"/>
      <c r="E123" s="198"/>
      <c r="F123" s="198"/>
      <c r="G123" s="199"/>
    </row>
    <row r="124" spans="1:7">
      <c r="A124" s="196"/>
      <c r="B124" s="196"/>
      <c r="C124" s="197"/>
      <c r="D124" s="198"/>
      <c r="E124" s="198"/>
      <c r="F124" s="198"/>
      <c r="G124" s="199"/>
    </row>
    <row r="125" spans="1:7">
      <c r="A125" s="196"/>
      <c r="B125" s="196"/>
      <c r="C125" s="197"/>
      <c r="D125" s="198"/>
      <c r="E125" s="198"/>
      <c r="F125" s="198"/>
      <c r="G125" s="199"/>
    </row>
    <row r="126" spans="1:7">
      <c r="A126" s="196"/>
      <c r="B126" s="196"/>
      <c r="C126" s="197"/>
      <c r="D126" s="198"/>
      <c r="E126" s="198"/>
      <c r="F126" s="198"/>
      <c r="G126" s="199"/>
    </row>
    <row r="127" spans="1:7">
      <c r="A127" s="196"/>
      <c r="B127" s="196"/>
      <c r="C127" s="197"/>
      <c r="D127" s="198"/>
      <c r="E127" s="198"/>
      <c r="F127" s="198"/>
      <c r="G127" s="199"/>
    </row>
    <row r="128" spans="1:7">
      <c r="A128" s="196"/>
      <c r="B128" s="196"/>
      <c r="C128" s="197"/>
      <c r="D128" s="198"/>
      <c r="E128" s="198"/>
      <c r="F128" s="198"/>
      <c r="G128" s="199"/>
    </row>
    <row r="129" spans="1:7">
      <c r="A129" s="196"/>
      <c r="B129" s="196"/>
      <c r="C129" s="197"/>
      <c r="D129" s="198"/>
      <c r="E129" s="198"/>
      <c r="F129" s="198"/>
      <c r="G129" s="199"/>
    </row>
    <row r="130" spans="1:7">
      <c r="A130" s="196"/>
      <c r="B130" s="196"/>
      <c r="C130" s="197"/>
      <c r="D130" s="198"/>
      <c r="E130" s="198"/>
      <c r="F130" s="198"/>
      <c r="G130" s="199"/>
    </row>
    <row r="131" spans="1:7">
      <c r="A131" s="196"/>
      <c r="B131" s="196"/>
      <c r="C131" s="197"/>
      <c r="D131" s="198"/>
      <c r="E131" s="198"/>
      <c r="F131" s="198"/>
      <c r="G131" s="199"/>
    </row>
    <row r="132" spans="1:7">
      <c r="A132" s="196"/>
      <c r="B132" s="196"/>
      <c r="C132" s="197"/>
      <c r="D132" s="198"/>
      <c r="E132" s="198"/>
      <c r="F132" s="198"/>
      <c r="G132" s="199"/>
    </row>
    <row r="133" spans="1:7">
      <c r="A133" s="196"/>
      <c r="B133" s="196"/>
      <c r="C133" s="197"/>
      <c r="D133" s="198"/>
      <c r="E133" s="198"/>
      <c r="F133" s="198"/>
      <c r="G133" s="199"/>
    </row>
    <row r="134" spans="1:7">
      <c r="A134" s="196"/>
      <c r="B134" s="196"/>
      <c r="C134" s="197"/>
      <c r="D134" s="198"/>
      <c r="E134" s="198"/>
      <c r="F134" s="198"/>
      <c r="G134" s="199"/>
    </row>
    <row r="135" spans="1:7">
      <c r="A135" s="196"/>
      <c r="B135" s="196"/>
      <c r="C135" s="197"/>
      <c r="D135" s="198"/>
      <c r="E135" s="198"/>
      <c r="F135" s="198"/>
      <c r="G135" s="199"/>
    </row>
    <row r="136" spans="1:7">
      <c r="A136" s="196"/>
      <c r="B136" s="196"/>
      <c r="C136" s="197"/>
      <c r="D136" s="198"/>
      <c r="E136" s="198"/>
      <c r="F136" s="198"/>
      <c r="G136" s="199"/>
    </row>
    <row r="137" spans="1:7">
      <c r="A137" s="196"/>
      <c r="B137" s="196"/>
      <c r="C137" s="197"/>
      <c r="D137" s="198"/>
      <c r="E137" s="198"/>
      <c r="F137" s="198"/>
      <c r="G137" s="199"/>
    </row>
    <row r="138" spans="1:7">
      <c r="A138" s="196"/>
      <c r="B138" s="196"/>
      <c r="C138" s="197"/>
      <c r="D138" s="198"/>
      <c r="E138" s="198"/>
      <c r="F138" s="198"/>
      <c r="G138" s="199"/>
    </row>
    <row r="139" spans="1:7">
      <c r="A139" s="196"/>
      <c r="B139" s="196"/>
      <c r="C139" s="197"/>
      <c r="D139" s="198"/>
      <c r="E139" s="198"/>
      <c r="F139" s="198"/>
      <c r="G139" s="199"/>
    </row>
    <row r="140" spans="1:7">
      <c r="A140" s="196"/>
      <c r="B140" s="196"/>
      <c r="C140" s="197"/>
      <c r="D140" s="198"/>
      <c r="E140" s="198"/>
      <c r="F140" s="198"/>
      <c r="G140" s="199"/>
    </row>
    <row r="141" spans="1:7">
      <c r="A141" s="196"/>
      <c r="B141" s="196"/>
      <c r="C141" s="197"/>
      <c r="D141" s="198"/>
      <c r="E141" s="198"/>
      <c r="F141" s="198"/>
      <c r="G141" s="199"/>
    </row>
    <row r="142" spans="1:7">
      <c r="A142" s="196"/>
      <c r="B142" s="196"/>
      <c r="C142" s="197"/>
      <c r="D142" s="198"/>
      <c r="E142" s="198"/>
      <c r="F142" s="198"/>
      <c r="G142" s="199"/>
    </row>
    <row r="143" spans="1:7">
      <c r="A143" s="196"/>
      <c r="B143" s="196"/>
      <c r="C143" s="197"/>
      <c r="D143" s="198"/>
      <c r="E143" s="198"/>
      <c r="F143" s="198"/>
      <c r="G143" s="199"/>
    </row>
    <row r="144" spans="1:7">
      <c r="A144" s="196"/>
      <c r="B144" s="196"/>
      <c r="C144" s="197"/>
      <c r="D144" s="198"/>
      <c r="E144" s="198"/>
      <c r="F144" s="198"/>
      <c r="G144" s="199"/>
    </row>
    <row r="145" spans="1:7">
      <c r="A145" s="196"/>
      <c r="B145" s="196"/>
      <c r="C145" s="197"/>
      <c r="D145" s="198"/>
      <c r="E145" s="198"/>
      <c r="F145" s="198"/>
      <c r="G145" s="199"/>
    </row>
    <row r="146" spans="1:7">
      <c r="A146" s="196"/>
      <c r="B146" s="196"/>
      <c r="C146" s="197"/>
      <c r="D146" s="198"/>
      <c r="E146" s="198"/>
      <c r="F146" s="198"/>
      <c r="G146" s="199"/>
    </row>
    <row r="147" spans="1:7">
      <c r="A147" s="196"/>
      <c r="B147" s="196"/>
      <c r="C147" s="197"/>
      <c r="D147" s="198"/>
      <c r="E147" s="198"/>
      <c r="F147" s="198"/>
      <c r="G147" s="199"/>
    </row>
    <row r="148" spans="1:7">
      <c r="A148" s="196"/>
      <c r="B148" s="196"/>
      <c r="C148" s="197"/>
      <c r="D148" s="198"/>
      <c r="E148" s="198"/>
      <c r="F148" s="198"/>
      <c r="G148" s="199"/>
    </row>
    <row r="149" spans="1:7">
      <c r="A149" s="196"/>
      <c r="B149" s="196"/>
      <c r="C149" s="197"/>
      <c r="D149" s="198"/>
      <c r="E149" s="198"/>
      <c r="F149" s="198"/>
      <c r="G149" s="199"/>
    </row>
    <row r="150" spans="1:7">
      <c r="A150" s="196"/>
      <c r="B150" s="196"/>
      <c r="C150" s="197"/>
      <c r="D150" s="198"/>
      <c r="E150" s="198"/>
      <c r="F150" s="198"/>
      <c r="G150" s="199"/>
    </row>
    <row r="151" spans="1:7">
      <c r="A151" s="196"/>
      <c r="B151" s="196"/>
      <c r="C151" s="197"/>
      <c r="D151" s="198"/>
      <c r="E151" s="198"/>
      <c r="F151" s="198"/>
      <c r="G151" s="199"/>
    </row>
    <row r="152" spans="1:7">
      <c r="A152" s="196"/>
      <c r="B152" s="196"/>
      <c r="C152" s="197"/>
      <c r="D152" s="198"/>
      <c r="E152" s="198"/>
      <c r="F152" s="198"/>
      <c r="G152" s="199"/>
    </row>
    <row r="153" spans="1:7">
      <c r="A153" s="196"/>
      <c r="B153" s="196"/>
      <c r="C153" s="197"/>
      <c r="D153" s="198"/>
      <c r="E153" s="198"/>
      <c r="F153" s="198"/>
      <c r="G153" s="199"/>
    </row>
    <row r="154" spans="1:7">
      <c r="A154" s="196"/>
      <c r="B154" s="196"/>
      <c r="C154" s="197"/>
      <c r="D154" s="198"/>
      <c r="E154" s="198"/>
      <c r="F154" s="198"/>
      <c r="G154" s="199"/>
    </row>
    <row r="155" spans="1:7">
      <c r="A155" s="196"/>
      <c r="B155" s="196"/>
      <c r="C155" s="197"/>
      <c r="D155" s="198"/>
      <c r="E155" s="198"/>
      <c r="F155" s="198"/>
      <c r="G155" s="199"/>
    </row>
    <row r="156" spans="1:7">
      <c r="A156" s="196"/>
      <c r="B156" s="196"/>
      <c r="C156" s="197"/>
      <c r="D156" s="198"/>
      <c r="E156" s="198"/>
      <c r="F156" s="198"/>
      <c r="G156" s="199"/>
    </row>
    <row r="157" spans="1:7">
      <c r="A157" s="196"/>
      <c r="B157" s="196"/>
      <c r="C157" s="197"/>
      <c r="D157" s="198"/>
      <c r="E157" s="198"/>
      <c r="F157" s="198"/>
      <c r="G157" s="199"/>
    </row>
    <row r="158" spans="1:7">
      <c r="A158" s="196"/>
      <c r="B158" s="196"/>
      <c r="C158" s="197"/>
      <c r="D158" s="198"/>
      <c r="E158" s="198"/>
      <c r="F158" s="198"/>
      <c r="G158" s="199"/>
    </row>
    <row r="159" spans="1:7">
      <c r="A159" s="196"/>
      <c r="B159" s="196"/>
      <c r="C159" s="197"/>
      <c r="D159" s="198"/>
      <c r="E159" s="198"/>
      <c r="F159" s="198"/>
      <c r="G159" s="199"/>
    </row>
    <row r="160" spans="1:7">
      <c r="A160" s="196"/>
      <c r="B160" s="196"/>
      <c r="C160" s="197"/>
      <c r="D160" s="198"/>
      <c r="E160" s="198"/>
      <c r="F160" s="198"/>
      <c r="G160" s="199"/>
    </row>
    <row r="161" spans="1:7">
      <c r="A161" s="196"/>
      <c r="B161" s="196"/>
      <c r="C161" s="197"/>
      <c r="D161" s="198"/>
      <c r="E161" s="198"/>
      <c r="F161" s="198"/>
      <c r="G161" s="199"/>
    </row>
    <row r="162" spans="1:7">
      <c r="A162" s="196"/>
      <c r="B162" s="196"/>
      <c r="C162" s="197"/>
      <c r="D162" s="198"/>
      <c r="E162" s="198"/>
      <c r="F162" s="198"/>
      <c r="G162" s="199"/>
    </row>
    <row r="163" spans="1:7">
      <c r="A163" s="196"/>
      <c r="B163" s="196"/>
      <c r="C163" s="197"/>
      <c r="D163" s="198"/>
      <c r="E163" s="198"/>
      <c r="F163" s="198"/>
      <c r="G163" s="199"/>
    </row>
    <row r="164" spans="1:7">
      <c r="A164" s="196"/>
      <c r="B164" s="196"/>
      <c r="C164" s="197"/>
      <c r="D164" s="198"/>
      <c r="E164" s="198"/>
      <c r="F164" s="198"/>
      <c r="G164" s="199"/>
    </row>
    <row r="165" spans="1:7">
      <c r="A165" s="196"/>
      <c r="B165" s="196"/>
      <c r="C165" s="197"/>
      <c r="D165" s="198"/>
      <c r="E165" s="198"/>
      <c r="F165" s="198"/>
      <c r="G165" s="199"/>
    </row>
    <row r="166" spans="1:7">
      <c r="A166" s="196"/>
      <c r="B166" s="196"/>
      <c r="C166" s="197"/>
      <c r="D166" s="198"/>
      <c r="E166" s="198"/>
      <c r="F166" s="198"/>
      <c r="G166" s="199"/>
    </row>
    <row r="167" spans="1:7">
      <c r="A167" s="196"/>
      <c r="B167" s="196"/>
      <c r="C167" s="197"/>
      <c r="D167" s="198"/>
      <c r="E167" s="198"/>
      <c r="F167" s="198"/>
      <c r="G167" s="199"/>
    </row>
    <row r="168" spans="1:7">
      <c r="A168" s="196"/>
      <c r="B168" s="196"/>
      <c r="C168" s="197"/>
      <c r="D168" s="198"/>
      <c r="E168" s="198"/>
      <c r="F168" s="198"/>
      <c r="G168" s="199"/>
    </row>
    <row r="169" spans="1:7">
      <c r="A169" s="196"/>
      <c r="B169" s="196"/>
      <c r="C169" s="197"/>
      <c r="D169" s="198"/>
      <c r="E169" s="198"/>
      <c r="F169" s="198"/>
      <c r="G169" s="199"/>
    </row>
    <row r="170" spans="1:7">
      <c r="A170" s="196"/>
      <c r="B170" s="196"/>
      <c r="C170" s="197"/>
      <c r="D170" s="198"/>
      <c r="E170" s="198"/>
      <c r="F170" s="198"/>
      <c r="G170" s="199"/>
    </row>
    <row r="171" spans="1:7">
      <c r="A171" s="196"/>
      <c r="B171" s="196"/>
      <c r="C171" s="197"/>
      <c r="D171" s="198"/>
      <c r="E171" s="198"/>
      <c r="F171" s="198"/>
      <c r="G171" s="199"/>
    </row>
    <row r="172" spans="1:7">
      <c r="A172" s="196"/>
      <c r="B172" s="196"/>
      <c r="C172" s="197"/>
      <c r="D172" s="198"/>
      <c r="E172" s="198"/>
      <c r="F172" s="198"/>
      <c r="G172" s="199"/>
    </row>
    <row r="173" spans="1:7">
      <c r="A173" s="196"/>
      <c r="B173" s="196"/>
      <c r="C173" s="197"/>
      <c r="D173" s="198"/>
      <c r="E173" s="198"/>
      <c r="F173" s="198"/>
      <c r="G173" s="199"/>
    </row>
    <row r="174" spans="1:7">
      <c r="A174" s="196"/>
      <c r="B174" s="196"/>
      <c r="C174" s="197"/>
      <c r="D174" s="198"/>
      <c r="E174" s="198"/>
      <c r="F174" s="198"/>
      <c r="G174" s="199"/>
    </row>
    <row r="175" spans="1:7">
      <c r="A175" s="196"/>
      <c r="B175" s="196"/>
      <c r="C175" s="197"/>
      <c r="D175" s="198"/>
      <c r="E175" s="198"/>
      <c r="F175" s="198"/>
      <c r="G175" s="199"/>
    </row>
    <row r="176" spans="1:7">
      <c r="A176" s="196"/>
      <c r="B176" s="196"/>
      <c r="C176" s="197"/>
      <c r="D176" s="198"/>
      <c r="E176" s="198"/>
      <c r="F176" s="198"/>
      <c r="G176" s="199"/>
    </row>
    <row r="177" spans="1:7">
      <c r="A177" s="196"/>
      <c r="B177" s="196"/>
      <c r="C177" s="197"/>
      <c r="D177" s="198"/>
      <c r="E177" s="198"/>
      <c r="F177" s="198"/>
      <c r="G177" s="199"/>
    </row>
    <row r="178" spans="1:7">
      <c r="A178" s="196"/>
      <c r="B178" s="196"/>
      <c r="C178" s="197"/>
      <c r="D178" s="198"/>
      <c r="E178" s="198"/>
      <c r="F178" s="198"/>
      <c r="G178" s="199"/>
    </row>
    <row r="179" spans="1:7">
      <c r="A179" s="196"/>
      <c r="B179" s="196"/>
      <c r="C179" s="197"/>
      <c r="D179" s="198"/>
      <c r="E179" s="198"/>
      <c r="F179" s="198"/>
      <c r="G179" s="199"/>
    </row>
    <row r="180" spans="1:7">
      <c r="A180" s="196"/>
      <c r="B180" s="196"/>
      <c r="C180" s="197"/>
      <c r="D180" s="198"/>
      <c r="E180" s="198"/>
      <c r="F180" s="198"/>
      <c r="G180" s="199"/>
    </row>
    <row r="181" spans="1:7">
      <c r="A181" s="196"/>
      <c r="B181" s="196"/>
      <c r="C181" s="197"/>
      <c r="D181" s="198"/>
      <c r="E181" s="198"/>
      <c r="F181" s="198"/>
      <c r="G181" s="199"/>
    </row>
    <row r="182" spans="1:7">
      <c r="A182" s="196"/>
      <c r="B182" s="196"/>
      <c r="C182" s="197"/>
      <c r="D182" s="198"/>
      <c r="E182" s="198"/>
      <c r="F182" s="198"/>
      <c r="G182" s="199"/>
    </row>
    <row r="183" spans="1:7">
      <c r="A183" s="196"/>
      <c r="B183" s="196"/>
      <c r="C183" s="197"/>
      <c r="D183" s="198"/>
      <c r="E183" s="198"/>
      <c r="F183" s="198"/>
      <c r="G183" s="199"/>
    </row>
    <row r="184" spans="1:7">
      <c r="A184" s="196"/>
      <c r="B184" s="196"/>
      <c r="C184" s="197"/>
      <c r="D184" s="198"/>
      <c r="E184" s="198"/>
      <c r="F184" s="198"/>
      <c r="G184" s="199"/>
    </row>
    <row r="185" spans="1:7">
      <c r="A185" s="196"/>
      <c r="B185" s="196"/>
      <c r="C185" s="197"/>
      <c r="D185" s="198"/>
      <c r="E185" s="198"/>
      <c r="F185" s="198"/>
      <c r="G185" s="199"/>
    </row>
    <row r="186" spans="1:7">
      <c r="A186" s="196"/>
      <c r="B186" s="196"/>
      <c r="C186" s="197"/>
      <c r="D186" s="198"/>
      <c r="E186" s="198"/>
      <c r="F186" s="198"/>
      <c r="G186" s="199"/>
    </row>
    <row r="187" spans="1:7">
      <c r="A187" s="196"/>
      <c r="B187" s="196"/>
      <c r="C187" s="197"/>
      <c r="D187" s="198"/>
      <c r="E187" s="198"/>
      <c r="F187" s="198"/>
      <c r="G187" s="199"/>
    </row>
    <row r="188" spans="1:7">
      <c r="A188" s="196"/>
      <c r="B188" s="196"/>
      <c r="C188" s="197"/>
      <c r="D188" s="198"/>
      <c r="E188" s="198"/>
      <c r="F188" s="198"/>
      <c r="G188" s="199"/>
    </row>
    <row r="189" spans="1:7">
      <c r="A189" s="196"/>
      <c r="B189" s="196"/>
      <c r="C189" s="197"/>
      <c r="D189" s="198"/>
      <c r="E189" s="198"/>
      <c r="F189" s="198"/>
      <c r="G189" s="199"/>
    </row>
    <row r="190" spans="1:7">
      <c r="A190" s="196"/>
      <c r="B190" s="196"/>
      <c r="C190" s="197"/>
      <c r="D190" s="198"/>
      <c r="E190" s="198"/>
      <c r="F190" s="198"/>
      <c r="G190" s="199"/>
    </row>
    <row r="191" spans="1:7">
      <c r="A191" s="196"/>
      <c r="B191" s="196"/>
      <c r="C191" s="197"/>
      <c r="D191" s="198"/>
      <c r="E191" s="198"/>
      <c r="F191" s="198"/>
      <c r="G191" s="199"/>
    </row>
    <row r="192" spans="1:7">
      <c r="A192" s="196"/>
      <c r="B192" s="196"/>
      <c r="C192" s="197"/>
      <c r="D192" s="198"/>
      <c r="E192" s="198"/>
      <c r="F192" s="198"/>
      <c r="G192" s="199"/>
    </row>
    <row r="193" spans="1:7">
      <c r="A193" s="196"/>
      <c r="B193" s="196"/>
      <c r="C193" s="197"/>
      <c r="D193" s="198"/>
      <c r="E193" s="198"/>
      <c r="F193" s="198"/>
      <c r="G193" s="199"/>
    </row>
    <row r="194" spans="1:7">
      <c r="A194" s="196"/>
      <c r="B194" s="196"/>
      <c r="C194" s="197"/>
      <c r="D194" s="198"/>
      <c r="E194" s="198"/>
      <c r="F194" s="198"/>
      <c r="G194" s="199"/>
    </row>
    <row r="195" spans="1:7">
      <c r="A195" s="196"/>
      <c r="B195" s="196"/>
      <c r="C195" s="197"/>
      <c r="D195" s="198"/>
      <c r="E195" s="198"/>
      <c r="F195" s="198"/>
      <c r="G195" s="199"/>
    </row>
    <row r="196" spans="1:7">
      <c r="A196" s="196"/>
      <c r="B196" s="196"/>
      <c r="C196" s="197"/>
      <c r="D196" s="198"/>
      <c r="E196" s="198"/>
      <c r="F196" s="198"/>
      <c r="G196" s="199"/>
    </row>
    <row r="197" spans="1:7">
      <c r="A197" s="196"/>
      <c r="B197" s="196"/>
      <c r="C197" s="197"/>
      <c r="D197" s="198"/>
      <c r="E197" s="198"/>
      <c r="F197" s="198"/>
      <c r="G197" s="199"/>
    </row>
    <row r="198" spans="1:7">
      <c r="A198" s="196"/>
      <c r="B198" s="196"/>
      <c r="C198" s="197"/>
      <c r="D198" s="198"/>
      <c r="E198" s="198"/>
      <c r="F198" s="198"/>
      <c r="G198" s="199"/>
    </row>
    <row r="199" spans="1:7">
      <c r="A199" s="196"/>
      <c r="B199" s="196"/>
      <c r="C199" s="197"/>
      <c r="D199" s="198"/>
      <c r="E199" s="198"/>
      <c r="F199" s="198"/>
      <c r="G199" s="199"/>
    </row>
    <row r="200" spans="1:7">
      <c r="A200" s="196"/>
      <c r="B200" s="196"/>
      <c r="C200" s="197"/>
      <c r="D200" s="198"/>
      <c r="E200" s="198"/>
      <c r="F200" s="198"/>
      <c r="G200" s="199"/>
    </row>
    <row r="201" spans="1:7">
      <c r="A201" s="196"/>
      <c r="B201" s="196"/>
      <c r="C201" s="197"/>
      <c r="D201" s="198"/>
      <c r="E201" s="198"/>
      <c r="F201" s="198"/>
      <c r="G201" s="199"/>
    </row>
    <row r="202" spans="1:7">
      <c r="A202" s="196"/>
      <c r="B202" s="196"/>
      <c r="C202" s="197"/>
      <c r="D202" s="198"/>
      <c r="E202" s="198"/>
      <c r="F202" s="198"/>
      <c r="G202" s="199"/>
    </row>
    <row r="203" spans="1:7">
      <c r="A203" s="196"/>
      <c r="B203" s="196"/>
      <c r="C203" s="197"/>
      <c r="D203" s="198"/>
      <c r="E203" s="198"/>
      <c r="F203" s="198"/>
      <c r="G203" s="199"/>
    </row>
    <row r="204" spans="1:7">
      <c r="A204" s="196"/>
      <c r="B204" s="196"/>
      <c r="C204" s="197"/>
      <c r="D204" s="198"/>
      <c r="E204" s="198"/>
      <c r="F204" s="198"/>
      <c r="G204" s="199"/>
    </row>
    <row r="205" spans="1:7">
      <c r="A205" s="196"/>
      <c r="B205" s="196"/>
      <c r="C205" s="197"/>
      <c r="D205" s="198"/>
      <c r="E205" s="198"/>
      <c r="F205" s="198"/>
      <c r="G205" s="199"/>
    </row>
    <row r="206" spans="1:7">
      <c r="A206" s="196"/>
      <c r="B206" s="196"/>
      <c r="C206" s="197"/>
      <c r="D206" s="198"/>
      <c r="E206" s="198"/>
      <c r="F206" s="198"/>
      <c r="G206" s="199"/>
    </row>
    <row r="207" spans="1:7">
      <c r="A207" s="196"/>
      <c r="B207" s="196"/>
      <c r="C207" s="197"/>
      <c r="D207" s="198"/>
      <c r="E207" s="198"/>
      <c r="F207" s="198"/>
      <c r="G207" s="199"/>
    </row>
    <row r="208" spans="1:7">
      <c r="A208" s="196"/>
      <c r="B208" s="196"/>
      <c r="C208" s="197"/>
      <c r="D208" s="198"/>
      <c r="E208" s="198"/>
      <c r="F208" s="198"/>
      <c r="G208" s="199"/>
    </row>
    <row r="209" spans="1:7">
      <c r="A209" s="196"/>
      <c r="B209" s="196"/>
      <c r="C209" s="197"/>
      <c r="D209" s="198"/>
      <c r="E209" s="198"/>
      <c r="F209" s="198"/>
      <c r="G209" s="199"/>
    </row>
    <row r="210" spans="1:7">
      <c r="A210" s="196"/>
      <c r="B210" s="196"/>
      <c r="C210" s="197"/>
      <c r="D210" s="198"/>
      <c r="E210" s="198"/>
      <c r="F210" s="198"/>
      <c r="G210" s="199"/>
    </row>
    <row r="211" spans="1:7">
      <c r="A211" s="196"/>
      <c r="B211" s="196"/>
      <c r="C211" s="197"/>
      <c r="D211" s="198"/>
      <c r="E211" s="198"/>
      <c r="F211" s="198"/>
      <c r="G211" s="199"/>
    </row>
    <row r="212" spans="1:7">
      <c r="A212" s="196"/>
      <c r="B212" s="196"/>
      <c r="C212" s="197"/>
      <c r="D212" s="198"/>
      <c r="E212" s="198"/>
      <c r="F212" s="198"/>
      <c r="G212" s="199"/>
    </row>
    <row r="213" spans="1:7">
      <c r="A213" s="196"/>
      <c r="B213" s="196"/>
      <c r="C213" s="197"/>
      <c r="D213" s="198"/>
      <c r="E213" s="198"/>
      <c r="F213" s="198"/>
      <c r="G213" s="199"/>
    </row>
    <row r="214" spans="1:7">
      <c r="A214" s="196"/>
      <c r="B214" s="196"/>
      <c r="C214" s="197"/>
      <c r="D214" s="198"/>
      <c r="E214" s="198"/>
      <c r="F214" s="198"/>
      <c r="G214" s="199"/>
    </row>
    <row r="215" spans="1:7">
      <c r="A215" s="196"/>
      <c r="B215" s="196"/>
      <c r="C215" s="197"/>
      <c r="D215" s="198"/>
      <c r="E215" s="198"/>
      <c r="F215" s="198"/>
      <c r="G215" s="199"/>
    </row>
    <row r="216" spans="1:7">
      <c r="A216" s="196"/>
      <c r="B216" s="196"/>
      <c r="C216" s="197"/>
      <c r="D216" s="198"/>
      <c r="E216" s="198"/>
      <c r="F216" s="198"/>
      <c r="G216" s="199"/>
    </row>
    <row r="217" spans="1:7">
      <c r="A217" s="196"/>
      <c r="B217" s="196"/>
      <c r="C217" s="197"/>
      <c r="D217" s="198"/>
      <c r="E217" s="198"/>
      <c r="F217" s="198"/>
      <c r="G217" s="199"/>
    </row>
    <row r="218" spans="1:7">
      <c r="A218" s="196"/>
      <c r="B218" s="196"/>
      <c r="C218" s="197"/>
      <c r="D218" s="198"/>
      <c r="E218" s="198"/>
      <c r="F218" s="198"/>
      <c r="G218" s="199"/>
    </row>
    <row r="219" spans="1:7">
      <c r="A219" s="196"/>
      <c r="B219" s="196"/>
      <c r="C219" s="197"/>
      <c r="D219" s="198"/>
      <c r="E219" s="198"/>
      <c r="F219" s="198"/>
      <c r="G219" s="199"/>
    </row>
    <row r="220" spans="1:7">
      <c r="A220" s="196"/>
      <c r="B220" s="196"/>
      <c r="C220" s="197"/>
      <c r="D220" s="198"/>
      <c r="E220" s="198"/>
      <c r="F220" s="198"/>
      <c r="G220" s="199"/>
    </row>
    <row r="221" spans="1:7">
      <c r="A221" s="196"/>
      <c r="B221" s="196"/>
      <c r="C221" s="197"/>
      <c r="D221" s="198"/>
      <c r="E221" s="198"/>
      <c r="F221" s="198"/>
      <c r="G221" s="199"/>
    </row>
    <row r="222" spans="1:7">
      <c r="A222" s="196"/>
      <c r="B222" s="196"/>
      <c r="C222" s="197"/>
      <c r="D222" s="198"/>
      <c r="E222" s="198"/>
      <c r="F222" s="198"/>
      <c r="G222" s="199"/>
    </row>
    <row r="223" spans="1:7">
      <c r="A223" s="196"/>
      <c r="B223" s="196"/>
      <c r="C223" s="197"/>
      <c r="D223" s="198"/>
      <c r="E223" s="198"/>
      <c r="F223" s="198"/>
      <c r="G223" s="199"/>
    </row>
    <row r="224" spans="1:7">
      <c r="A224" s="196"/>
      <c r="B224" s="196"/>
      <c r="C224" s="197"/>
      <c r="D224" s="198"/>
      <c r="E224" s="198"/>
      <c r="F224" s="198"/>
      <c r="G224" s="199"/>
    </row>
    <row r="225" spans="1:7">
      <c r="A225" s="196"/>
      <c r="B225" s="196"/>
      <c r="C225" s="197"/>
      <c r="D225" s="198"/>
      <c r="E225" s="198"/>
      <c r="F225" s="198"/>
      <c r="G225" s="199"/>
    </row>
    <row r="226" spans="1:7">
      <c r="A226" s="196"/>
      <c r="B226" s="196"/>
      <c r="C226" s="197"/>
      <c r="D226" s="198"/>
      <c r="E226" s="198"/>
      <c r="F226" s="198"/>
      <c r="G226" s="199"/>
    </row>
    <row r="227" spans="1:7">
      <c r="A227" s="196"/>
      <c r="B227" s="196"/>
      <c r="C227" s="197"/>
      <c r="D227" s="198"/>
      <c r="E227" s="198"/>
      <c r="F227" s="198"/>
      <c r="G227" s="199"/>
    </row>
    <row r="228" spans="1:7">
      <c r="A228" s="196"/>
      <c r="B228" s="196"/>
      <c r="C228" s="197"/>
      <c r="D228" s="198"/>
      <c r="E228" s="198"/>
      <c r="F228" s="198"/>
      <c r="G228" s="199"/>
    </row>
    <row r="229" spans="1:7">
      <c r="A229" s="196"/>
      <c r="B229" s="196"/>
      <c r="C229" s="197"/>
      <c r="D229" s="198"/>
      <c r="E229" s="198"/>
      <c r="F229" s="198"/>
      <c r="G229" s="199"/>
    </row>
    <row r="230" spans="1:7">
      <c r="A230" s="196"/>
      <c r="B230" s="196"/>
      <c r="C230" s="197"/>
      <c r="D230" s="198"/>
      <c r="E230" s="198"/>
      <c r="F230" s="198"/>
      <c r="G230" s="199"/>
    </row>
    <row r="231" spans="1:7">
      <c r="A231" s="196"/>
      <c r="B231" s="196"/>
      <c r="C231" s="197"/>
      <c r="D231" s="198"/>
      <c r="E231" s="198"/>
      <c r="F231" s="198"/>
      <c r="G231" s="199"/>
    </row>
    <row r="232" spans="1:7">
      <c r="A232" s="196"/>
      <c r="B232" s="196"/>
      <c r="C232" s="197"/>
      <c r="D232" s="198"/>
      <c r="E232" s="198"/>
      <c r="F232" s="198"/>
      <c r="G232" s="199"/>
    </row>
    <row r="233" spans="1:7">
      <c r="A233" s="196"/>
      <c r="B233" s="196"/>
      <c r="C233" s="197"/>
      <c r="D233" s="198"/>
      <c r="E233" s="198"/>
      <c r="F233" s="198"/>
      <c r="G233" s="199"/>
    </row>
    <row r="234" spans="1:7">
      <c r="A234" s="196"/>
      <c r="B234" s="196"/>
      <c r="C234" s="197"/>
      <c r="D234" s="198"/>
      <c r="E234" s="198"/>
      <c r="F234" s="198"/>
      <c r="G234" s="199"/>
    </row>
    <row r="235" spans="1:7">
      <c r="A235" s="196"/>
      <c r="B235" s="196"/>
      <c r="C235" s="197"/>
      <c r="D235" s="198"/>
      <c r="E235" s="198"/>
      <c r="F235" s="198"/>
      <c r="G235" s="199"/>
    </row>
    <row r="236" spans="1:7">
      <c r="A236" s="196"/>
      <c r="B236" s="196"/>
      <c r="C236" s="197"/>
      <c r="D236" s="198"/>
      <c r="E236" s="198"/>
      <c r="F236" s="198"/>
      <c r="G236" s="199"/>
    </row>
    <row r="237" spans="1:7">
      <c r="A237" s="196"/>
      <c r="B237" s="196"/>
      <c r="C237" s="197"/>
      <c r="D237" s="198"/>
      <c r="E237" s="198"/>
      <c r="F237" s="198"/>
      <c r="G237" s="199"/>
    </row>
    <row r="238" spans="1:7">
      <c r="A238" s="196"/>
      <c r="B238" s="196"/>
      <c r="C238" s="197"/>
      <c r="D238" s="198"/>
      <c r="E238" s="198"/>
      <c r="F238" s="198"/>
      <c r="G238" s="199"/>
    </row>
    <row r="239" spans="1:7">
      <c r="A239" s="196"/>
      <c r="B239" s="196"/>
      <c r="C239" s="197"/>
      <c r="D239" s="198"/>
      <c r="E239" s="198"/>
      <c r="F239" s="198"/>
      <c r="G239" s="199"/>
    </row>
    <row r="240" spans="1:7">
      <c r="A240" s="196"/>
      <c r="B240" s="196"/>
      <c r="C240" s="197"/>
      <c r="D240" s="198"/>
      <c r="E240" s="198"/>
      <c r="F240" s="198"/>
      <c r="G240" s="199"/>
    </row>
    <row r="241" spans="1:7">
      <c r="A241" s="196"/>
      <c r="B241" s="196"/>
      <c r="C241" s="197"/>
      <c r="D241" s="198"/>
      <c r="E241" s="198"/>
      <c r="F241" s="198"/>
      <c r="G241" s="199"/>
    </row>
    <row r="242" spans="1:7">
      <c r="A242" s="196"/>
      <c r="B242" s="196"/>
      <c r="C242" s="197"/>
      <c r="D242" s="198"/>
      <c r="E242" s="198"/>
      <c r="F242" s="198"/>
      <c r="G242" s="199"/>
    </row>
    <row r="243" spans="1:7">
      <c r="A243" s="196"/>
      <c r="B243" s="196"/>
      <c r="C243" s="197"/>
      <c r="D243" s="198"/>
      <c r="E243" s="198"/>
      <c r="F243" s="198"/>
      <c r="G243" s="199"/>
    </row>
    <row r="244" spans="1:7">
      <c r="A244" s="196"/>
      <c r="B244" s="196"/>
      <c r="C244" s="197"/>
      <c r="D244" s="198"/>
      <c r="E244" s="198"/>
      <c r="F244" s="198"/>
      <c r="G244" s="199"/>
    </row>
    <row r="245" spans="1:7">
      <c r="A245" s="196"/>
      <c r="B245" s="196"/>
      <c r="C245" s="197"/>
      <c r="D245" s="198"/>
      <c r="E245" s="198"/>
      <c r="F245" s="198"/>
      <c r="G245" s="199"/>
    </row>
    <row r="246" spans="1:7">
      <c r="A246" s="196"/>
      <c r="B246" s="196"/>
      <c r="C246" s="197"/>
      <c r="D246" s="198"/>
      <c r="E246" s="198"/>
      <c r="F246" s="198"/>
      <c r="G246" s="199"/>
    </row>
    <row r="247" spans="1:7">
      <c r="A247" s="196"/>
      <c r="B247" s="196"/>
      <c r="C247" s="197"/>
      <c r="D247" s="198"/>
      <c r="E247" s="198"/>
      <c r="F247" s="198"/>
      <c r="G247" s="199"/>
    </row>
    <row r="248" spans="1:7">
      <c r="A248" s="196"/>
      <c r="B248" s="196"/>
      <c r="C248" s="197"/>
      <c r="D248" s="198"/>
      <c r="E248" s="198"/>
      <c r="F248" s="198"/>
      <c r="G248" s="199"/>
    </row>
    <row r="249" spans="1:7">
      <c r="A249" s="196"/>
      <c r="B249" s="196"/>
      <c r="C249" s="197"/>
      <c r="D249" s="198"/>
      <c r="E249" s="198"/>
      <c r="F249" s="198"/>
      <c r="G249" s="199"/>
    </row>
    <row r="250" spans="1:7">
      <c r="A250" s="196"/>
      <c r="B250" s="196"/>
      <c r="C250" s="197"/>
      <c r="D250" s="198"/>
      <c r="E250" s="198"/>
      <c r="F250" s="198"/>
      <c r="G250" s="199"/>
    </row>
    <row r="251" spans="1:7">
      <c r="A251" s="196"/>
      <c r="B251" s="196"/>
      <c r="C251" s="197"/>
      <c r="D251" s="198"/>
      <c r="E251" s="198"/>
      <c r="F251" s="198"/>
      <c r="G251" s="199"/>
    </row>
    <row r="252" spans="1:7">
      <c r="A252" s="196"/>
      <c r="B252" s="196"/>
      <c r="C252" s="197"/>
      <c r="D252" s="198"/>
      <c r="E252" s="198"/>
      <c r="F252" s="198"/>
      <c r="G252" s="199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K40"/>
  <sheetViews>
    <sheetView tabSelected="1" zoomScale="120" zoomScaleNormal="120" workbookViewId="0">
      <pane ySplit="1" topLeftCell="A2" activePane="bottomLeft" state="frozen"/>
      <selection pane="bottomLeft" activeCell="L4" sqref="L4"/>
    </sheetView>
  </sheetViews>
  <sheetFormatPr defaultColWidth="8.875" defaultRowHeight="13.5"/>
  <cols>
    <col min="1" max="2" width="9.875" style="127" customWidth="1"/>
    <col min="3" max="3" width="14.5" style="1" customWidth="1"/>
    <col min="4" max="4" width="11.625" style="1" customWidth="1"/>
    <col min="5" max="5" width="8.875" style="1" customWidth="1"/>
    <col min="6" max="6" width="14.375" style="1" customWidth="1"/>
    <col min="7" max="8" width="19" style="1" customWidth="1"/>
    <col min="9" max="9" width="12.125" style="1" customWidth="1"/>
    <col min="10" max="10" width="10.625" style="1" customWidth="1"/>
    <col min="11" max="11" width="18.875" style="148" customWidth="1"/>
  </cols>
  <sheetData>
    <row r="1" spans="1:11" ht="15.95" customHeight="1">
      <c r="A1" s="124" t="s">
        <v>111</v>
      </c>
      <c r="B1" s="124" t="s">
        <v>113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182</v>
      </c>
      <c r="K1" s="2" t="s">
        <v>183</v>
      </c>
    </row>
    <row r="2" spans="1:11" ht="17.100000000000001" customHeight="1">
      <c r="A2" s="125">
        <f t="shared" ref="A2:A30" si="0">YEAR(C2)</f>
        <v>2018</v>
      </c>
      <c r="B2" s="125">
        <f t="shared" ref="B2:B30" si="1">MONTH(C2)</f>
        <v>6</v>
      </c>
      <c r="C2" s="29">
        <v>43269</v>
      </c>
      <c r="D2" s="30">
        <v>0.6430555555555556</v>
      </c>
      <c r="E2" s="30" t="s">
        <v>137</v>
      </c>
      <c r="F2" s="31" t="s">
        <v>184</v>
      </c>
      <c r="G2" s="31">
        <v>13811189799</v>
      </c>
      <c r="H2" s="31"/>
      <c r="I2" s="31"/>
      <c r="J2" s="31" t="s">
        <v>185</v>
      </c>
      <c r="K2" s="31"/>
    </row>
    <row r="3" spans="1:11" ht="17.100000000000001" customHeight="1">
      <c r="A3" s="125">
        <f t="shared" si="0"/>
        <v>2018</v>
      </c>
      <c r="B3" s="125">
        <f t="shared" si="1"/>
        <v>6</v>
      </c>
      <c r="C3" s="29">
        <v>43270</v>
      </c>
      <c r="D3" s="30">
        <v>0.77638888888888891</v>
      </c>
      <c r="E3" s="29" t="s">
        <v>9</v>
      </c>
      <c r="F3" s="30" t="s">
        <v>186</v>
      </c>
      <c r="G3" s="31">
        <v>18515891668</v>
      </c>
      <c r="H3" s="31"/>
      <c r="I3" s="31"/>
      <c r="J3" s="31" t="s">
        <v>187</v>
      </c>
      <c r="K3" s="31">
        <v>18515891668</v>
      </c>
    </row>
    <row r="4" spans="1:11" ht="17.100000000000001" customHeight="1">
      <c r="A4" s="125">
        <f t="shared" si="0"/>
        <v>2018</v>
      </c>
      <c r="B4" s="125">
        <f t="shared" si="1"/>
        <v>6</v>
      </c>
      <c r="C4" s="29">
        <v>43271</v>
      </c>
      <c r="D4" s="30">
        <v>0.4513888888888889</v>
      </c>
      <c r="E4" s="29" t="s">
        <v>137</v>
      </c>
      <c r="F4" s="30" t="s">
        <v>184</v>
      </c>
      <c r="G4" s="31">
        <v>15600603646</v>
      </c>
      <c r="H4" s="31"/>
      <c r="I4" s="31"/>
      <c r="J4" s="31" t="s">
        <v>185</v>
      </c>
      <c r="K4" s="31"/>
    </row>
    <row r="5" spans="1:11" ht="17.100000000000001" customHeight="1">
      <c r="A5" s="125">
        <f t="shared" si="0"/>
        <v>2018</v>
      </c>
      <c r="B5" s="125">
        <f t="shared" si="1"/>
        <v>6</v>
      </c>
      <c r="C5" s="29">
        <v>43278</v>
      </c>
      <c r="D5" s="30">
        <v>0.42569444444444438</v>
      </c>
      <c r="E5" s="29" t="s">
        <v>137</v>
      </c>
      <c r="F5" s="30" t="s">
        <v>184</v>
      </c>
      <c r="G5" s="31">
        <v>15810401574</v>
      </c>
      <c r="H5" s="31"/>
      <c r="I5" s="31"/>
      <c r="J5" s="31" t="s">
        <v>185</v>
      </c>
      <c r="K5" s="31"/>
    </row>
    <row r="6" spans="1:11" ht="17.100000000000001" customHeight="1">
      <c r="A6" s="125">
        <f t="shared" si="0"/>
        <v>2018</v>
      </c>
      <c r="B6" s="125">
        <f t="shared" si="1"/>
        <v>6</v>
      </c>
      <c r="C6" s="29">
        <v>43280</v>
      </c>
      <c r="D6" s="30">
        <v>0.62430555555555556</v>
      </c>
      <c r="E6" s="29" t="s">
        <v>137</v>
      </c>
      <c r="F6" s="30" t="s">
        <v>184</v>
      </c>
      <c r="G6" s="31">
        <v>18610084353</v>
      </c>
      <c r="H6" s="31"/>
      <c r="I6" s="31"/>
      <c r="J6" s="31" t="s">
        <v>188</v>
      </c>
      <c r="K6" s="31"/>
    </row>
    <row r="7" spans="1:11" ht="17.100000000000001" customHeight="1">
      <c r="A7" s="125">
        <f t="shared" si="0"/>
        <v>2018</v>
      </c>
      <c r="B7" s="125">
        <f t="shared" si="1"/>
        <v>7</v>
      </c>
      <c r="C7" s="29">
        <v>43283</v>
      </c>
      <c r="D7" s="30">
        <v>0.72361111111111109</v>
      </c>
      <c r="E7" s="29" t="s">
        <v>137</v>
      </c>
      <c r="F7" s="30" t="s">
        <v>184</v>
      </c>
      <c r="G7" s="31">
        <v>18945583370</v>
      </c>
      <c r="H7" s="31"/>
      <c r="I7" s="31"/>
      <c r="J7" s="31" t="s">
        <v>185</v>
      </c>
      <c r="K7" s="31"/>
    </row>
    <row r="8" spans="1:11" ht="17.100000000000001" customHeight="1">
      <c r="A8" s="125">
        <f t="shared" si="0"/>
        <v>2018</v>
      </c>
      <c r="B8" s="125">
        <f t="shared" si="1"/>
        <v>7</v>
      </c>
      <c r="C8" s="29">
        <v>43293</v>
      </c>
      <c r="D8" s="30">
        <v>0.44305555555555548</v>
      </c>
      <c r="E8" s="29" t="s">
        <v>137</v>
      </c>
      <c r="F8" s="30" t="s">
        <v>184</v>
      </c>
      <c r="G8" s="31">
        <v>18910817609</v>
      </c>
      <c r="H8" s="31"/>
      <c r="I8" s="31"/>
      <c r="J8" s="31" t="s">
        <v>185</v>
      </c>
      <c r="K8" s="31"/>
    </row>
    <row r="9" spans="1:11" ht="17.100000000000001" customHeight="1">
      <c r="A9" s="125">
        <f t="shared" si="0"/>
        <v>2018</v>
      </c>
      <c r="B9" s="125">
        <f t="shared" si="1"/>
        <v>7</v>
      </c>
      <c r="C9" s="29">
        <v>43298</v>
      </c>
      <c r="D9" s="30">
        <v>0.71319444444444446</v>
      </c>
      <c r="E9" s="29" t="s">
        <v>137</v>
      </c>
      <c r="F9" s="30" t="s">
        <v>189</v>
      </c>
      <c r="G9" s="31">
        <v>15601126883</v>
      </c>
      <c r="H9" s="31"/>
      <c r="I9" s="31"/>
      <c r="J9" s="31" t="s">
        <v>190</v>
      </c>
      <c r="K9" s="31" t="s">
        <v>191</v>
      </c>
    </row>
    <row r="10" spans="1:11" ht="17.100000000000001" customHeight="1">
      <c r="A10" s="125">
        <f t="shared" si="0"/>
        <v>2018</v>
      </c>
      <c r="B10" s="125">
        <f t="shared" si="1"/>
        <v>7</v>
      </c>
      <c r="C10" s="29">
        <v>43301</v>
      </c>
      <c r="D10" s="30">
        <v>0.62986111111111109</v>
      </c>
      <c r="E10" s="29" t="s">
        <v>137</v>
      </c>
      <c r="F10" s="30" t="s">
        <v>192</v>
      </c>
      <c r="G10" s="31">
        <v>1065560831</v>
      </c>
      <c r="H10" s="31"/>
      <c r="I10" s="31"/>
      <c r="J10" s="31" t="s">
        <v>188</v>
      </c>
      <c r="K10" s="31"/>
    </row>
    <row r="11" spans="1:11" ht="17.100000000000001" customHeight="1">
      <c r="A11" s="125">
        <f t="shared" si="0"/>
        <v>2018</v>
      </c>
      <c r="B11" s="125">
        <f t="shared" si="1"/>
        <v>7</v>
      </c>
      <c r="C11" s="29">
        <v>43301</v>
      </c>
      <c r="D11" s="30">
        <v>0.62847222222222221</v>
      </c>
      <c r="E11" s="29" t="s">
        <v>135</v>
      </c>
      <c r="F11" s="30" t="s">
        <v>192</v>
      </c>
      <c r="G11" s="31">
        <v>1065560831</v>
      </c>
      <c r="H11" s="31"/>
      <c r="I11" s="31"/>
      <c r="J11" s="31" t="s">
        <v>188</v>
      </c>
      <c r="K11" s="31"/>
    </row>
    <row r="12" spans="1:11" ht="17.100000000000001" customHeight="1">
      <c r="A12" s="125">
        <f t="shared" si="0"/>
        <v>2018</v>
      </c>
      <c r="B12" s="125">
        <f t="shared" si="1"/>
        <v>7</v>
      </c>
      <c r="C12" s="29">
        <v>43302</v>
      </c>
      <c r="D12" s="30">
        <v>0.61944444444444446</v>
      </c>
      <c r="E12" s="29" t="s">
        <v>137</v>
      </c>
      <c r="F12" s="30" t="s">
        <v>193</v>
      </c>
      <c r="G12" s="31">
        <v>1053220781</v>
      </c>
      <c r="H12" s="31"/>
      <c r="I12" s="31"/>
      <c r="J12" s="31" t="s">
        <v>188</v>
      </c>
      <c r="K12" s="31"/>
    </row>
    <row r="13" spans="1:11" ht="17.100000000000001" customHeight="1">
      <c r="A13" s="125">
        <f t="shared" si="0"/>
        <v>2018</v>
      </c>
      <c r="B13" s="125">
        <f t="shared" si="1"/>
        <v>7</v>
      </c>
      <c r="C13" s="29">
        <v>43303</v>
      </c>
      <c r="D13" s="30">
        <v>0.5625</v>
      </c>
      <c r="E13" s="29" t="s">
        <v>137</v>
      </c>
      <c r="F13" s="30" t="s">
        <v>194</v>
      </c>
      <c r="G13" s="31">
        <v>18813085879</v>
      </c>
      <c r="H13" s="31"/>
      <c r="I13" s="31"/>
      <c r="J13" s="31" t="s">
        <v>195</v>
      </c>
      <c r="K13" s="31" t="s">
        <v>196</v>
      </c>
    </row>
    <row r="14" spans="1:11" ht="17.100000000000001" customHeight="1">
      <c r="A14" s="125">
        <f t="shared" si="0"/>
        <v>2018</v>
      </c>
      <c r="B14" s="125">
        <f t="shared" si="1"/>
        <v>7</v>
      </c>
      <c r="C14" s="106">
        <v>43305</v>
      </c>
      <c r="D14" s="30">
        <v>0.69374999999999998</v>
      </c>
      <c r="E14" s="31" t="s">
        <v>139</v>
      </c>
      <c r="F14" s="31"/>
      <c r="G14" s="31">
        <v>15911133180</v>
      </c>
      <c r="H14" s="31"/>
      <c r="I14" s="31"/>
      <c r="J14" s="31" t="s">
        <v>187</v>
      </c>
      <c r="K14" s="31"/>
    </row>
    <row r="15" spans="1:11" ht="17.100000000000001" customHeight="1">
      <c r="A15" s="125">
        <f t="shared" si="0"/>
        <v>2018</v>
      </c>
      <c r="B15" s="125">
        <f t="shared" si="1"/>
        <v>7</v>
      </c>
      <c r="C15" s="106">
        <v>43307</v>
      </c>
      <c r="D15" s="30">
        <v>0.62361111111111112</v>
      </c>
      <c r="E15" s="31" t="s">
        <v>135</v>
      </c>
      <c r="F15" s="31" t="s">
        <v>184</v>
      </c>
      <c r="G15" s="31">
        <v>18610084761</v>
      </c>
      <c r="H15" s="31"/>
      <c r="I15" s="31"/>
      <c r="J15" s="31" t="s">
        <v>187</v>
      </c>
      <c r="K15" s="31"/>
    </row>
    <row r="16" spans="1:11" ht="17.100000000000001" customHeight="1">
      <c r="A16" s="125">
        <f t="shared" si="0"/>
        <v>2018</v>
      </c>
      <c r="B16" s="125">
        <f t="shared" si="1"/>
        <v>7</v>
      </c>
      <c r="C16" s="106">
        <v>43307</v>
      </c>
      <c r="D16" s="30">
        <v>0.45555555555555549</v>
      </c>
      <c r="E16" s="31" t="s">
        <v>135</v>
      </c>
      <c r="F16" s="31" t="s">
        <v>184</v>
      </c>
      <c r="G16" s="31">
        <v>13811722032</v>
      </c>
      <c r="H16" s="31"/>
      <c r="I16" s="31"/>
      <c r="J16" s="31" t="s">
        <v>187</v>
      </c>
      <c r="K16" s="31"/>
    </row>
    <row r="17" spans="1:11" ht="17.100000000000001" customHeight="1">
      <c r="A17" s="125">
        <f t="shared" si="0"/>
        <v>2018</v>
      </c>
      <c r="B17" s="125">
        <f t="shared" si="1"/>
        <v>7</v>
      </c>
      <c r="C17" s="29">
        <v>43308</v>
      </c>
      <c r="D17" s="30">
        <v>0.71666666666666667</v>
      </c>
      <c r="E17" s="31" t="s">
        <v>137</v>
      </c>
      <c r="F17" s="31" t="s">
        <v>197</v>
      </c>
      <c r="G17" s="31">
        <v>17310921645</v>
      </c>
      <c r="H17" s="31"/>
      <c r="I17" s="31"/>
      <c r="J17" s="31" t="s">
        <v>188</v>
      </c>
      <c r="K17" s="31"/>
    </row>
    <row r="18" spans="1:11" ht="17.100000000000001" customHeight="1">
      <c r="A18" s="125">
        <f t="shared" si="0"/>
        <v>2018</v>
      </c>
      <c r="B18" s="125">
        <f t="shared" si="1"/>
        <v>7</v>
      </c>
      <c r="C18" s="29">
        <v>43308</v>
      </c>
      <c r="D18" s="30">
        <v>0.71944444444444444</v>
      </c>
      <c r="E18" s="31" t="s">
        <v>135</v>
      </c>
      <c r="F18" s="31" t="s">
        <v>184</v>
      </c>
      <c r="G18" s="31">
        <v>1086392962</v>
      </c>
      <c r="H18" s="31"/>
      <c r="I18" s="31"/>
      <c r="J18" s="31" t="s">
        <v>187</v>
      </c>
      <c r="K18" s="31"/>
    </row>
    <row r="19" spans="1:11" ht="17.100000000000001" customHeight="1">
      <c r="A19" s="125">
        <f t="shared" si="0"/>
        <v>2018</v>
      </c>
      <c r="B19" s="125">
        <f t="shared" si="1"/>
        <v>7</v>
      </c>
      <c r="C19" s="29">
        <v>43309</v>
      </c>
      <c r="D19" s="30">
        <v>7.6388888888888895E-2</v>
      </c>
      <c r="E19" s="31" t="s">
        <v>139</v>
      </c>
      <c r="F19" s="31" t="s">
        <v>198</v>
      </c>
      <c r="G19" s="31">
        <v>15810915028</v>
      </c>
      <c r="H19" s="31"/>
      <c r="I19" s="31"/>
      <c r="J19" s="31" t="s">
        <v>188</v>
      </c>
      <c r="K19" s="31" t="s">
        <v>199</v>
      </c>
    </row>
    <row r="20" spans="1:11" ht="17.100000000000001" customHeight="1">
      <c r="A20" s="125">
        <f t="shared" si="0"/>
        <v>2018</v>
      </c>
      <c r="B20" s="125">
        <f t="shared" si="1"/>
        <v>7</v>
      </c>
      <c r="C20" s="29">
        <v>43309</v>
      </c>
      <c r="D20" s="30">
        <v>0.44791666666666669</v>
      </c>
      <c r="E20" s="31" t="s">
        <v>137</v>
      </c>
      <c r="F20" s="31" t="s">
        <v>200</v>
      </c>
      <c r="G20" s="31">
        <v>13311427448</v>
      </c>
      <c r="H20" s="31"/>
      <c r="I20" s="31"/>
      <c r="J20" s="31" t="s">
        <v>188</v>
      </c>
      <c r="K20" s="31"/>
    </row>
    <row r="21" spans="1:11" ht="17.100000000000001" customHeight="1">
      <c r="A21" s="125">
        <f t="shared" si="0"/>
        <v>2018</v>
      </c>
      <c r="B21" s="125">
        <f t="shared" si="1"/>
        <v>7</v>
      </c>
      <c r="C21" s="29">
        <v>43309</v>
      </c>
      <c r="D21" s="30">
        <v>0.36041666666666672</v>
      </c>
      <c r="E21" s="31" t="s">
        <v>139</v>
      </c>
      <c r="F21" s="31"/>
      <c r="G21" s="31">
        <v>18201556237</v>
      </c>
      <c r="H21" s="31"/>
      <c r="I21" s="31"/>
      <c r="J21" s="31" t="s">
        <v>187</v>
      </c>
      <c r="K21" s="31"/>
    </row>
    <row r="22" spans="1:11" ht="17.100000000000001" customHeight="1">
      <c r="A22" s="125">
        <f t="shared" si="0"/>
        <v>2018</v>
      </c>
      <c r="B22" s="125">
        <f t="shared" si="1"/>
        <v>7</v>
      </c>
      <c r="C22" s="29">
        <v>43311</v>
      </c>
      <c r="D22" s="30">
        <v>0.77916666666666667</v>
      </c>
      <c r="E22" s="31" t="s">
        <v>9</v>
      </c>
      <c r="F22" s="31" t="s">
        <v>186</v>
      </c>
      <c r="G22" s="31">
        <v>17601571502</v>
      </c>
      <c r="H22" s="31"/>
      <c r="I22" s="31"/>
      <c r="J22" s="31" t="s">
        <v>187</v>
      </c>
      <c r="K22" s="31"/>
    </row>
    <row r="23" spans="1:11" ht="17.100000000000001" customHeight="1">
      <c r="A23" s="125">
        <f t="shared" si="0"/>
        <v>2018</v>
      </c>
      <c r="B23" s="125">
        <f t="shared" si="1"/>
        <v>8</v>
      </c>
      <c r="C23" s="29">
        <v>43316</v>
      </c>
      <c r="D23" s="30">
        <v>0.50208333333333333</v>
      </c>
      <c r="E23" s="31" t="s">
        <v>139</v>
      </c>
      <c r="F23" s="31"/>
      <c r="G23" s="31">
        <v>13811293874</v>
      </c>
      <c r="H23" s="31"/>
      <c r="I23" s="31"/>
      <c r="J23" s="31" t="s">
        <v>195</v>
      </c>
      <c r="K23" s="31" t="s">
        <v>201</v>
      </c>
    </row>
    <row r="24" spans="1:11" ht="17.100000000000001" customHeight="1">
      <c r="A24" s="125">
        <f t="shared" si="0"/>
        <v>2018</v>
      </c>
      <c r="B24" s="125">
        <f t="shared" si="1"/>
        <v>8</v>
      </c>
      <c r="C24" s="29">
        <v>43317</v>
      </c>
      <c r="D24" s="30">
        <v>0.4152777777777778</v>
      </c>
      <c r="E24" s="31" t="s">
        <v>137</v>
      </c>
      <c r="F24" s="31" t="s">
        <v>184</v>
      </c>
      <c r="G24" s="31">
        <v>18612099969</v>
      </c>
      <c r="H24" s="31"/>
      <c r="I24" s="31"/>
      <c r="J24" s="31" t="s">
        <v>187</v>
      </c>
      <c r="K24" s="31" t="s">
        <v>202</v>
      </c>
    </row>
    <row r="25" spans="1:11" ht="17.100000000000001" customHeight="1">
      <c r="A25" s="125">
        <f t="shared" si="0"/>
        <v>2018</v>
      </c>
      <c r="B25" s="125">
        <f t="shared" si="1"/>
        <v>8</v>
      </c>
      <c r="C25" s="29">
        <v>43317</v>
      </c>
      <c r="D25" s="30">
        <v>0.52708333333333335</v>
      </c>
      <c r="E25" s="31" t="s">
        <v>137</v>
      </c>
      <c r="F25" s="31" t="s">
        <v>184</v>
      </c>
      <c r="G25" s="31">
        <v>18613820552</v>
      </c>
      <c r="H25" s="31"/>
      <c r="I25" s="31"/>
      <c r="J25" s="31" t="s">
        <v>190</v>
      </c>
      <c r="K25" s="31" t="s">
        <v>203</v>
      </c>
    </row>
    <row r="26" spans="1:11" ht="17.100000000000001" customHeight="1">
      <c r="A26" s="125">
        <f t="shared" si="0"/>
        <v>2018</v>
      </c>
      <c r="B26" s="125">
        <f t="shared" si="1"/>
        <v>8</v>
      </c>
      <c r="C26" s="29">
        <v>43317</v>
      </c>
      <c r="D26" s="30">
        <v>0.68402777777777779</v>
      </c>
      <c r="E26" s="31" t="s">
        <v>137</v>
      </c>
      <c r="F26" s="31" t="s">
        <v>204</v>
      </c>
      <c r="G26" s="31">
        <v>1069400870</v>
      </c>
      <c r="H26" s="31"/>
      <c r="I26" s="31"/>
      <c r="J26" s="31" t="s">
        <v>188</v>
      </c>
      <c r="K26" s="31"/>
    </row>
    <row r="27" spans="1:11" ht="17.100000000000001" customHeight="1">
      <c r="A27" s="125">
        <f t="shared" si="0"/>
        <v>2018</v>
      </c>
      <c r="B27" s="125">
        <f t="shared" si="1"/>
        <v>8</v>
      </c>
      <c r="C27" s="29">
        <v>43317</v>
      </c>
      <c r="D27" s="30">
        <v>0.41319444444444442</v>
      </c>
      <c r="E27" s="31" t="s">
        <v>139</v>
      </c>
      <c r="F27" s="31"/>
      <c r="G27" s="31">
        <v>18612099969</v>
      </c>
      <c r="H27" s="31"/>
      <c r="I27" s="31"/>
      <c r="J27" s="31" t="s">
        <v>187</v>
      </c>
      <c r="K27" s="31"/>
    </row>
    <row r="28" spans="1:11" ht="17.100000000000001" customHeight="1">
      <c r="A28" s="125">
        <f t="shared" si="0"/>
        <v>2018</v>
      </c>
      <c r="B28" s="125">
        <f t="shared" si="1"/>
        <v>8</v>
      </c>
      <c r="C28" s="29">
        <v>43320</v>
      </c>
      <c r="D28" s="30">
        <v>0.47083333333333333</v>
      </c>
      <c r="E28" s="30" t="s">
        <v>9</v>
      </c>
      <c r="F28" s="31" t="s">
        <v>186</v>
      </c>
      <c r="G28" s="31">
        <v>15989141211</v>
      </c>
      <c r="H28" s="31" t="s">
        <v>205</v>
      </c>
      <c r="I28" s="31"/>
      <c r="J28" s="31" t="s">
        <v>187</v>
      </c>
      <c r="K28" s="31"/>
    </row>
    <row r="29" spans="1:11" ht="17.100000000000001" customHeight="1">
      <c r="A29" s="125">
        <f t="shared" si="0"/>
        <v>2018</v>
      </c>
      <c r="B29" s="125">
        <f t="shared" si="1"/>
        <v>8</v>
      </c>
      <c r="C29" s="29">
        <v>43320</v>
      </c>
      <c r="D29" s="30">
        <v>3.1944444444444442E-2</v>
      </c>
      <c r="E29" s="31" t="s">
        <v>9</v>
      </c>
      <c r="F29" s="31" t="s">
        <v>186</v>
      </c>
      <c r="G29" s="31">
        <v>13790070316</v>
      </c>
      <c r="H29" s="31" t="s">
        <v>206</v>
      </c>
      <c r="I29" s="31"/>
      <c r="J29" s="31" t="s">
        <v>187</v>
      </c>
      <c r="K29" s="31"/>
    </row>
    <row r="30" spans="1:11" ht="17.100000000000001" customHeight="1">
      <c r="A30" s="125">
        <f t="shared" si="0"/>
        <v>2018</v>
      </c>
      <c r="B30" s="125">
        <f t="shared" si="1"/>
        <v>8</v>
      </c>
      <c r="C30" s="29">
        <v>43323</v>
      </c>
      <c r="D30" s="30">
        <v>0.78888888888888886</v>
      </c>
      <c r="E30" s="31" t="s">
        <v>139</v>
      </c>
      <c r="F30" s="31"/>
      <c r="G30" s="31">
        <v>18810535501</v>
      </c>
      <c r="H30" s="31" t="s">
        <v>207</v>
      </c>
      <c r="I30" s="31"/>
      <c r="J30" s="31" t="s">
        <v>187</v>
      </c>
      <c r="K30" s="31"/>
    </row>
    <row r="31" spans="1:11" ht="17.100000000000001" customHeight="1">
      <c r="A31" s="126"/>
      <c r="B31" s="126"/>
      <c r="E31" s="31"/>
      <c r="F31" s="31"/>
      <c r="G31" s="31"/>
      <c r="H31" s="31"/>
      <c r="I31" s="31"/>
      <c r="J31" s="31"/>
      <c r="K31" s="31"/>
    </row>
    <row r="32" spans="1:11" ht="17.100000000000001" customHeight="1">
      <c r="A32" s="126"/>
      <c r="B32" s="126"/>
      <c r="C32" s="30"/>
      <c r="K32" s="75"/>
    </row>
    <row r="33" spans="1:11" ht="17.100000000000001" customHeight="1">
      <c r="A33" s="126"/>
      <c r="B33" s="126"/>
      <c r="C33" s="30"/>
      <c r="D33" s="31"/>
      <c r="E33" s="31"/>
      <c r="F33" s="31"/>
      <c r="G33" s="31"/>
      <c r="H33" s="31"/>
      <c r="I33" s="31"/>
      <c r="J33" s="31"/>
      <c r="K33" s="75"/>
    </row>
    <row r="34" spans="1:11" ht="17.100000000000001" customHeight="1">
      <c r="A34" s="126"/>
      <c r="B34" s="126"/>
      <c r="C34" s="30"/>
      <c r="D34" s="31"/>
      <c r="E34" s="31"/>
      <c r="F34" s="31"/>
      <c r="G34" s="31"/>
      <c r="H34" s="31"/>
      <c r="I34" s="31"/>
      <c r="J34" s="31"/>
      <c r="K34" s="75"/>
    </row>
    <row r="35" spans="1:11" ht="17.100000000000001" customHeight="1">
      <c r="A35" s="126"/>
      <c r="B35" s="126"/>
      <c r="C35" s="30"/>
      <c r="D35" s="31"/>
      <c r="E35" s="31"/>
      <c r="F35" s="31"/>
      <c r="G35" s="31"/>
      <c r="H35" s="31"/>
      <c r="I35" s="31"/>
      <c r="J35" s="31"/>
      <c r="K35" s="75"/>
    </row>
    <row r="36" spans="1:11" ht="17.100000000000001" customHeight="1">
      <c r="A36" s="126"/>
      <c r="B36" s="126"/>
      <c r="C36" s="30"/>
      <c r="D36" s="31"/>
      <c r="E36" s="31"/>
      <c r="F36" s="31"/>
      <c r="G36" s="31"/>
      <c r="H36" s="31"/>
      <c r="I36" s="31"/>
      <c r="J36" s="31"/>
      <c r="K36" s="75"/>
    </row>
    <row r="37" spans="1:11" ht="17.100000000000001" customHeight="1">
      <c r="A37" s="126"/>
      <c r="B37" s="126"/>
      <c r="C37" s="30"/>
      <c r="D37" s="31"/>
      <c r="E37" s="31"/>
      <c r="F37" s="31"/>
      <c r="G37" s="31"/>
      <c r="H37" s="31"/>
      <c r="I37" s="31"/>
      <c r="J37" s="31"/>
      <c r="K37" s="75"/>
    </row>
    <row r="38" spans="1:11" ht="17.100000000000001" customHeight="1">
      <c r="A38" s="126"/>
      <c r="B38" s="126"/>
      <c r="C38" s="30"/>
      <c r="D38" s="31"/>
      <c r="E38" s="31"/>
      <c r="F38" s="31"/>
      <c r="G38" s="31"/>
      <c r="H38" s="31"/>
      <c r="I38" s="31"/>
      <c r="J38" s="31"/>
      <c r="K38" s="75"/>
    </row>
    <row r="39" spans="1:11" ht="17.100000000000001" customHeight="1">
      <c r="A39" s="126"/>
      <c r="B39" s="126"/>
      <c r="C39" s="30"/>
      <c r="D39" s="31"/>
      <c r="E39" s="31"/>
      <c r="F39" s="31"/>
      <c r="G39" s="31"/>
      <c r="H39" s="31"/>
      <c r="I39" s="31"/>
      <c r="J39" s="31"/>
      <c r="K39" s="75"/>
    </row>
    <row r="40" spans="1:11" ht="17.100000000000001" customHeight="1">
      <c r="A40" s="126"/>
      <c r="B40" s="126"/>
      <c r="C40" s="30"/>
      <c r="D40" s="31"/>
      <c r="E40" s="31"/>
      <c r="F40" s="31"/>
      <c r="G40" s="31"/>
      <c r="H40" s="31"/>
      <c r="I40" s="31"/>
      <c r="J40" s="31"/>
      <c r="K40" s="75"/>
    </row>
  </sheetData>
  <phoneticPr fontId="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P13"/>
  <sheetViews>
    <sheetView workbookViewId="0">
      <selection activeCell="E2" sqref="E2:L12"/>
    </sheetView>
  </sheetViews>
  <sheetFormatPr defaultColWidth="9" defaultRowHeight="16.5"/>
  <cols>
    <col min="1" max="1" width="12.125" style="137" customWidth="1"/>
    <col min="2" max="2" width="10" style="137" customWidth="1"/>
    <col min="3" max="3" width="9.625" style="137" customWidth="1"/>
    <col min="4" max="4" width="13" style="23" customWidth="1"/>
    <col min="5" max="5" width="16" style="23" customWidth="1"/>
    <col min="6" max="6" width="14.5" style="23" customWidth="1"/>
    <col min="7" max="7" width="12" style="23" customWidth="1"/>
    <col min="8" max="8" width="47" style="23" customWidth="1"/>
    <col min="9" max="9" width="12" style="23" customWidth="1"/>
    <col min="10" max="10" width="21" style="23" customWidth="1"/>
    <col min="11" max="12" width="12.875" style="23" customWidth="1"/>
    <col min="13" max="13" width="22" style="23" customWidth="1"/>
    <col min="14" max="14" width="10.5" style="23" customWidth="1"/>
    <col min="15" max="15" width="13" style="23" customWidth="1"/>
    <col min="16" max="16" width="11.875" style="23" customWidth="1"/>
    <col min="17" max="21" width="9" style="23" customWidth="1"/>
    <col min="22" max="16384" width="9" style="23"/>
  </cols>
  <sheetData>
    <row r="1" spans="1:16" ht="24" customHeight="1">
      <c r="A1" s="133" t="s">
        <v>111</v>
      </c>
      <c r="B1" s="133" t="s">
        <v>113</v>
      </c>
      <c r="C1" s="133" t="s">
        <v>208</v>
      </c>
      <c r="D1" s="83" t="s">
        <v>209</v>
      </c>
      <c r="E1" s="83" t="s">
        <v>210</v>
      </c>
      <c r="F1" s="83" t="s">
        <v>211</v>
      </c>
      <c r="G1" s="83" t="s">
        <v>212</v>
      </c>
      <c r="H1" s="83" t="s">
        <v>118</v>
      </c>
      <c r="I1" s="83" t="s">
        <v>213</v>
      </c>
      <c r="J1" s="83" t="s">
        <v>214</v>
      </c>
      <c r="K1" s="83" t="s">
        <v>215</v>
      </c>
      <c r="L1" s="83" t="s">
        <v>183</v>
      </c>
      <c r="M1" s="83" t="s">
        <v>216</v>
      </c>
      <c r="N1" s="83" t="s">
        <v>217</v>
      </c>
      <c r="O1" s="83" t="s">
        <v>218</v>
      </c>
      <c r="P1" s="83" t="s">
        <v>219</v>
      </c>
    </row>
    <row r="2" spans="1:16">
      <c r="A2" s="134">
        <f t="shared" ref="A2:A12" si="0">YEAR(F2)</f>
        <v>2018</v>
      </c>
      <c r="B2" s="134">
        <f t="shared" ref="B2:B12" si="1">MONTH(F2)</f>
        <v>6</v>
      </c>
      <c r="C2" s="135">
        <f t="shared" ref="C2:C12" si="2">I2-J2</f>
        <v>9.9000000000000057</v>
      </c>
      <c r="D2" s="35">
        <v>8763864373</v>
      </c>
      <c r="E2" s="35" t="s">
        <v>220</v>
      </c>
      <c r="F2" s="34">
        <v>43268</v>
      </c>
      <c r="G2" s="84">
        <v>0.6965393518518519</v>
      </c>
      <c r="H2" s="35" t="s">
        <v>65</v>
      </c>
      <c r="I2" s="35">
        <v>69.900000000000006</v>
      </c>
      <c r="J2" s="35">
        <v>60</v>
      </c>
      <c r="K2" s="35">
        <v>62.91</v>
      </c>
      <c r="L2" s="35"/>
      <c r="M2" s="35" t="s">
        <v>221</v>
      </c>
      <c r="N2" s="35" t="s">
        <v>222</v>
      </c>
      <c r="O2" s="35">
        <v>102122970</v>
      </c>
      <c r="P2" s="35" t="s">
        <v>223</v>
      </c>
    </row>
    <row r="3" spans="1:16">
      <c r="A3" s="134">
        <f t="shared" si="0"/>
        <v>2018</v>
      </c>
      <c r="B3" s="134">
        <f t="shared" si="1"/>
        <v>6</v>
      </c>
      <c r="C3" s="135">
        <f t="shared" si="2"/>
        <v>999</v>
      </c>
      <c r="D3" s="35">
        <v>2362947330</v>
      </c>
      <c r="E3" s="35" t="s">
        <v>224</v>
      </c>
      <c r="F3" s="34">
        <v>43271</v>
      </c>
      <c r="G3" s="84">
        <v>0.72393518518518518</v>
      </c>
      <c r="H3" s="35" t="s">
        <v>66</v>
      </c>
      <c r="I3" s="35">
        <v>1299</v>
      </c>
      <c r="J3" s="35">
        <v>300</v>
      </c>
      <c r="K3" s="35">
        <v>1169.0999999999999</v>
      </c>
      <c r="L3" s="35"/>
      <c r="M3" s="35" t="s">
        <v>221</v>
      </c>
      <c r="N3" s="35" t="s">
        <v>222</v>
      </c>
      <c r="O3" s="35">
        <v>102122970</v>
      </c>
      <c r="P3" s="35" t="s">
        <v>223</v>
      </c>
    </row>
    <row r="4" spans="1:16">
      <c r="A4" s="134">
        <f t="shared" si="0"/>
        <v>2018</v>
      </c>
      <c r="B4" s="134">
        <f t="shared" si="1"/>
        <v>6</v>
      </c>
      <c r="C4" s="135">
        <f t="shared" si="2"/>
        <v>9.9000000000000057</v>
      </c>
      <c r="D4" s="35">
        <v>8189316880</v>
      </c>
      <c r="E4" s="35" t="s">
        <v>225</v>
      </c>
      <c r="F4" s="34">
        <v>43272</v>
      </c>
      <c r="G4" s="84">
        <v>0.674224537037037</v>
      </c>
      <c r="H4" s="35" t="s">
        <v>65</v>
      </c>
      <c r="I4" s="35">
        <v>69.900000000000006</v>
      </c>
      <c r="J4" s="35">
        <v>60</v>
      </c>
      <c r="K4" s="35">
        <v>62.91</v>
      </c>
      <c r="L4" s="35"/>
      <c r="M4" s="35" t="s">
        <v>221</v>
      </c>
      <c r="N4" s="35" t="s">
        <v>222</v>
      </c>
      <c r="O4" s="35">
        <v>102122970</v>
      </c>
      <c r="P4" s="35" t="s">
        <v>223</v>
      </c>
    </row>
    <row r="5" spans="1:16">
      <c r="A5" s="134">
        <f t="shared" si="0"/>
        <v>2018</v>
      </c>
      <c r="B5" s="134">
        <f t="shared" si="1"/>
        <v>6</v>
      </c>
      <c r="C5" s="135">
        <f t="shared" si="2"/>
        <v>9.8999999999999986</v>
      </c>
      <c r="D5" s="35">
        <v>6805107387</v>
      </c>
      <c r="E5" s="35" t="s">
        <v>226</v>
      </c>
      <c r="F5" s="34">
        <v>43278</v>
      </c>
      <c r="G5" s="84">
        <v>0.71104166666666668</v>
      </c>
      <c r="H5" s="35" t="s">
        <v>64</v>
      </c>
      <c r="I5" s="35">
        <v>32</v>
      </c>
      <c r="J5" s="35">
        <v>22.1</v>
      </c>
      <c r="K5" s="35">
        <v>28.8</v>
      </c>
      <c r="L5" s="35"/>
      <c r="M5" s="35" t="s">
        <v>221</v>
      </c>
      <c r="N5" s="35" t="s">
        <v>222</v>
      </c>
      <c r="O5" s="35">
        <v>102122970</v>
      </c>
      <c r="P5" s="35" t="s">
        <v>223</v>
      </c>
    </row>
    <row r="6" spans="1:16">
      <c r="A6" s="134">
        <f t="shared" si="0"/>
        <v>2018</v>
      </c>
      <c r="B6" s="134">
        <f t="shared" si="1"/>
        <v>6</v>
      </c>
      <c r="C6" s="135">
        <f t="shared" si="2"/>
        <v>3980</v>
      </c>
      <c r="D6" s="35">
        <v>6410038520</v>
      </c>
      <c r="E6" s="35" t="s">
        <v>227</v>
      </c>
      <c r="F6" s="34">
        <v>43280</v>
      </c>
      <c r="G6" s="84">
        <v>0.56813657407407403</v>
      </c>
      <c r="H6" s="35" t="s">
        <v>67</v>
      </c>
      <c r="I6" s="35">
        <v>3980</v>
      </c>
      <c r="J6" s="35"/>
      <c r="K6" s="35" t="s">
        <v>228</v>
      </c>
      <c r="L6" s="35"/>
      <c r="M6" s="35" t="s">
        <v>221</v>
      </c>
      <c r="N6" s="35" t="s">
        <v>222</v>
      </c>
      <c r="O6" s="35">
        <v>102122970</v>
      </c>
      <c r="P6" s="35" t="s">
        <v>223</v>
      </c>
    </row>
    <row r="7" spans="1:16">
      <c r="A7" s="134">
        <f t="shared" si="0"/>
        <v>2018</v>
      </c>
      <c r="B7" s="134">
        <f t="shared" si="1"/>
        <v>7</v>
      </c>
      <c r="C7" s="135">
        <f t="shared" si="2"/>
        <v>9.9000000000000057</v>
      </c>
      <c r="D7" s="35">
        <v>17412649668</v>
      </c>
      <c r="E7" s="35" t="s">
        <v>229</v>
      </c>
      <c r="F7" s="34">
        <v>43310</v>
      </c>
      <c r="G7" s="84">
        <v>0.48855324074074069</v>
      </c>
      <c r="H7" s="35" t="s">
        <v>134</v>
      </c>
      <c r="I7" s="35">
        <v>69.900000000000006</v>
      </c>
      <c r="J7" s="35">
        <v>60</v>
      </c>
      <c r="K7" s="35" t="s">
        <v>228</v>
      </c>
      <c r="L7" s="35"/>
      <c r="M7" s="35" t="s">
        <v>221</v>
      </c>
      <c r="N7" s="35" t="s">
        <v>222</v>
      </c>
      <c r="O7" s="35">
        <v>102122970</v>
      </c>
      <c r="P7" s="35" t="s">
        <v>223</v>
      </c>
    </row>
    <row r="8" spans="1:16">
      <c r="A8" s="134">
        <f t="shared" si="0"/>
        <v>2018</v>
      </c>
      <c r="B8" s="134">
        <f t="shared" si="1"/>
        <v>7</v>
      </c>
      <c r="C8" s="135">
        <f t="shared" si="2"/>
        <v>739</v>
      </c>
      <c r="D8" s="35">
        <v>8909590736</v>
      </c>
      <c r="E8" s="35" t="s">
        <v>230</v>
      </c>
      <c r="F8" s="34">
        <v>43310</v>
      </c>
      <c r="G8" s="84">
        <v>0.51847222222222222</v>
      </c>
      <c r="H8" s="35" t="s">
        <v>68</v>
      </c>
      <c r="I8" s="35">
        <v>739</v>
      </c>
      <c r="J8" s="35"/>
      <c r="K8" s="35">
        <v>665.1</v>
      </c>
      <c r="L8" s="35"/>
      <c r="M8" s="35" t="s">
        <v>221</v>
      </c>
      <c r="N8" s="35" t="s">
        <v>222</v>
      </c>
      <c r="O8" s="35">
        <v>102122970</v>
      </c>
      <c r="P8" s="35" t="s">
        <v>223</v>
      </c>
    </row>
    <row r="9" spans="1:16">
      <c r="A9" s="134">
        <f t="shared" si="0"/>
        <v>2018</v>
      </c>
      <c r="B9" s="134">
        <f t="shared" si="1"/>
        <v>7</v>
      </c>
      <c r="C9" s="135">
        <f t="shared" si="2"/>
        <v>32</v>
      </c>
      <c r="D9" s="35">
        <v>6318004145</v>
      </c>
      <c r="E9" s="35" t="s">
        <v>230</v>
      </c>
      <c r="F9" s="34">
        <v>43310</v>
      </c>
      <c r="G9" s="84">
        <v>0.51828703703703705</v>
      </c>
      <c r="H9" s="35" t="s">
        <v>64</v>
      </c>
      <c r="I9" s="35">
        <v>32</v>
      </c>
      <c r="J9" s="35"/>
      <c r="K9" s="35">
        <v>28.8</v>
      </c>
      <c r="L9" s="35"/>
      <c r="M9" s="35" t="s">
        <v>221</v>
      </c>
      <c r="N9" s="35" t="s">
        <v>222</v>
      </c>
      <c r="O9" s="35">
        <v>102122970</v>
      </c>
      <c r="P9" s="35" t="s">
        <v>223</v>
      </c>
    </row>
    <row r="10" spans="1:16">
      <c r="A10" s="134">
        <f t="shared" si="0"/>
        <v>2018</v>
      </c>
      <c r="B10" s="134">
        <f t="shared" si="1"/>
        <v>8</v>
      </c>
      <c r="C10" s="135">
        <f t="shared" si="2"/>
        <v>699</v>
      </c>
      <c r="D10" s="35">
        <v>7288252073</v>
      </c>
      <c r="E10" s="35" t="s">
        <v>231</v>
      </c>
      <c r="F10" s="34">
        <v>43316</v>
      </c>
      <c r="G10" s="84">
        <v>0.73696759259259259</v>
      </c>
      <c r="H10" s="35" t="s">
        <v>232</v>
      </c>
      <c r="I10" s="35">
        <v>699</v>
      </c>
      <c r="J10" s="35"/>
      <c r="K10" s="35"/>
      <c r="L10" s="35"/>
      <c r="M10" s="35" t="s">
        <v>221</v>
      </c>
      <c r="N10" s="35" t="s">
        <v>222</v>
      </c>
      <c r="O10" s="35">
        <v>102122970</v>
      </c>
      <c r="P10" s="35" t="s">
        <v>223</v>
      </c>
    </row>
    <row r="11" spans="1:16">
      <c r="A11" s="134">
        <f t="shared" si="0"/>
        <v>2018</v>
      </c>
      <c r="B11" s="134">
        <f t="shared" si="1"/>
        <v>8</v>
      </c>
      <c r="C11" s="135">
        <f t="shared" si="2"/>
        <v>1999</v>
      </c>
      <c r="D11" s="35">
        <v>13523956834</v>
      </c>
      <c r="E11" s="35" t="s">
        <v>233</v>
      </c>
      <c r="F11" s="34">
        <v>43316</v>
      </c>
      <c r="G11" s="84">
        <v>0.73671296296296296</v>
      </c>
      <c r="H11" s="35" t="s">
        <v>234</v>
      </c>
      <c r="I11" s="35">
        <v>1999</v>
      </c>
      <c r="J11" s="35"/>
      <c r="K11" s="35"/>
      <c r="L11" s="35"/>
      <c r="M11" s="35" t="s">
        <v>221</v>
      </c>
      <c r="N11" s="35" t="s">
        <v>222</v>
      </c>
      <c r="O11" s="35">
        <v>102122970</v>
      </c>
      <c r="P11" s="35" t="s">
        <v>223</v>
      </c>
    </row>
    <row r="12" spans="1:16">
      <c r="A12" s="134">
        <f t="shared" si="0"/>
        <v>2018</v>
      </c>
      <c r="B12" s="134">
        <f t="shared" si="1"/>
        <v>8</v>
      </c>
      <c r="C12" s="135">
        <f t="shared" si="2"/>
        <v>888</v>
      </c>
      <c r="D12" s="35">
        <v>510859238</v>
      </c>
      <c r="E12" s="35" t="s">
        <v>235</v>
      </c>
      <c r="F12" s="34">
        <v>43318</v>
      </c>
      <c r="G12" s="84">
        <v>0.40295138888888887</v>
      </c>
      <c r="H12" s="35" t="s">
        <v>236</v>
      </c>
      <c r="I12" s="35">
        <v>888</v>
      </c>
      <c r="J12" s="35"/>
      <c r="K12" s="35">
        <v>799.2</v>
      </c>
      <c r="L12" s="35"/>
      <c r="M12" s="35" t="s">
        <v>221</v>
      </c>
      <c r="N12" s="35" t="s">
        <v>222</v>
      </c>
      <c r="O12" s="35">
        <v>102122970</v>
      </c>
      <c r="P12" s="35" t="s">
        <v>223</v>
      </c>
    </row>
    <row r="13" spans="1:16">
      <c r="A13" s="136"/>
      <c r="B13" s="136"/>
      <c r="D13" s="91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F3" sqref="F3:F4"/>
    </sheetView>
  </sheetViews>
  <sheetFormatPr defaultColWidth="9" defaultRowHeight="16.5"/>
  <cols>
    <col min="1" max="2" width="9.125" style="23" bestFit="1" customWidth="1"/>
    <col min="3" max="3" width="13" style="23" customWidth="1"/>
    <col min="4" max="4" width="12.625" style="23" customWidth="1"/>
    <col min="5" max="5" width="12.875" style="23" customWidth="1"/>
    <col min="6" max="6" width="11.875" style="23" customWidth="1"/>
    <col min="7" max="11" width="9" style="23" customWidth="1"/>
    <col min="12" max="16384" width="9" style="23"/>
  </cols>
  <sheetData>
    <row r="1" spans="1:6">
      <c r="A1" s="109" t="s">
        <v>111</v>
      </c>
      <c r="B1" s="109" t="s">
        <v>113</v>
      </c>
      <c r="C1" s="109" t="s">
        <v>117</v>
      </c>
      <c r="D1" s="109" t="s">
        <v>237</v>
      </c>
      <c r="E1" s="109" t="s">
        <v>238</v>
      </c>
      <c r="F1" s="109" t="s">
        <v>239</v>
      </c>
    </row>
    <row r="2" spans="1:6">
      <c r="A2" s="109">
        <v>2018</v>
      </c>
      <c r="B2" s="109">
        <v>6</v>
      </c>
      <c r="C2" s="85">
        <v>43268</v>
      </c>
      <c r="D2" s="109" t="s">
        <v>49</v>
      </c>
      <c r="E2" s="109" t="s">
        <v>49</v>
      </c>
      <c r="F2" s="109">
        <v>1800</v>
      </c>
    </row>
    <row r="3" spans="1:6">
      <c r="A3" s="109">
        <v>2018</v>
      </c>
      <c r="B3" s="109">
        <v>7</v>
      </c>
      <c r="C3" s="85">
        <v>43310</v>
      </c>
      <c r="D3" s="109" t="s">
        <v>240</v>
      </c>
      <c r="E3" s="109" t="s">
        <v>40</v>
      </c>
      <c r="F3" s="109">
        <v>40</v>
      </c>
    </row>
    <row r="4" spans="1:6">
      <c r="A4" s="109">
        <v>2018</v>
      </c>
      <c r="B4" s="109">
        <v>7</v>
      </c>
      <c r="C4" s="85">
        <v>43294</v>
      </c>
      <c r="D4" s="109" t="s">
        <v>45</v>
      </c>
      <c r="E4" s="109" t="s">
        <v>73</v>
      </c>
      <c r="F4" s="109">
        <v>4980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0"/>
  <sheetViews>
    <sheetView topLeftCell="D1" zoomScale="123" zoomScaleNormal="120" workbookViewId="0">
      <selection activeCell="J1" sqref="J1:L1048576"/>
    </sheetView>
  </sheetViews>
  <sheetFormatPr defaultColWidth="8.875" defaultRowHeight="16.5"/>
  <cols>
    <col min="1" max="2" width="8.875" style="137" customWidth="1"/>
    <col min="3" max="3" width="12" style="23" customWidth="1"/>
    <col min="4" max="4" width="10.125" style="23" customWidth="1"/>
    <col min="5" max="5" width="8.875" style="23" customWidth="1"/>
    <col min="6" max="6" width="23.125" style="23" customWidth="1"/>
    <col min="7" max="7" width="18.625" style="66" customWidth="1"/>
    <col min="8" max="8" width="8.875" style="23" customWidth="1"/>
    <col min="9" max="9" width="25.125" style="23" customWidth="1"/>
    <col min="10" max="12" width="8.875" style="137" customWidth="1"/>
    <col min="13" max="13" width="27.625" style="66" customWidth="1"/>
    <col min="14" max="14" width="16.375" style="23" customWidth="1"/>
    <col min="15" max="15" width="23.125" style="23" customWidth="1"/>
    <col min="16" max="20" width="8.875" style="23" customWidth="1"/>
    <col min="21" max="16384" width="8.875" style="23"/>
  </cols>
  <sheetData>
    <row r="1" spans="1:15">
      <c r="A1" s="138" t="s">
        <v>111</v>
      </c>
      <c r="B1" s="138" t="s">
        <v>113</v>
      </c>
      <c r="C1" s="109" t="s">
        <v>117</v>
      </c>
      <c r="D1" s="109" t="s">
        <v>212</v>
      </c>
      <c r="E1" s="109" t="s">
        <v>241</v>
      </c>
      <c r="F1" s="109" t="s">
        <v>242</v>
      </c>
      <c r="G1" s="31" t="s">
        <v>243</v>
      </c>
      <c r="H1" s="109" t="s">
        <v>166</v>
      </c>
      <c r="I1" s="109" t="s">
        <v>244</v>
      </c>
      <c r="J1" s="138" t="s">
        <v>84</v>
      </c>
      <c r="K1" s="138" t="s">
        <v>85</v>
      </c>
      <c r="L1" s="138" t="s">
        <v>86</v>
      </c>
      <c r="M1" s="31" t="s">
        <v>245</v>
      </c>
      <c r="N1" s="109" t="s">
        <v>246</v>
      </c>
      <c r="O1" s="109" t="s">
        <v>211</v>
      </c>
    </row>
    <row r="2" spans="1:15">
      <c r="A2" s="125">
        <f>YEAR(C2)</f>
        <v>2018</v>
      </c>
      <c r="B2" s="125">
        <f>MONTH(C2)</f>
        <v>6</v>
      </c>
      <c r="C2" s="34">
        <v>43261</v>
      </c>
      <c r="D2" s="74">
        <v>0.1645833333333333</v>
      </c>
      <c r="E2" s="109" t="s">
        <v>223</v>
      </c>
      <c r="F2" s="109" t="s">
        <v>221</v>
      </c>
      <c r="G2" s="31" t="s">
        <v>247</v>
      </c>
      <c r="H2" s="109" t="s">
        <v>136</v>
      </c>
      <c r="I2" s="109" t="s">
        <v>248</v>
      </c>
      <c r="J2" s="138" t="str">
        <f t="shared" ref="J2:J10" si="0">MID(I2,7,1)</f>
        <v>5</v>
      </c>
      <c r="K2" s="138" t="str">
        <f t="shared" ref="K2:K10" si="1">MID(I2,14,1)</f>
        <v>5</v>
      </c>
      <c r="L2" s="138" t="str">
        <f t="shared" ref="L2:L10" si="2">MID(I2,21,1)</f>
        <v>5</v>
      </c>
      <c r="M2" s="31" t="s">
        <v>249</v>
      </c>
      <c r="N2" s="109" t="s">
        <v>250</v>
      </c>
      <c r="O2" s="71"/>
    </row>
    <row r="3" spans="1:15">
      <c r="A3" s="125">
        <f>YEAR(C3)</f>
        <v>2018</v>
      </c>
      <c r="B3" s="125">
        <f>MONTH(C3)</f>
        <v>6</v>
      </c>
      <c r="C3" s="34">
        <v>43267</v>
      </c>
      <c r="D3" s="74">
        <v>0.71875</v>
      </c>
      <c r="E3" s="109" t="s">
        <v>223</v>
      </c>
      <c r="F3" s="109" t="s">
        <v>221</v>
      </c>
      <c r="G3" s="31" t="s">
        <v>251</v>
      </c>
      <c r="H3" s="109" t="s">
        <v>136</v>
      </c>
      <c r="I3" s="109" t="s">
        <v>252</v>
      </c>
      <c r="J3" s="138" t="str">
        <f t="shared" si="0"/>
        <v>5</v>
      </c>
      <c r="K3" s="138" t="str">
        <f t="shared" si="1"/>
        <v>5</v>
      </c>
      <c r="L3" s="138" t="str">
        <f t="shared" si="2"/>
        <v>5</v>
      </c>
      <c r="M3" s="31" t="s">
        <v>253</v>
      </c>
      <c r="N3" s="109" t="s">
        <v>250</v>
      </c>
      <c r="O3" s="71"/>
    </row>
    <row r="4" spans="1:15">
      <c r="A4" s="125">
        <f>YEAR(C4)</f>
        <v>2018</v>
      </c>
      <c r="B4" s="125">
        <f>MONTH(C4)</f>
        <v>6</v>
      </c>
      <c r="C4" s="34">
        <v>43268</v>
      </c>
      <c r="D4" s="74">
        <v>0.7</v>
      </c>
      <c r="E4" s="109" t="s">
        <v>223</v>
      </c>
      <c r="F4" s="109" t="s">
        <v>221</v>
      </c>
      <c r="G4" s="31" t="s">
        <v>254</v>
      </c>
      <c r="H4" s="109" t="s">
        <v>136</v>
      </c>
      <c r="I4" s="109" t="s">
        <v>252</v>
      </c>
      <c r="J4" s="138" t="str">
        <f t="shared" si="0"/>
        <v>5</v>
      </c>
      <c r="K4" s="138" t="str">
        <f t="shared" si="1"/>
        <v>5</v>
      </c>
      <c r="L4" s="138" t="str">
        <f t="shared" si="2"/>
        <v>5</v>
      </c>
      <c r="M4" s="31" t="s">
        <v>255</v>
      </c>
      <c r="N4" s="109" t="s">
        <v>256</v>
      </c>
      <c r="O4" s="71" t="s">
        <v>257</v>
      </c>
    </row>
    <row r="5" spans="1:15">
      <c r="A5" s="125">
        <f>YEAR(C5)</f>
        <v>2018</v>
      </c>
      <c r="B5" s="125">
        <f>MONTH(C5)</f>
        <v>6</v>
      </c>
      <c r="C5" s="34">
        <v>43268</v>
      </c>
      <c r="D5" s="74">
        <v>0.59791666666666665</v>
      </c>
      <c r="E5" s="109" t="s">
        <v>223</v>
      </c>
      <c r="F5" s="109" t="s">
        <v>221</v>
      </c>
      <c r="G5" s="31" t="s">
        <v>258</v>
      </c>
      <c r="H5" s="109" t="s">
        <v>136</v>
      </c>
      <c r="I5" s="109" t="s">
        <v>252</v>
      </c>
      <c r="J5" s="138" t="str">
        <f t="shared" si="0"/>
        <v>5</v>
      </c>
      <c r="K5" s="138" t="str">
        <f t="shared" si="1"/>
        <v>5</v>
      </c>
      <c r="L5" s="138" t="str">
        <f t="shared" si="2"/>
        <v>5</v>
      </c>
      <c r="M5" s="31" t="s">
        <v>259</v>
      </c>
      <c r="N5" s="109" t="s">
        <v>250</v>
      </c>
      <c r="O5" s="71"/>
    </row>
    <row r="6" spans="1:15">
      <c r="A6" s="125">
        <f>YEAR(C5)</f>
        <v>2018</v>
      </c>
      <c r="B6" s="125">
        <f>MONTH(C5)</f>
        <v>6</v>
      </c>
      <c r="C6" s="34">
        <v>43271</v>
      </c>
      <c r="D6" s="74">
        <v>0.77222222222222225</v>
      </c>
      <c r="E6" s="109" t="s">
        <v>223</v>
      </c>
      <c r="F6" s="109" t="s">
        <v>221</v>
      </c>
      <c r="G6" s="31" t="s">
        <v>260</v>
      </c>
      <c r="H6" s="109" t="s">
        <v>136</v>
      </c>
      <c r="I6" s="109" t="s">
        <v>252</v>
      </c>
      <c r="J6" s="138" t="str">
        <f t="shared" si="0"/>
        <v>5</v>
      </c>
      <c r="K6" s="138" t="str">
        <f t="shared" si="1"/>
        <v>5</v>
      </c>
      <c r="L6" s="138" t="str">
        <f t="shared" si="2"/>
        <v>5</v>
      </c>
      <c r="M6" s="31" t="s">
        <v>261</v>
      </c>
      <c r="N6" s="109" t="s">
        <v>256</v>
      </c>
      <c r="O6" s="71" t="s">
        <v>262</v>
      </c>
    </row>
    <row r="7" spans="1:15">
      <c r="A7" s="125">
        <f>YEAR(C6)</f>
        <v>2018</v>
      </c>
      <c r="B7" s="125">
        <f>MONTH(C6)</f>
        <v>6</v>
      </c>
      <c r="C7" s="34">
        <v>43273</v>
      </c>
      <c r="D7" s="74">
        <v>0.3527777777777778</v>
      </c>
      <c r="E7" s="109" t="s">
        <v>223</v>
      </c>
      <c r="F7" s="109" t="s">
        <v>221</v>
      </c>
      <c r="G7" s="31" t="s">
        <v>263</v>
      </c>
      <c r="H7" s="109" t="s">
        <v>136</v>
      </c>
      <c r="I7" s="109" t="s">
        <v>252</v>
      </c>
      <c r="J7" s="138" t="str">
        <f t="shared" si="0"/>
        <v>5</v>
      </c>
      <c r="K7" s="138" t="str">
        <f t="shared" si="1"/>
        <v>5</v>
      </c>
      <c r="L7" s="138" t="str">
        <f t="shared" si="2"/>
        <v>5</v>
      </c>
      <c r="M7" s="31" t="s">
        <v>264</v>
      </c>
      <c r="N7" s="109" t="s">
        <v>256</v>
      </c>
      <c r="O7" s="71" t="s">
        <v>265</v>
      </c>
    </row>
    <row r="8" spans="1:15">
      <c r="A8" s="125">
        <v>2018</v>
      </c>
      <c r="B8" s="125">
        <v>7</v>
      </c>
      <c r="C8" s="34">
        <v>43302</v>
      </c>
      <c r="D8" s="74">
        <v>0.48541666666666672</v>
      </c>
      <c r="E8" s="109" t="s">
        <v>223</v>
      </c>
      <c r="F8" s="109" t="s">
        <v>221</v>
      </c>
      <c r="G8" s="31" t="s">
        <v>266</v>
      </c>
      <c r="H8" s="109" t="s">
        <v>136</v>
      </c>
      <c r="I8" s="109" t="s">
        <v>252</v>
      </c>
      <c r="J8" s="138" t="str">
        <f t="shared" si="0"/>
        <v>5</v>
      </c>
      <c r="K8" s="138" t="str">
        <f t="shared" si="1"/>
        <v>5</v>
      </c>
      <c r="L8" s="138" t="str">
        <f t="shared" si="2"/>
        <v>5</v>
      </c>
      <c r="M8" s="31" t="s">
        <v>267</v>
      </c>
      <c r="N8" s="109" t="s">
        <v>250</v>
      </c>
      <c r="O8" s="71"/>
    </row>
    <row r="9" spans="1:15">
      <c r="A9" s="125">
        <v>2018</v>
      </c>
      <c r="B9" s="125">
        <v>8</v>
      </c>
      <c r="C9" s="34">
        <v>43319</v>
      </c>
      <c r="D9" s="74">
        <v>0.96666666666666667</v>
      </c>
      <c r="E9" s="109" t="s">
        <v>223</v>
      </c>
      <c r="F9" s="109" t="s">
        <v>221</v>
      </c>
      <c r="G9" s="31" t="s">
        <v>268</v>
      </c>
      <c r="H9" s="109" t="s">
        <v>136</v>
      </c>
      <c r="I9" s="109" t="s">
        <v>252</v>
      </c>
      <c r="J9" s="138" t="str">
        <f t="shared" si="0"/>
        <v>5</v>
      </c>
      <c r="K9" s="138" t="str">
        <f t="shared" si="1"/>
        <v>5</v>
      </c>
      <c r="L9" s="138" t="str">
        <f t="shared" si="2"/>
        <v>5</v>
      </c>
      <c r="M9" s="31" t="s">
        <v>269</v>
      </c>
      <c r="N9" s="109" t="s">
        <v>256</v>
      </c>
      <c r="O9" s="71" t="s">
        <v>270</v>
      </c>
    </row>
    <row r="10" spans="1:15">
      <c r="A10" s="125">
        <v>2018</v>
      </c>
      <c r="B10" s="125">
        <v>8</v>
      </c>
      <c r="C10" s="34">
        <v>43318</v>
      </c>
      <c r="D10" s="74">
        <v>0.55138888888888893</v>
      </c>
      <c r="E10" s="109" t="s">
        <v>223</v>
      </c>
      <c r="F10" s="109" t="s">
        <v>221</v>
      </c>
      <c r="G10" s="31" t="s">
        <v>271</v>
      </c>
      <c r="H10" s="109" t="s">
        <v>136</v>
      </c>
      <c r="I10" s="109" t="s">
        <v>252</v>
      </c>
      <c r="J10" s="138" t="str">
        <f t="shared" si="0"/>
        <v>5</v>
      </c>
      <c r="K10" s="138" t="str">
        <f t="shared" si="1"/>
        <v>5</v>
      </c>
      <c r="L10" s="138" t="str">
        <f t="shared" si="2"/>
        <v>5</v>
      </c>
      <c r="M10" s="31" t="s">
        <v>272</v>
      </c>
      <c r="N10" s="109" t="s">
        <v>256</v>
      </c>
      <c r="O10" s="71" t="s">
        <v>273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L10"/>
  <sheetViews>
    <sheetView workbookViewId="0">
      <selection activeCell="E12" sqref="E12"/>
    </sheetView>
  </sheetViews>
  <sheetFormatPr defaultColWidth="9" defaultRowHeight="16.5"/>
  <cols>
    <col min="1" max="2" width="9" style="137" customWidth="1"/>
    <col min="3" max="3" width="13.125" style="143" customWidth="1"/>
    <col min="4" max="5" width="9" style="143" customWidth="1"/>
    <col min="6" max="6" width="20.875" style="143" customWidth="1"/>
    <col min="7" max="7" width="15.125" style="143" customWidth="1"/>
    <col min="8" max="8" width="9" style="143" customWidth="1"/>
    <col min="9" max="9" width="25.125" style="89" customWidth="1"/>
    <col min="10" max="10" width="11.5" style="89" customWidth="1"/>
    <col min="11" max="11" width="15.125" style="143" customWidth="1"/>
    <col min="12" max="12" width="28.125" style="143" customWidth="1"/>
    <col min="13" max="17" width="9" style="143" customWidth="1"/>
    <col min="18" max="16384" width="9" style="143"/>
  </cols>
  <sheetData>
    <row r="1" spans="1:12">
      <c r="A1" s="139" t="s">
        <v>111</v>
      </c>
      <c r="B1" s="139" t="s">
        <v>113</v>
      </c>
      <c r="C1" s="76" t="s">
        <v>117</v>
      </c>
      <c r="D1" s="77" t="s">
        <v>212</v>
      </c>
      <c r="E1" s="77" t="s">
        <v>241</v>
      </c>
      <c r="F1" s="77" t="s">
        <v>242</v>
      </c>
      <c r="G1" s="77" t="s">
        <v>243</v>
      </c>
      <c r="H1" s="77" t="s">
        <v>166</v>
      </c>
      <c r="I1" s="88" t="s">
        <v>244</v>
      </c>
      <c r="J1" s="88" t="s">
        <v>245</v>
      </c>
      <c r="K1" s="77" t="s">
        <v>246</v>
      </c>
      <c r="L1" s="77" t="s">
        <v>211</v>
      </c>
    </row>
    <row r="2" spans="1:12">
      <c r="A2" s="138">
        <v>2018</v>
      </c>
      <c r="B2" s="138">
        <v>6</v>
      </c>
      <c r="C2" s="86">
        <v>43261</v>
      </c>
      <c r="D2" s="87">
        <v>0.1645833333333333</v>
      </c>
      <c r="E2" s="76" t="s">
        <v>223</v>
      </c>
      <c r="F2" s="76" t="s">
        <v>221</v>
      </c>
      <c r="G2" s="76" t="s">
        <v>247</v>
      </c>
      <c r="H2" s="76" t="s">
        <v>136</v>
      </c>
      <c r="I2" s="35" t="s">
        <v>248</v>
      </c>
      <c r="J2" s="90" t="s">
        <v>249</v>
      </c>
      <c r="K2" s="90" t="s">
        <v>250</v>
      </c>
      <c r="L2" s="90"/>
    </row>
    <row r="3" spans="1:12">
      <c r="A3" s="138">
        <v>2018</v>
      </c>
      <c r="B3" s="138">
        <v>6</v>
      </c>
      <c r="C3" s="86">
        <v>43267</v>
      </c>
      <c r="D3" s="87">
        <v>0.71875</v>
      </c>
      <c r="E3" s="76" t="s">
        <v>223</v>
      </c>
      <c r="F3" s="76" t="s">
        <v>221</v>
      </c>
      <c r="G3" s="76" t="s">
        <v>251</v>
      </c>
      <c r="H3" s="76" t="s">
        <v>136</v>
      </c>
      <c r="I3" s="35" t="s">
        <v>252</v>
      </c>
      <c r="J3" s="90" t="s">
        <v>253</v>
      </c>
      <c r="K3" s="90" t="s">
        <v>250</v>
      </c>
      <c r="L3" s="90"/>
    </row>
    <row r="4" spans="1:12">
      <c r="A4" s="138">
        <v>2018</v>
      </c>
      <c r="B4" s="138">
        <v>6</v>
      </c>
      <c r="C4" s="86">
        <v>43268</v>
      </c>
      <c r="D4" s="87">
        <v>0.7</v>
      </c>
      <c r="E4" s="76" t="s">
        <v>223</v>
      </c>
      <c r="F4" s="76" t="s">
        <v>221</v>
      </c>
      <c r="G4" s="76" t="s">
        <v>254</v>
      </c>
      <c r="H4" s="76" t="s">
        <v>136</v>
      </c>
      <c r="I4" s="35" t="s">
        <v>252</v>
      </c>
      <c r="J4" s="90" t="s">
        <v>255</v>
      </c>
      <c r="K4" s="90" t="s">
        <v>256</v>
      </c>
      <c r="L4" s="90" t="s">
        <v>257</v>
      </c>
    </row>
    <row r="5" spans="1:12">
      <c r="A5" s="138">
        <v>2018</v>
      </c>
      <c r="B5" s="138">
        <v>6</v>
      </c>
      <c r="C5" s="86">
        <v>43268</v>
      </c>
      <c r="D5" s="87">
        <v>0.59791666666666665</v>
      </c>
      <c r="E5" s="76" t="s">
        <v>223</v>
      </c>
      <c r="F5" s="76" t="s">
        <v>221</v>
      </c>
      <c r="G5" s="76" t="s">
        <v>258</v>
      </c>
      <c r="H5" s="76" t="s">
        <v>136</v>
      </c>
      <c r="I5" s="35" t="s">
        <v>252</v>
      </c>
      <c r="J5" s="90" t="s">
        <v>259</v>
      </c>
      <c r="K5" s="90" t="s">
        <v>250</v>
      </c>
      <c r="L5" s="90"/>
    </row>
    <row r="6" spans="1:12">
      <c r="A6" s="138">
        <v>2018</v>
      </c>
      <c r="B6" s="138">
        <v>6</v>
      </c>
      <c r="C6" s="86">
        <v>43271</v>
      </c>
      <c r="D6" s="87">
        <v>0.77222222222222225</v>
      </c>
      <c r="E6" s="76" t="s">
        <v>223</v>
      </c>
      <c r="F6" s="76" t="s">
        <v>221</v>
      </c>
      <c r="G6" s="76" t="s">
        <v>260</v>
      </c>
      <c r="H6" s="76" t="s">
        <v>136</v>
      </c>
      <c r="I6" s="35" t="s">
        <v>252</v>
      </c>
      <c r="J6" s="90" t="s">
        <v>261</v>
      </c>
      <c r="K6" s="90" t="s">
        <v>256</v>
      </c>
      <c r="L6" s="90" t="s">
        <v>262</v>
      </c>
    </row>
    <row r="7" spans="1:12">
      <c r="A7" s="138">
        <v>2018</v>
      </c>
      <c r="B7" s="138">
        <v>6</v>
      </c>
      <c r="C7" s="86">
        <v>43273</v>
      </c>
      <c r="D7" s="87">
        <v>0.3527777777777778</v>
      </c>
      <c r="E7" s="76" t="s">
        <v>223</v>
      </c>
      <c r="F7" s="76" t="s">
        <v>221</v>
      </c>
      <c r="G7" s="76" t="s">
        <v>263</v>
      </c>
      <c r="H7" s="76" t="s">
        <v>136</v>
      </c>
      <c r="I7" s="35" t="s">
        <v>252</v>
      </c>
      <c r="J7" s="90" t="s">
        <v>264</v>
      </c>
      <c r="K7" s="90" t="s">
        <v>256</v>
      </c>
      <c r="L7" s="90" t="s">
        <v>265</v>
      </c>
    </row>
    <row r="8" spans="1:12">
      <c r="A8" s="138">
        <v>2018</v>
      </c>
      <c r="B8" s="138">
        <v>7</v>
      </c>
      <c r="C8" s="86">
        <v>43302</v>
      </c>
      <c r="D8" s="87">
        <v>0.48541666666666672</v>
      </c>
      <c r="E8" s="76" t="s">
        <v>223</v>
      </c>
      <c r="F8" s="76" t="s">
        <v>221</v>
      </c>
      <c r="G8" s="76" t="s">
        <v>266</v>
      </c>
      <c r="H8" s="76" t="s">
        <v>136</v>
      </c>
      <c r="I8" s="35" t="s">
        <v>252</v>
      </c>
      <c r="J8" s="90" t="s">
        <v>267</v>
      </c>
      <c r="K8" s="90" t="s">
        <v>250</v>
      </c>
      <c r="L8" s="90"/>
    </row>
    <row r="9" spans="1:12">
      <c r="A9" s="138">
        <v>2018</v>
      </c>
      <c r="B9" s="138">
        <v>8</v>
      </c>
      <c r="C9" s="86">
        <v>43318</v>
      </c>
      <c r="D9" s="87">
        <v>0.55138888888888893</v>
      </c>
      <c r="E9" s="76" t="s">
        <v>223</v>
      </c>
      <c r="F9" s="76" t="s">
        <v>221</v>
      </c>
      <c r="G9" s="76" t="s">
        <v>271</v>
      </c>
      <c r="H9" s="76" t="s">
        <v>136</v>
      </c>
      <c r="I9" s="35" t="s">
        <v>252</v>
      </c>
      <c r="J9" s="90" t="s">
        <v>272</v>
      </c>
      <c r="K9" s="90" t="s">
        <v>256</v>
      </c>
      <c r="L9" s="90" t="s">
        <v>273</v>
      </c>
    </row>
    <row r="10" spans="1:12">
      <c r="A10" s="138">
        <v>2018</v>
      </c>
      <c r="B10" s="138">
        <v>8</v>
      </c>
      <c r="C10" s="86">
        <v>43319</v>
      </c>
      <c r="D10" s="87">
        <v>0.96666666666666667</v>
      </c>
      <c r="E10" s="76" t="s">
        <v>223</v>
      </c>
      <c r="F10" s="76" t="s">
        <v>221</v>
      </c>
      <c r="G10" s="76" t="s">
        <v>268</v>
      </c>
      <c r="H10" s="76" t="s">
        <v>136</v>
      </c>
      <c r="I10" s="35" t="s">
        <v>252</v>
      </c>
      <c r="J10" s="90" t="s">
        <v>269</v>
      </c>
      <c r="K10" s="90" t="s">
        <v>256</v>
      </c>
      <c r="L10" s="90" t="s">
        <v>270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/>
  <cols>
    <col min="1" max="1" width="9" style="143" customWidth="1"/>
    <col min="2" max="2" width="6.125" style="143" customWidth="1"/>
    <col min="3" max="3" width="15.125" style="143" customWidth="1"/>
    <col min="4" max="4" width="34.625" style="143" customWidth="1"/>
    <col min="5" max="5" width="19.375" style="143" customWidth="1"/>
    <col min="6" max="15" width="11.625" style="143" customWidth="1"/>
    <col min="16" max="20" width="9" style="143" customWidth="1"/>
    <col min="21" max="16384" width="9" style="143"/>
  </cols>
  <sheetData>
    <row r="1" spans="1:15">
      <c r="A1" s="31" t="s">
        <v>111</v>
      </c>
      <c r="B1" s="31" t="s">
        <v>113</v>
      </c>
      <c r="C1" s="35" t="s">
        <v>117</v>
      </c>
      <c r="D1" s="35" t="s">
        <v>274</v>
      </c>
      <c r="E1" s="35" t="s">
        <v>275</v>
      </c>
      <c r="F1" s="35" t="s">
        <v>93</v>
      </c>
      <c r="G1" s="35" t="s">
        <v>96</v>
      </c>
      <c r="H1" s="35" t="s">
        <v>94</v>
      </c>
      <c r="I1" s="35" t="s">
        <v>95</v>
      </c>
      <c r="J1" s="35" t="s">
        <v>97</v>
      </c>
      <c r="K1" s="35" t="s">
        <v>276</v>
      </c>
      <c r="L1" s="35" t="s">
        <v>277</v>
      </c>
      <c r="M1" s="35" t="s">
        <v>278</v>
      </c>
      <c r="N1" s="35" t="s">
        <v>279</v>
      </c>
      <c r="O1" s="35" t="s">
        <v>280</v>
      </c>
    </row>
    <row r="2" spans="1:15">
      <c r="A2" s="33">
        <f t="shared" ref="A2:A33" si="0">YEAR(C2)</f>
        <v>1900</v>
      </c>
      <c r="B2" s="33">
        <f t="shared" ref="B2:B33" si="1">MONTH(C2)</f>
        <v>1</v>
      </c>
      <c r="C2" s="34"/>
      <c r="D2" s="35"/>
      <c r="E2" s="35"/>
      <c r="F2" s="35"/>
      <c r="G2" s="36"/>
      <c r="H2" s="35"/>
      <c r="I2" s="35"/>
      <c r="J2" s="35"/>
      <c r="K2" s="35"/>
      <c r="L2" s="35"/>
      <c r="M2" s="35"/>
      <c r="N2" s="35"/>
      <c r="O2" s="35"/>
    </row>
    <row r="3" spans="1:15">
      <c r="A3" s="33">
        <f t="shared" si="0"/>
        <v>1900</v>
      </c>
      <c r="B3" s="33">
        <f t="shared" si="1"/>
        <v>1</v>
      </c>
      <c r="C3" s="34"/>
      <c r="D3" s="35"/>
      <c r="E3" s="35"/>
      <c r="F3" s="35"/>
      <c r="G3" s="36"/>
      <c r="H3" s="35"/>
      <c r="I3" s="35"/>
      <c r="J3" s="35"/>
      <c r="K3" s="35"/>
      <c r="L3" s="35"/>
      <c r="M3" s="35"/>
      <c r="N3" s="35"/>
      <c r="O3" s="35"/>
    </row>
    <row r="4" spans="1:15">
      <c r="A4" s="33">
        <f t="shared" si="0"/>
        <v>1900</v>
      </c>
      <c r="B4" s="33">
        <f t="shared" si="1"/>
        <v>1</v>
      </c>
      <c r="C4" s="34"/>
      <c r="D4" s="35"/>
      <c r="E4" s="35"/>
      <c r="F4" s="35"/>
      <c r="G4" s="36"/>
      <c r="H4" s="35"/>
      <c r="I4" s="35"/>
      <c r="J4" s="35"/>
      <c r="K4" s="35"/>
      <c r="L4" s="35"/>
      <c r="M4" s="35"/>
      <c r="N4" s="35"/>
      <c r="O4" s="35"/>
    </row>
    <row r="5" spans="1:15">
      <c r="A5" s="33">
        <f t="shared" si="0"/>
        <v>1900</v>
      </c>
      <c r="B5" s="33">
        <f t="shared" si="1"/>
        <v>1</v>
      </c>
      <c r="C5" s="34"/>
      <c r="D5" s="35"/>
      <c r="E5" s="35"/>
      <c r="F5" s="35"/>
      <c r="G5" s="36"/>
      <c r="H5" s="35"/>
      <c r="I5" s="35"/>
      <c r="J5" s="35"/>
      <c r="K5" s="35"/>
      <c r="L5" s="35"/>
      <c r="M5" s="35"/>
      <c r="N5" s="35"/>
      <c r="O5" s="35"/>
    </row>
    <row r="6" spans="1:15">
      <c r="A6" s="33">
        <f t="shared" si="0"/>
        <v>1900</v>
      </c>
      <c r="B6" s="33">
        <f t="shared" si="1"/>
        <v>1</v>
      </c>
      <c r="C6" s="34"/>
      <c r="D6" s="35"/>
      <c r="E6" s="35"/>
      <c r="F6" s="35"/>
      <c r="G6" s="36"/>
      <c r="H6" s="35"/>
      <c r="I6" s="35"/>
      <c r="J6" s="35"/>
      <c r="K6" s="35"/>
      <c r="L6" s="35"/>
      <c r="M6" s="35"/>
      <c r="N6" s="35"/>
      <c r="O6" s="35"/>
    </row>
    <row r="7" spans="1:15">
      <c r="A7" s="33">
        <f t="shared" si="0"/>
        <v>1900</v>
      </c>
      <c r="B7" s="33">
        <f t="shared" si="1"/>
        <v>1</v>
      </c>
      <c r="C7" s="34"/>
      <c r="D7" s="35"/>
      <c r="E7" s="35"/>
      <c r="F7" s="35"/>
      <c r="G7" s="36"/>
      <c r="H7" s="35"/>
      <c r="I7" s="35"/>
      <c r="J7" s="35"/>
      <c r="K7" s="35"/>
      <c r="L7" s="35"/>
      <c r="M7" s="35"/>
      <c r="N7" s="35"/>
      <c r="O7" s="35"/>
    </row>
    <row r="8" spans="1:15">
      <c r="A8" s="33">
        <f t="shared" si="0"/>
        <v>1900</v>
      </c>
      <c r="B8" s="33">
        <f t="shared" si="1"/>
        <v>1</v>
      </c>
      <c r="C8" s="34"/>
      <c r="D8" s="35"/>
      <c r="E8" s="35"/>
      <c r="F8" s="35"/>
      <c r="G8" s="36"/>
      <c r="H8" s="35"/>
      <c r="I8" s="35"/>
      <c r="J8" s="35"/>
      <c r="K8" s="35"/>
      <c r="L8" s="35"/>
      <c r="M8" s="35"/>
      <c r="N8" s="35"/>
      <c r="O8" s="35"/>
    </row>
    <row r="9" spans="1:15">
      <c r="A9" s="33">
        <f t="shared" si="0"/>
        <v>1900</v>
      </c>
      <c r="B9" s="33">
        <f t="shared" si="1"/>
        <v>1</v>
      </c>
      <c r="C9" s="34"/>
      <c r="D9" s="35"/>
      <c r="E9" s="35"/>
      <c r="F9" s="35"/>
      <c r="G9" s="36"/>
      <c r="H9" s="35"/>
      <c r="I9" s="35"/>
      <c r="J9" s="35"/>
      <c r="K9" s="35"/>
      <c r="L9" s="35"/>
      <c r="M9" s="35"/>
      <c r="N9" s="35"/>
      <c r="O9" s="35"/>
    </row>
    <row r="10" spans="1:15">
      <c r="A10" s="33">
        <f t="shared" si="0"/>
        <v>1900</v>
      </c>
      <c r="B10" s="33">
        <f t="shared" si="1"/>
        <v>1</v>
      </c>
      <c r="C10" s="34"/>
      <c r="D10" s="35"/>
      <c r="E10" s="35"/>
      <c r="F10" s="35"/>
      <c r="G10" s="36"/>
      <c r="H10" s="35"/>
      <c r="I10" s="35"/>
      <c r="J10" s="35"/>
      <c r="K10" s="35"/>
      <c r="L10" s="35"/>
      <c r="M10" s="35"/>
      <c r="N10" s="35"/>
      <c r="O10" s="35"/>
    </row>
    <row r="11" spans="1:15">
      <c r="A11" s="33">
        <f t="shared" si="0"/>
        <v>1900</v>
      </c>
      <c r="B11" s="33">
        <f t="shared" si="1"/>
        <v>1</v>
      </c>
      <c r="C11" s="34"/>
      <c r="D11" s="35"/>
      <c r="E11" s="35"/>
      <c r="F11" s="35"/>
      <c r="G11" s="36"/>
      <c r="H11" s="35"/>
      <c r="I11" s="35"/>
      <c r="J11" s="35"/>
      <c r="K11" s="35"/>
      <c r="L11" s="35"/>
      <c r="M11" s="35"/>
      <c r="N11" s="35"/>
      <c r="O11" s="35"/>
    </row>
    <row r="12" spans="1:15">
      <c r="A12" s="33">
        <f t="shared" si="0"/>
        <v>1900</v>
      </c>
      <c r="B12" s="33">
        <f t="shared" si="1"/>
        <v>1</v>
      </c>
      <c r="C12" s="34"/>
      <c r="D12" s="35"/>
      <c r="E12" s="35"/>
      <c r="F12" s="35"/>
      <c r="G12" s="36"/>
      <c r="H12" s="35"/>
      <c r="I12" s="35"/>
      <c r="J12" s="35"/>
      <c r="K12" s="35"/>
      <c r="L12" s="35"/>
      <c r="M12" s="35"/>
      <c r="N12" s="35"/>
      <c r="O12" s="35"/>
    </row>
    <row r="13" spans="1:15">
      <c r="A13" s="33">
        <f t="shared" si="0"/>
        <v>1900</v>
      </c>
      <c r="B13" s="33">
        <f t="shared" si="1"/>
        <v>1</v>
      </c>
      <c r="C13" s="34"/>
      <c r="D13" s="35"/>
      <c r="E13" s="35"/>
      <c r="F13" s="35"/>
      <c r="G13" s="36"/>
      <c r="H13" s="35"/>
      <c r="I13" s="35"/>
      <c r="J13" s="35"/>
      <c r="K13" s="35"/>
      <c r="L13" s="35"/>
      <c r="M13" s="35"/>
      <c r="N13" s="35"/>
      <c r="O13" s="35"/>
    </row>
    <row r="14" spans="1:15">
      <c r="A14" s="33">
        <f t="shared" si="0"/>
        <v>1900</v>
      </c>
      <c r="B14" s="33">
        <f t="shared" si="1"/>
        <v>1</v>
      </c>
      <c r="C14" s="34"/>
      <c r="D14" s="35"/>
      <c r="E14" s="35"/>
      <c r="F14" s="35"/>
      <c r="G14" s="36"/>
      <c r="H14" s="35"/>
      <c r="I14" s="35"/>
      <c r="J14" s="35"/>
      <c r="K14" s="35"/>
      <c r="L14" s="35"/>
      <c r="M14" s="35"/>
      <c r="N14" s="35"/>
      <c r="O14" s="35"/>
    </row>
    <row r="15" spans="1:15">
      <c r="A15" s="33">
        <f t="shared" si="0"/>
        <v>1900</v>
      </c>
      <c r="B15" s="33">
        <f t="shared" si="1"/>
        <v>1</v>
      </c>
      <c r="C15" s="34"/>
      <c r="D15" s="35"/>
      <c r="E15" s="35"/>
      <c r="F15" s="35"/>
      <c r="G15" s="36"/>
      <c r="H15" s="35"/>
      <c r="I15" s="35"/>
      <c r="J15" s="35"/>
      <c r="K15" s="35"/>
      <c r="L15" s="35"/>
      <c r="M15" s="35"/>
      <c r="N15" s="35"/>
      <c r="O15" s="35"/>
    </row>
    <row r="16" spans="1:15">
      <c r="A16" s="33">
        <f t="shared" si="0"/>
        <v>1900</v>
      </c>
      <c r="B16" s="33">
        <f t="shared" si="1"/>
        <v>1</v>
      </c>
      <c r="C16" s="34"/>
      <c r="D16" s="35"/>
      <c r="E16" s="35"/>
      <c r="F16" s="35"/>
      <c r="G16" s="36"/>
      <c r="H16" s="35"/>
      <c r="I16" s="35"/>
      <c r="J16" s="35"/>
      <c r="K16" s="35"/>
      <c r="L16" s="35"/>
      <c r="M16" s="35"/>
      <c r="N16" s="35"/>
      <c r="O16" s="35"/>
    </row>
    <row r="17" spans="1:15">
      <c r="A17" s="33">
        <f t="shared" si="0"/>
        <v>1900</v>
      </c>
      <c r="B17" s="33">
        <f t="shared" si="1"/>
        <v>1</v>
      </c>
      <c r="C17" s="34"/>
      <c r="D17" s="35"/>
      <c r="E17" s="35"/>
      <c r="F17" s="35"/>
      <c r="G17" s="36"/>
      <c r="H17" s="35"/>
      <c r="I17" s="35"/>
      <c r="J17" s="35"/>
      <c r="K17" s="35"/>
      <c r="L17" s="35"/>
      <c r="M17" s="35"/>
      <c r="N17" s="35"/>
      <c r="O17" s="35"/>
    </row>
    <row r="18" spans="1:15">
      <c r="A18" s="33">
        <f t="shared" si="0"/>
        <v>1900</v>
      </c>
      <c r="B18" s="33">
        <f t="shared" si="1"/>
        <v>1</v>
      </c>
      <c r="C18" s="34"/>
      <c r="D18" s="35"/>
      <c r="E18" s="35"/>
      <c r="F18" s="35"/>
      <c r="G18" s="36"/>
      <c r="H18" s="35"/>
      <c r="I18" s="35"/>
      <c r="J18" s="35"/>
      <c r="K18" s="35"/>
      <c r="L18" s="35"/>
      <c r="M18" s="35"/>
      <c r="N18" s="35"/>
      <c r="O18" s="35"/>
    </row>
    <row r="19" spans="1:15">
      <c r="A19" s="33">
        <f t="shared" si="0"/>
        <v>1900</v>
      </c>
      <c r="B19" s="33">
        <f t="shared" si="1"/>
        <v>1</v>
      </c>
      <c r="C19" s="34"/>
      <c r="D19" s="35"/>
      <c r="E19" s="35"/>
      <c r="F19" s="35"/>
      <c r="G19" s="36"/>
      <c r="H19" s="35"/>
      <c r="I19" s="35"/>
      <c r="J19" s="35"/>
      <c r="K19" s="35"/>
      <c r="L19" s="35"/>
      <c r="M19" s="35"/>
      <c r="N19" s="35"/>
      <c r="O19" s="35"/>
    </row>
    <row r="20" spans="1:15">
      <c r="A20" s="33">
        <f t="shared" si="0"/>
        <v>1900</v>
      </c>
      <c r="B20" s="33">
        <f t="shared" si="1"/>
        <v>1</v>
      </c>
      <c r="C20" s="34"/>
      <c r="D20" s="35"/>
      <c r="E20" s="35"/>
      <c r="F20" s="35"/>
      <c r="G20" s="36"/>
      <c r="H20" s="35"/>
      <c r="I20" s="35"/>
      <c r="J20" s="35"/>
      <c r="K20" s="35"/>
      <c r="L20" s="35"/>
      <c r="M20" s="35"/>
      <c r="N20" s="35"/>
      <c r="O20" s="35"/>
    </row>
    <row r="21" spans="1:15">
      <c r="A21" s="33">
        <f t="shared" si="0"/>
        <v>1900</v>
      </c>
      <c r="B21" s="33">
        <f t="shared" si="1"/>
        <v>1</v>
      </c>
      <c r="C21" s="34"/>
      <c r="D21" s="35"/>
      <c r="E21" s="35"/>
      <c r="F21" s="35"/>
      <c r="G21" s="36"/>
      <c r="H21" s="35"/>
      <c r="I21" s="35"/>
      <c r="J21" s="35"/>
      <c r="K21" s="35"/>
      <c r="L21" s="35"/>
      <c r="M21" s="35"/>
      <c r="N21" s="35"/>
      <c r="O21" s="35"/>
    </row>
    <row r="22" spans="1:15">
      <c r="A22" s="33">
        <f t="shared" si="0"/>
        <v>1900</v>
      </c>
      <c r="B22" s="33">
        <f t="shared" si="1"/>
        <v>1</v>
      </c>
      <c r="C22" s="34"/>
      <c r="D22" s="35"/>
      <c r="E22" s="35"/>
      <c r="F22" s="35"/>
      <c r="G22" s="36"/>
      <c r="H22" s="35"/>
      <c r="I22" s="35"/>
      <c r="J22" s="35"/>
      <c r="K22" s="35"/>
      <c r="L22" s="35"/>
      <c r="M22" s="35"/>
      <c r="N22" s="35"/>
      <c r="O22" s="35"/>
    </row>
    <row r="23" spans="1:15">
      <c r="A23" s="33">
        <f t="shared" si="0"/>
        <v>1900</v>
      </c>
      <c r="B23" s="33">
        <f t="shared" si="1"/>
        <v>1</v>
      </c>
      <c r="C23" s="34"/>
      <c r="D23" s="35"/>
      <c r="E23" s="35"/>
      <c r="F23" s="35"/>
      <c r="G23" s="36"/>
      <c r="H23" s="35"/>
      <c r="I23" s="35"/>
      <c r="J23" s="35"/>
      <c r="K23" s="35"/>
      <c r="L23" s="35"/>
      <c r="M23" s="35"/>
      <c r="N23" s="35"/>
      <c r="O23" s="35"/>
    </row>
    <row r="24" spans="1:15">
      <c r="A24" s="33">
        <f t="shared" si="0"/>
        <v>1900</v>
      </c>
      <c r="B24" s="33">
        <f t="shared" si="1"/>
        <v>1</v>
      </c>
      <c r="C24" s="34"/>
      <c r="D24" s="35"/>
      <c r="E24" s="35"/>
      <c r="F24" s="35"/>
      <c r="G24" s="36"/>
      <c r="H24" s="35"/>
      <c r="I24" s="35"/>
      <c r="J24" s="35"/>
      <c r="K24" s="35"/>
      <c r="L24" s="35"/>
      <c r="M24" s="35"/>
      <c r="N24" s="35"/>
      <c r="O24" s="35"/>
    </row>
    <row r="25" spans="1:15">
      <c r="A25" s="33">
        <f t="shared" si="0"/>
        <v>1900</v>
      </c>
      <c r="B25" s="33">
        <f t="shared" si="1"/>
        <v>1</v>
      </c>
      <c r="C25" s="34"/>
      <c r="D25" s="35"/>
      <c r="E25" s="35"/>
      <c r="F25" s="35"/>
      <c r="G25" s="36"/>
      <c r="H25" s="35"/>
      <c r="I25" s="35"/>
      <c r="J25" s="35"/>
      <c r="K25" s="35"/>
      <c r="L25" s="35"/>
      <c r="M25" s="35"/>
      <c r="N25" s="35"/>
      <c r="O25" s="35"/>
    </row>
    <row r="26" spans="1:15">
      <c r="A26" s="33">
        <f t="shared" si="0"/>
        <v>1900</v>
      </c>
      <c r="B26" s="33">
        <f t="shared" si="1"/>
        <v>1</v>
      </c>
      <c r="C26" s="34"/>
      <c r="D26" s="35"/>
      <c r="E26" s="35"/>
      <c r="F26" s="35"/>
      <c r="G26" s="36"/>
      <c r="H26" s="35"/>
      <c r="I26" s="35"/>
      <c r="J26" s="35"/>
      <c r="K26" s="35"/>
      <c r="L26" s="35"/>
      <c r="M26" s="35"/>
      <c r="N26" s="35"/>
      <c r="O26" s="35"/>
    </row>
    <row r="27" spans="1:15">
      <c r="A27" s="33">
        <f t="shared" si="0"/>
        <v>1900</v>
      </c>
      <c r="B27" s="33">
        <f t="shared" si="1"/>
        <v>1</v>
      </c>
      <c r="C27" s="34"/>
      <c r="D27" s="35"/>
      <c r="E27" s="35"/>
      <c r="F27" s="35"/>
      <c r="G27" s="36"/>
      <c r="H27" s="35"/>
      <c r="I27" s="35"/>
      <c r="J27" s="35"/>
      <c r="K27" s="35"/>
      <c r="L27" s="35"/>
      <c r="M27" s="35"/>
      <c r="N27" s="35"/>
      <c r="O27" s="35"/>
    </row>
    <row r="28" spans="1:15">
      <c r="A28" s="33">
        <f t="shared" si="0"/>
        <v>1900</v>
      </c>
      <c r="B28" s="33">
        <f t="shared" si="1"/>
        <v>1</v>
      </c>
      <c r="C28" s="34"/>
      <c r="D28" s="35"/>
      <c r="E28" s="35"/>
      <c r="F28" s="35"/>
      <c r="G28" s="36"/>
      <c r="H28" s="35"/>
      <c r="I28" s="35"/>
      <c r="J28" s="35"/>
      <c r="K28" s="35"/>
      <c r="L28" s="35"/>
      <c r="M28" s="35"/>
      <c r="N28" s="35"/>
      <c r="O28" s="35"/>
    </row>
    <row r="29" spans="1:15">
      <c r="A29" s="33">
        <f t="shared" si="0"/>
        <v>1900</v>
      </c>
      <c r="B29" s="33">
        <f t="shared" si="1"/>
        <v>1</v>
      </c>
      <c r="C29" s="34"/>
      <c r="D29" s="35"/>
      <c r="E29" s="35"/>
      <c r="F29" s="35"/>
      <c r="G29" s="36"/>
      <c r="H29" s="35"/>
      <c r="I29" s="35"/>
      <c r="J29" s="35"/>
      <c r="K29" s="35"/>
      <c r="L29" s="35"/>
      <c r="M29" s="35"/>
      <c r="N29" s="35"/>
      <c r="O29" s="35"/>
    </row>
    <row r="30" spans="1:15">
      <c r="A30" s="33">
        <f t="shared" si="0"/>
        <v>1900</v>
      </c>
      <c r="B30" s="33">
        <f t="shared" si="1"/>
        <v>1</v>
      </c>
      <c r="C30" s="34"/>
      <c r="D30" s="35"/>
      <c r="E30" s="35"/>
      <c r="F30" s="35"/>
      <c r="G30" s="36"/>
      <c r="H30" s="35"/>
      <c r="I30" s="35"/>
      <c r="J30" s="35"/>
      <c r="K30" s="35"/>
      <c r="L30" s="35"/>
      <c r="M30" s="35"/>
      <c r="N30" s="35"/>
      <c r="O30" s="35"/>
    </row>
    <row r="31" spans="1:15">
      <c r="A31" s="33">
        <f t="shared" si="0"/>
        <v>1900</v>
      </c>
      <c r="B31" s="33">
        <f t="shared" si="1"/>
        <v>1</v>
      </c>
      <c r="C31" s="34"/>
      <c r="D31" s="35"/>
      <c r="E31" s="35"/>
      <c r="F31" s="35"/>
      <c r="G31" s="36"/>
      <c r="H31" s="35"/>
      <c r="I31" s="35"/>
      <c r="J31" s="35"/>
      <c r="K31" s="35"/>
      <c r="L31" s="35"/>
      <c r="M31" s="35"/>
      <c r="N31" s="35"/>
      <c r="O31" s="35"/>
    </row>
    <row r="32" spans="1:15">
      <c r="A32" s="33">
        <f t="shared" si="0"/>
        <v>1900</v>
      </c>
      <c r="B32" s="33">
        <f t="shared" si="1"/>
        <v>1</v>
      </c>
      <c r="C32" s="34"/>
      <c r="D32" s="35"/>
      <c r="E32" s="35"/>
      <c r="F32" s="35"/>
      <c r="G32" s="36"/>
      <c r="H32" s="35"/>
      <c r="I32" s="35"/>
      <c r="J32" s="35"/>
      <c r="K32" s="35"/>
      <c r="L32" s="35"/>
      <c r="M32" s="35"/>
      <c r="N32" s="35"/>
      <c r="O32" s="35"/>
    </row>
    <row r="33" spans="1:15">
      <c r="A33" s="33">
        <f t="shared" si="0"/>
        <v>1900</v>
      </c>
      <c r="B33" s="33">
        <f t="shared" si="1"/>
        <v>1</v>
      </c>
      <c r="C33" s="34"/>
      <c r="D33" s="35"/>
      <c r="E33" s="35"/>
      <c r="F33" s="35"/>
      <c r="G33" s="36"/>
      <c r="H33" s="35"/>
      <c r="I33" s="35"/>
      <c r="J33" s="35"/>
      <c r="K33" s="35"/>
      <c r="L33" s="35"/>
      <c r="M33" s="35"/>
      <c r="N33" s="35"/>
      <c r="O33" s="35"/>
    </row>
    <row r="34" spans="1:15">
      <c r="A34" s="33">
        <f t="shared" ref="A34:A65" si="2">YEAR(C34)</f>
        <v>1900</v>
      </c>
      <c r="B34" s="33">
        <f t="shared" ref="B34:B65" si="3">MONTH(C34)</f>
        <v>1</v>
      </c>
      <c r="C34" s="34"/>
      <c r="D34" s="35"/>
      <c r="E34" s="35"/>
      <c r="F34" s="35"/>
      <c r="G34" s="36"/>
      <c r="H34" s="35"/>
      <c r="I34" s="35"/>
      <c r="J34" s="35"/>
      <c r="K34" s="35"/>
      <c r="L34" s="35"/>
      <c r="M34" s="35"/>
      <c r="N34" s="35"/>
      <c r="O34" s="35"/>
    </row>
    <row r="35" spans="1:15">
      <c r="A35" s="33">
        <f t="shared" si="2"/>
        <v>1900</v>
      </c>
      <c r="B35" s="33">
        <f t="shared" si="3"/>
        <v>1</v>
      </c>
      <c r="C35" s="34"/>
      <c r="D35" s="35"/>
      <c r="E35" s="35"/>
      <c r="F35" s="35"/>
      <c r="G35" s="36"/>
      <c r="H35" s="35"/>
      <c r="I35" s="35"/>
      <c r="J35" s="35"/>
      <c r="K35" s="35"/>
      <c r="L35" s="35"/>
      <c r="M35" s="35"/>
      <c r="N35" s="35"/>
      <c r="O35" s="35"/>
    </row>
    <row r="36" spans="1:15">
      <c r="A36" s="33">
        <f t="shared" si="2"/>
        <v>1900</v>
      </c>
      <c r="B36" s="33">
        <f t="shared" si="3"/>
        <v>1</v>
      </c>
      <c r="C36" s="34"/>
      <c r="D36" s="35"/>
      <c r="E36" s="35"/>
      <c r="F36" s="35"/>
      <c r="G36" s="36"/>
      <c r="H36" s="35"/>
      <c r="I36" s="35"/>
      <c r="J36" s="35"/>
      <c r="K36" s="35"/>
      <c r="L36" s="35"/>
      <c r="M36" s="35"/>
      <c r="N36" s="35"/>
      <c r="O36" s="35"/>
    </row>
    <row r="37" spans="1:15">
      <c r="A37" s="33">
        <f t="shared" si="2"/>
        <v>1900</v>
      </c>
      <c r="B37" s="33">
        <f t="shared" si="3"/>
        <v>1</v>
      </c>
      <c r="C37" s="34"/>
      <c r="D37" s="35"/>
      <c r="E37" s="35"/>
      <c r="F37" s="35"/>
      <c r="G37" s="36"/>
      <c r="H37" s="35"/>
      <c r="I37" s="35"/>
      <c r="J37" s="35"/>
      <c r="K37" s="35"/>
      <c r="L37" s="35"/>
      <c r="M37" s="35"/>
      <c r="N37" s="35"/>
      <c r="O37" s="35"/>
    </row>
    <row r="38" spans="1:15">
      <c r="A38" s="33">
        <f t="shared" si="2"/>
        <v>1900</v>
      </c>
      <c r="B38" s="33">
        <f t="shared" si="3"/>
        <v>1</v>
      </c>
      <c r="C38" s="34"/>
      <c r="D38" s="35"/>
      <c r="E38" s="35"/>
      <c r="F38" s="35"/>
      <c r="G38" s="36"/>
      <c r="H38" s="35"/>
      <c r="I38" s="35"/>
      <c r="J38" s="35"/>
      <c r="K38" s="35"/>
      <c r="L38" s="35"/>
      <c r="M38" s="35"/>
      <c r="N38" s="35"/>
      <c r="O38" s="35"/>
    </row>
    <row r="39" spans="1:15">
      <c r="A39" s="33">
        <f t="shared" si="2"/>
        <v>1900</v>
      </c>
      <c r="B39" s="33">
        <f t="shared" si="3"/>
        <v>1</v>
      </c>
      <c r="C39" s="34"/>
      <c r="D39" s="35"/>
      <c r="E39" s="35"/>
      <c r="F39" s="35"/>
      <c r="G39" s="36"/>
      <c r="H39" s="35"/>
      <c r="I39" s="35"/>
      <c r="J39" s="35"/>
      <c r="K39" s="35"/>
      <c r="L39" s="35"/>
      <c r="M39" s="35"/>
      <c r="N39" s="35"/>
      <c r="O39" s="35"/>
    </row>
    <row r="40" spans="1:15">
      <c r="A40" s="33">
        <f t="shared" si="2"/>
        <v>1900</v>
      </c>
      <c r="B40" s="33">
        <f t="shared" si="3"/>
        <v>1</v>
      </c>
      <c r="C40" s="34"/>
      <c r="D40" s="35"/>
      <c r="E40" s="35"/>
      <c r="F40" s="35"/>
      <c r="G40" s="36"/>
      <c r="H40" s="35"/>
      <c r="I40" s="35"/>
      <c r="J40" s="35"/>
      <c r="K40" s="35"/>
      <c r="L40" s="35"/>
      <c r="M40" s="35"/>
      <c r="N40" s="35"/>
      <c r="O40" s="35"/>
    </row>
    <row r="41" spans="1:15">
      <c r="A41" s="33">
        <f t="shared" si="2"/>
        <v>1900</v>
      </c>
      <c r="B41" s="33">
        <f t="shared" si="3"/>
        <v>1</v>
      </c>
      <c r="C41" s="34"/>
      <c r="D41" s="35"/>
      <c r="E41" s="35"/>
      <c r="F41" s="35"/>
      <c r="G41" s="36"/>
      <c r="H41" s="35"/>
      <c r="I41" s="35"/>
      <c r="J41" s="35"/>
      <c r="K41" s="35"/>
      <c r="L41" s="35"/>
      <c r="M41" s="35"/>
      <c r="N41" s="35"/>
      <c r="O41" s="35"/>
    </row>
    <row r="42" spans="1:15">
      <c r="A42" s="33">
        <f t="shared" si="2"/>
        <v>1900</v>
      </c>
      <c r="B42" s="33">
        <f t="shared" si="3"/>
        <v>1</v>
      </c>
      <c r="C42" s="34"/>
      <c r="D42" s="35"/>
      <c r="E42" s="35"/>
      <c r="F42" s="35"/>
      <c r="G42" s="36"/>
      <c r="H42" s="35"/>
      <c r="I42" s="35"/>
      <c r="J42" s="35"/>
      <c r="K42" s="35"/>
      <c r="L42" s="35"/>
      <c r="M42" s="35"/>
      <c r="N42" s="35"/>
      <c r="O42" s="35"/>
    </row>
    <row r="43" spans="1:15">
      <c r="A43" s="33">
        <f t="shared" si="2"/>
        <v>1900</v>
      </c>
      <c r="B43" s="33">
        <f t="shared" si="3"/>
        <v>1</v>
      </c>
      <c r="C43" s="34"/>
      <c r="D43" s="35"/>
      <c r="E43" s="35"/>
      <c r="F43" s="35"/>
      <c r="G43" s="36"/>
      <c r="H43" s="35"/>
      <c r="I43" s="35"/>
      <c r="J43" s="35"/>
      <c r="K43" s="35"/>
      <c r="L43" s="35"/>
      <c r="M43" s="35"/>
      <c r="N43" s="35"/>
      <c r="O43" s="35"/>
    </row>
    <row r="44" spans="1:15">
      <c r="A44" s="33">
        <f t="shared" si="2"/>
        <v>1900</v>
      </c>
      <c r="B44" s="33">
        <f t="shared" si="3"/>
        <v>1</v>
      </c>
      <c r="C44" s="34"/>
      <c r="D44" s="35"/>
      <c r="E44" s="35"/>
      <c r="F44" s="35"/>
      <c r="G44" s="36"/>
      <c r="H44" s="35"/>
      <c r="I44" s="35"/>
      <c r="J44" s="35"/>
      <c r="K44" s="35"/>
      <c r="L44" s="35"/>
      <c r="M44" s="35"/>
      <c r="N44" s="35"/>
      <c r="O44" s="35"/>
    </row>
    <row r="45" spans="1:15">
      <c r="A45" s="33">
        <f t="shared" si="2"/>
        <v>1900</v>
      </c>
      <c r="B45" s="33">
        <f t="shared" si="3"/>
        <v>1</v>
      </c>
      <c r="C45" s="34"/>
      <c r="D45" s="35"/>
      <c r="E45" s="35"/>
      <c r="F45" s="35"/>
      <c r="G45" s="36"/>
      <c r="H45" s="35"/>
      <c r="I45" s="35"/>
      <c r="J45" s="35"/>
      <c r="K45" s="35"/>
      <c r="L45" s="35"/>
      <c r="M45" s="35"/>
      <c r="N45" s="35"/>
      <c r="O45" s="35"/>
    </row>
    <row r="46" spans="1:15">
      <c r="A46" s="33">
        <f t="shared" si="2"/>
        <v>1900</v>
      </c>
      <c r="B46" s="33">
        <f t="shared" si="3"/>
        <v>1</v>
      </c>
      <c r="C46" s="34"/>
      <c r="D46" s="35"/>
      <c r="E46" s="35"/>
      <c r="F46" s="35"/>
      <c r="G46" s="36"/>
      <c r="H46" s="35"/>
      <c r="I46" s="35"/>
      <c r="J46" s="35"/>
      <c r="K46" s="35"/>
      <c r="L46" s="35"/>
      <c r="M46" s="35"/>
      <c r="N46" s="35"/>
      <c r="O46" s="35"/>
    </row>
    <row r="47" spans="1:15">
      <c r="A47" s="33">
        <f t="shared" si="2"/>
        <v>1900</v>
      </c>
      <c r="B47" s="33">
        <f t="shared" si="3"/>
        <v>1</v>
      </c>
      <c r="C47" s="34"/>
      <c r="D47" s="35"/>
      <c r="E47" s="35"/>
      <c r="F47" s="35"/>
      <c r="G47" s="36"/>
      <c r="H47" s="35"/>
      <c r="I47" s="35"/>
      <c r="J47" s="35"/>
      <c r="K47" s="35"/>
      <c r="L47" s="35"/>
      <c r="M47" s="35"/>
      <c r="N47" s="35"/>
      <c r="O47" s="35"/>
    </row>
    <row r="48" spans="1:15">
      <c r="A48" s="33">
        <f t="shared" si="2"/>
        <v>1900</v>
      </c>
      <c r="B48" s="33">
        <f t="shared" si="3"/>
        <v>1</v>
      </c>
      <c r="C48" s="34"/>
      <c r="D48" s="35"/>
      <c r="E48" s="35"/>
      <c r="F48" s="35"/>
      <c r="G48" s="36"/>
      <c r="H48" s="35"/>
      <c r="I48" s="35"/>
      <c r="J48" s="35"/>
      <c r="K48" s="35"/>
      <c r="L48" s="35"/>
      <c r="M48" s="35"/>
      <c r="N48" s="35"/>
      <c r="O48" s="35"/>
    </row>
    <row r="49" spans="1:15">
      <c r="A49" s="33">
        <f t="shared" si="2"/>
        <v>1900</v>
      </c>
      <c r="B49" s="33">
        <f t="shared" si="3"/>
        <v>1</v>
      </c>
      <c r="C49" s="34"/>
      <c r="D49" s="35"/>
      <c r="E49" s="35"/>
      <c r="F49" s="35"/>
      <c r="G49" s="36"/>
      <c r="H49" s="35"/>
      <c r="I49" s="35"/>
      <c r="J49" s="35"/>
      <c r="K49" s="35"/>
      <c r="L49" s="35"/>
      <c r="M49" s="35"/>
      <c r="N49" s="35"/>
      <c r="O49" s="35"/>
    </row>
    <row r="50" spans="1:15">
      <c r="A50" s="33">
        <f t="shared" si="2"/>
        <v>1900</v>
      </c>
      <c r="B50" s="33">
        <f t="shared" si="3"/>
        <v>1</v>
      </c>
      <c r="C50" s="34"/>
      <c r="D50" s="35"/>
      <c r="E50" s="35"/>
      <c r="F50" s="35"/>
      <c r="G50" s="36"/>
      <c r="H50" s="35"/>
      <c r="I50" s="35"/>
      <c r="J50" s="35"/>
      <c r="K50" s="35"/>
      <c r="L50" s="35"/>
      <c r="M50" s="35"/>
      <c r="N50" s="35"/>
      <c r="O50" s="35"/>
    </row>
    <row r="51" spans="1:15">
      <c r="A51" s="33">
        <f t="shared" si="2"/>
        <v>1900</v>
      </c>
      <c r="B51" s="33">
        <f t="shared" si="3"/>
        <v>1</v>
      </c>
      <c r="C51" s="34"/>
      <c r="D51" s="35"/>
      <c r="E51" s="35"/>
      <c r="F51" s="35"/>
      <c r="G51" s="36"/>
      <c r="H51" s="35"/>
      <c r="I51" s="35"/>
      <c r="J51" s="35"/>
      <c r="K51" s="35"/>
      <c r="L51" s="35"/>
      <c r="M51" s="35"/>
      <c r="N51" s="35"/>
      <c r="O51" s="35"/>
    </row>
    <row r="52" spans="1:15">
      <c r="A52" s="33">
        <f t="shared" si="2"/>
        <v>1900</v>
      </c>
      <c r="B52" s="33">
        <f t="shared" si="3"/>
        <v>1</v>
      </c>
      <c r="C52" s="34"/>
      <c r="D52" s="35"/>
      <c r="E52" s="35"/>
      <c r="F52" s="35"/>
      <c r="G52" s="36"/>
      <c r="H52" s="35"/>
      <c r="I52" s="35"/>
      <c r="J52" s="35"/>
      <c r="K52" s="35"/>
      <c r="L52" s="35"/>
      <c r="M52" s="35"/>
      <c r="N52" s="35"/>
      <c r="O52" s="35"/>
    </row>
    <row r="53" spans="1:15">
      <c r="A53" s="33">
        <f t="shared" si="2"/>
        <v>1900</v>
      </c>
      <c r="B53" s="33">
        <f t="shared" si="3"/>
        <v>1</v>
      </c>
      <c r="C53" s="34"/>
      <c r="D53" s="35"/>
      <c r="E53" s="35"/>
      <c r="F53" s="35"/>
      <c r="G53" s="36"/>
      <c r="H53" s="35"/>
      <c r="I53" s="35"/>
      <c r="J53" s="35"/>
      <c r="K53" s="35"/>
      <c r="L53" s="35"/>
      <c r="M53" s="35"/>
      <c r="N53" s="35"/>
      <c r="O53" s="35"/>
    </row>
    <row r="54" spans="1:15">
      <c r="A54" s="33">
        <f t="shared" si="2"/>
        <v>1900</v>
      </c>
      <c r="B54" s="33">
        <f t="shared" si="3"/>
        <v>1</v>
      </c>
      <c r="C54" s="34"/>
      <c r="D54" s="35"/>
      <c r="E54" s="35"/>
      <c r="F54" s="35"/>
      <c r="G54" s="36"/>
      <c r="H54" s="35"/>
      <c r="I54" s="35"/>
      <c r="J54" s="35"/>
      <c r="K54" s="35"/>
      <c r="L54" s="35"/>
      <c r="M54" s="35"/>
      <c r="N54" s="35"/>
      <c r="O54" s="35"/>
    </row>
    <row r="55" spans="1:15">
      <c r="A55" s="33">
        <f t="shared" si="2"/>
        <v>1900</v>
      </c>
      <c r="B55" s="33">
        <f t="shared" si="3"/>
        <v>1</v>
      </c>
      <c r="C55" s="34"/>
      <c r="D55" s="35"/>
      <c r="E55" s="35"/>
      <c r="F55" s="35"/>
      <c r="G55" s="36"/>
      <c r="H55" s="35"/>
      <c r="I55" s="35"/>
      <c r="J55" s="35"/>
      <c r="K55" s="35"/>
      <c r="L55" s="35"/>
      <c r="M55" s="35"/>
      <c r="N55" s="35"/>
      <c r="O55" s="35"/>
    </row>
    <row r="56" spans="1:15">
      <c r="A56" s="33">
        <f t="shared" si="2"/>
        <v>1900</v>
      </c>
      <c r="B56" s="33">
        <f t="shared" si="3"/>
        <v>1</v>
      </c>
      <c r="C56" s="34"/>
      <c r="D56" s="35"/>
      <c r="E56" s="35"/>
      <c r="F56" s="35"/>
      <c r="G56" s="36"/>
      <c r="H56" s="35"/>
      <c r="I56" s="35"/>
      <c r="J56" s="35"/>
      <c r="K56" s="35"/>
      <c r="L56" s="35"/>
      <c r="M56" s="35"/>
      <c r="N56" s="35"/>
      <c r="O56" s="35"/>
    </row>
    <row r="57" spans="1:15">
      <c r="A57" s="33">
        <f t="shared" si="2"/>
        <v>1900</v>
      </c>
      <c r="B57" s="33">
        <f t="shared" si="3"/>
        <v>1</v>
      </c>
      <c r="C57" s="34"/>
      <c r="D57" s="35"/>
      <c r="E57" s="35"/>
      <c r="F57" s="35"/>
      <c r="G57" s="36"/>
      <c r="H57" s="35"/>
      <c r="I57" s="35"/>
      <c r="J57" s="35"/>
      <c r="K57" s="35"/>
      <c r="L57" s="35"/>
      <c r="M57" s="35"/>
      <c r="N57" s="35"/>
      <c r="O57" s="35"/>
    </row>
    <row r="58" spans="1:15">
      <c r="A58" s="33">
        <f t="shared" si="2"/>
        <v>1900</v>
      </c>
      <c r="B58" s="33">
        <f t="shared" si="3"/>
        <v>1</v>
      </c>
      <c r="C58" s="34"/>
      <c r="D58" s="35"/>
      <c r="E58" s="35"/>
      <c r="F58" s="35"/>
      <c r="G58" s="36"/>
      <c r="H58" s="35"/>
      <c r="I58" s="35"/>
      <c r="J58" s="35"/>
      <c r="K58" s="35"/>
      <c r="L58" s="35"/>
      <c r="M58" s="35"/>
      <c r="N58" s="35"/>
      <c r="O58" s="35"/>
    </row>
    <row r="59" spans="1:15">
      <c r="A59" s="33">
        <f t="shared" si="2"/>
        <v>1900</v>
      </c>
      <c r="B59" s="33">
        <f t="shared" si="3"/>
        <v>1</v>
      </c>
      <c r="C59" s="34"/>
      <c r="D59" s="35"/>
      <c r="E59" s="35"/>
      <c r="F59" s="35"/>
      <c r="G59" s="36"/>
      <c r="H59" s="35"/>
      <c r="I59" s="35"/>
      <c r="J59" s="35"/>
      <c r="K59" s="35"/>
      <c r="L59" s="35"/>
      <c r="M59" s="35"/>
      <c r="N59" s="35"/>
      <c r="O59" s="35"/>
    </row>
    <row r="60" spans="1:15">
      <c r="A60" s="33">
        <f t="shared" si="2"/>
        <v>1900</v>
      </c>
      <c r="B60" s="33">
        <f t="shared" si="3"/>
        <v>1</v>
      </c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>
      <c r="A61" s="33">
        <f t="shared" si="2"/>
        <v>1900</v>
      </c>
      <c r="B61" s="33">
        <f t="shared" si="3"/>
        <v>1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>
      <c r="A62" s="33">
        <f t="shared" si="2"/>
        <v>1900</v>
      </c>
      <c r="B62" s="33">
        <f t="shared" si="3"/>
        <v>1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>
      <c r="A63" s="33">
        <f t="shared" si="2"/>
        <v>1900</v>
      </c>
      <c r="B63" s="33">
        <f t="shared" si="3"/>
        <v>1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>
      <c r="A64" s="33">
        <f t="shared" si="2"/>
        <v>1900</v>
      </c>
      <c r="B64" s="33">
        <f t="shared" si="3"/>
        <v>1</v>
      </c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>
      <c r="A65" s="33">
        <f t="shared" si="2"/>
        <v>1900</v>
      </c>
      <c r="B65" s="33">
        <f t="shared" si="3"/>
        <v>1</v>
      </c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3">
        <f t="shared" ref="A66:A97" si="4">YEAR(C66)</f>
        <v>1900</v>
      </c>
      <c r="B66" s="33">
        <f t="shared" ref="B66:B97" si="5">MONTH(C66)</f>
        <v>1</v>
      </c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3">
        <f t="shared" si="4"/>
        <v>1900</v>
      </c>
      <c r="B67" s="33">
        <f t="shared" si="5"/>
        <v>1</v>
      </c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3">
        <f t="shared" si="4"/>
        <v>1900</v>
      </c>
      <c r="B68" s="33">
        <f t="shared" si="5"/>
        <v>1</v>
      </c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3">
        <f t="shared" si="4"/>
        <v>1900</v>
      </c>
      <c r="B69" s="33">
        <f t="shared" si="5"/>
        <v>1</v>
      </c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3">
        <f t="shared" si="4"/>
        <v>1900</v>
      </c>
      <c r="B70" s="33">
        <f t="shared" si="5"/>
        <v>1</v>
      </c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3">
        <f t="shared" si="4"/>
        <v>1900</v>
      </c>
      <c r="B71" s="33">
        <f t="shared" si="5"/>
        <v>1</v>
      </c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15">
      <c r="A72" s="33">
        <f t="shared" si="4"/>
        <v>1900</v>
      </c>
      <c r="B72" s="33">
        <f t="shared" si="5"/>
        <v>1</v>
      </c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>
      <c r="A73" s="33">
        <f t="shared" si="4"/>
        <v>1900</v>
      </c>
      <c r="B73" s="33">
        <f t="shared" si="5"/>
        <v>1</v>
      </c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>
      <c r="A74" s="33">
        <f t="shared" si="4"/>
        <v>1900</v>
      </c>
      <c r="B74" s="33">
        <f t="shared" si="5"/>
        <v>1</v>
      </c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>
      <c r="A75" s="33">
        <f t="shared" si="4"/>
        <v>1900</v>
      </c>
      <c r="B75" s="33">
        <f t="shared" si="5"/>
        <v>1</v>
      </c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>
      <c r="A76" s="33">
        <f t="shared" si="4"/>
        <v>1900</v>
      </c>
      <c r="B76" s="33">
        <f t="shared" si="5"/>
        <v>1</v>
      </c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>
      <c r="A77" s="33">
        <f t="shared" si="4"/>
        <v>1900</v>
      </c>
      <c r="B77" s="33">
        <f t="shared" si="5"/>
        <v>1</v>
      </c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>
      <c r="A78" s="33">
        <f t="shared" si="4"/>
        <v>1900</v>
      </c>
      <c r="B78" s="33">
        <f t="shared" si="5"/>
        <v>1</v>
      </c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>
      <c r="A79" s="33">
        <f t="shared" si="4"/>
        <v>1900</v>
      </c>
      <c r="B79" s="33">
        <f t="shared" si="5"/>
        <v>1</v>
      </c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>
      <c r="A80" s="33">
        <f t="shared" si="4"/>
        <v>1900</v>
      </c>
      <c r="B80" s="33">
        <f t="shared" si="5"/>
        <v>1</v>
      </c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>
      <c r="A81" s="33">
        <f t="shared" si="4"/>
        <v>1900</v>
      </c>
      <c r="B81" s="33">
        <f t="shared" si="5"/>
        <v>1</v>
      </c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</row>
    <row r="82" spans="1:15">
      <c r="A82" s="33">
        <f t="shared" si="4"/>
        <v>1900</v>
      </c>
      <c r="B82" s="33">
        <f t="shared" si="5"/>
        <v>1</v>
      </c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>
      <c r="A83" s="33">
        <f t="shared" si="4"/>
        <v>1900</v>
      </c>
      <c r="B83" s="33">
        <f t="shared" si="5"/>
        <v>1</v>
      </c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15">
      <c r="A84" s="33">
        <f t="shared" si="4"/>
        <v>1900</v>
      </c>
      <c r="B84" s="33">
        <f t="shared" si="5"/>
        <v>1</v>
      </c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1:15">
      <c r="A85" s="33">
        <f t="shared" si="4"/>
        <v>1900</v>
      </c>
      <c r="B85" s="33">
        <f t="shared" si="5"/>
        <v>1</v>
      </c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>
      <c r="A86" s="33">
        <f t="shared" si="4"/>
        <v>1900</v>
      </c>
      <c r="B86" s="33">
        <f t="shared" si="5"/>
        <v>1</v>
      </c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>
      <c r="A87" s="33">
        <f t="shared" si="4"/>
        <v>1900</v>
      </c>
      <c r="B87" s="33">
        <f t="shared" si="5"/>
        <v>1</v>
      </c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>
      <c r="A88" s="33">
        <f t="shared" si="4"/>
        <v>1900</v>
      </c>
      <c r="B88" s="33">
        <f t="shared" si="5"/>
        <v>1</v>
      </c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</row>
    <row r="89" spans="1:15">
      <c r="A89" s="33">
        <f t="shared" si="4"/>
        <v>1900</v>
      </c>
      <c r="B89" s="33">
        <f t="shared" si="5"/>
        <v>1</v>
      </c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</row>
    <row r="90" spans="1:15">
      <c r="A90" s="33">
        <f t="shared" si="4"/>
        <v>1900</v>
      </c>
      <c r="B90" s="33">
        <f t="shared" si="5"/>
        <v>1</v>
      </c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15">
      <c r="A91" s="33">
        <f t="shared" si="4"/>
        <v>1900</v>
      </c>
      <c r="B91" s="33">
        <f t="shared" si="5"/>
        <v>1</v>
      </c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>
      <c r="A92" s="33">
        <f t="shared" si="4"/>
        <v>1900</v>
      </c>
      <c r="B92" s="33">
        <f t="shared" si="5"/>
        <v>1</v>
      </c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>
      <c r="A93" s="33">
        <f t="shared" si="4"/>
        <v>1900</v>
      </c>
      <c r="B93" s="33">
        <f t="shared" si="5"/>
        <v>1</v>
      </c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>
      <c r="A94" s="33">
        <f t="shared" si="4"/>
        <v>1900</v>
      </c>
      <c r="B94" s="33">
        <f t="shared" si="5"/>
        <v>1</v>
      </c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>
      <c r="A95" s="33">
        <f t="shared" si="4"/>
        <v>1900</v>
      </c>
      <c r="B95" s="33">
        <f t="shared" si="5"/>
        <v>1</v>
      </c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>
      <c r="A96" s="33">
        <f t="shared" si="4"/>
        <v>1900</v>
      </c>
      <c r="B96" s="33">
        <f t="shared" si="5"/>
        <v>1</v>
      </c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>
      <c r="A97" s="33">
        <f t="shared" si="4"/>
        <v>1900</v>
      </c>
      <c r="B97" s="33">
        <f t="shared" si="5"/>
        <v>1</v>
      </c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K9"/>
  <sheetViews>
    <sheetView showGridLines="0" workbookViewId="0">
      <selection activeCell="N18" sqref="N18"/>
    </sheetView>
  </sheetViews>
  <sheetFormatPr defaultColWidth="9" defaultRowHeight="16.5"/>
  <cols>
    <col min="1" max="1" width="4.125" style="143" customWidth="1"/>
    <col min="2" max="2" width="18.125" style="143" customWidth="1"/>
    <col min="3" max="3" width="13.5" style="143" customWidth="1"/>
    <col min="4" max="4" width="12.625" style="143" customWidth="1"/>
    <col min="5" max="5" width="15.125" style="143" customWidth="1"/>
    <col min="6" max="6" width="14" style="143" customWidth="1"/>
    <col min="7" max="7" width="12.875" style="143" customWidth="1"/>
    <col min="8" max="8" width="11.125" style="143" customWidth="1"/>
    <col min="9" max="9" width="14.625" style="143" customWidth="1"/>
    <col min="10" max="10" width="13.375" style="143" customWidth="1"/>
    <col min="11" max="11" width="11.125" style="143" customWidth="1"/>
    <col min="12" max="12" width="6.625" style="143" customWidth="1"/>
    <col min="13" max="13" width="13" style="143" customWidth="1"/>
    <col min="14" max="14" width="14.375" style="143" customWidth="1"/>
    <col min="15" max="15" width="9" style="143" customWidth="1"/>
    <col min="16" max="16" width="18.625" style="143" customWidth="1"/>
    <col min="17" max="18" width="9" style="143" customWidth="1"/>
    <col min="19" max="19" width="13.125" style="143" customWidth="1"/>
    <col min="20" max="20" width="13.625" style="143" customWidth="1"/>
    <col min="21" max="33" width="9" style="143" customWidth="1"/>
    <col min="34" max="16384" width="9" style="143"/>
  </cols>
  <sheetData>
    <row r="1" spans="2:11" s="120" customFormat="1" ht="18.95" customHeight="1">
      <c r="B1" s="120" t="s">
        <v>25</v>
      </c>
    </row>
    <row r="2" spans="2:11" s="120" customFormat="1" ht="18.95" customHeight="1" thickBot="1">
      <c r="B2" s="120" t="s">
        <v>26</v>
      </c>
    </row>
    <row r="3" spans="2:11" ht="18" customHeight="1" thickBot="1">
      <c r="B3" s="176" t="s">
        <v>27</v>
      </c>
      <c r="C3" s="178" t="s">
        <v>28</v>
      </c>
      <c r="D3" s="177"/>
      <c r="E3" s="177"/>
      <c r="F3" s="179" t="s">
        <v>29</v>
      </c>
      <c r="G3" s="177"/>
      <c r="H3" s="177"/>
      <c r="I3" s="179" t="s">
        <v>30</v>
      </c>
      <c r="J3" s="177"/>
      <c r="K3" s="177"/>
    </row>
    <row r="4" spans="2:11" ht="24" customHeight="1" thickBot="1">
      <c r="B4" s="177"/>
      <c r="C4" s="6" t="str">
        <f>透视表!J29</f>
        <v>8.1-8.15</v>
      </c>
      <c r="D4" s="6" t="str">
        <f>透视表!J30</f>
        <v>7月</v>
      </c>
      <c r="E4" s="17" t="s">
        <v>31</v>
      </c>
      <c r="F4" s="6" t="str">
        <f>透视表!J29</f>
        <v>8.1-8.15</v>
      </c>
      <c r="G4" s="6" t="str">
        <f>透视表!J30</f>
        <v>7月</v>
      </c>
      <c r="H4" s="17" t="s">
        <v>31</v>
      </c>
      <c r="I4" s="6" t="str">
        <f>透视表!J29</f>
        <v>8.1-8.15</v>
      </c>
      <c r="J4" s="6" t="str">
        <f>透视表!J30</f>
        <v>7月</v>
      </c>
      <c r="K4" s="17" t="s">
        <v>31</v>
      </c>
    </row>
    <row r="5" spans="2:11" ht="27.95" customHeight="1" thickBot="1">
      <c r="B5" s="8" t="s">
        <v>32</v>
      </c>
      <c r="C5" s="7">
        <v>6</v>
      </c>
      <c r="D5" s="7">
        <v>6</v>
      </c>
      <c r="E5" s="7">
        <f>D5-C5</f>
        <v>0</v>
      </c>
      <c r="F5" s="7">
        <v>64</v>
      </c>
      <c r="G5" s="7">
        <v>64</v>
      </c>
      <c r="H5" s="7">
        <f>G5-F5</f>
        <v>0</v>
      </c>
      <c r="I5" s="7">
        <v>120</v>
      </c>
      <c r="J5" s="7">
        <v>120</v>
      </c>
      <c r="K5" s="7">
        <f>J5-I5</f>
        <v>0</v>
      </c>
    </row>
    <row r="6" spans="2:11" ht="27.95" customHeight="1" thickBot="1">
      <c r="B6" s="8" t="s">
        <v>33</v>
      </c>
      <c r="C6" s="7">
        <v>6</v>
      </c>
      <c r="D6" s="7">
        <v>6</v>
      </c>
      <c r="E6" s="7">
        <f>D6-C6</f>
        <v>0</v>
      </c>
      <c r="F6" s="7">
        <v>76</v>
      </c>
      <c r="G6" s="7">
        <v>76</v>
      </c>
      <c r="H6" s="7">
        <f>G6-F6</f>
        <v>0</v>
      </c>
      <c r="I6" s="7">
        <v>147</v>
      </c>
      <c r="J6" s="7">
        <v>147</v>
      </c>
      <c r="K6" s="7">
        <f>J6-I6</f>
        <v>0</v>
      </c>
    </row>
    <row r="7" spans="2:11" ht="27.95" customHeight="1" thickBot="1">
      <c r="B7" s="8" t="s">
        <v>34</v>
      </c>
      <c r="C7" s="7">
        <v>4</v>
      </c>
      <c r="D7" s="7">
        <v>4</v>
      </c>
      <c r="E7" s="7">
        <f>D7-C7</f>
        <v>0</v>
      </c>
      <c r="F7" s="7">
        <v>28</v>
      </c>
      <c r="G7" s="7">
        <v>28</v>
      </c>
      <c r="H7" s="7">
        <f>G7-F7</f>
        <v>0</v>
      </c>
      <c r="I7" s="7">
        <v>60</v>
      </c>
      <c r="J7" s="7">
        <v>60</v>
      </c>
      <c r="K7" s="7">
        <f>J7-I7</f>
        <v>0</v>
      </c>
    </row>
    <row r="8" spans="2:11" ht="27.95" customHeight="1">
      <c r="B8" s="142" t="s">
        <v>35</v>
      </c>
      <c r="C8" s="93">
        <v>3</v>
      </c>
      <c r="D8" s="93">
        <v>3</v>
      </c>
      <c r="E8" s="93">
        <f>D8-C8</f>
        <v>0</v>
      </c>
      <c r="F8" s="93">
        <v>16</v>
      </c>
      <c r="G8" s="93">
        <v>16</v>
      </c>
      <c r="H8" s="93">
        <f>G8-F8</f>
        <v>0</v>
      </c>
      <c r="I8" s="93">
        <v>23</v>
      </c>
      <c r="J8" s="93">
        <v>23</v>
      </c>
      <c r="K8" s="93">
        <f>J8-I8</f>
        <v>0</v>
      </c>
    </row>
    <row r="9" spans="2:11" ht="36" customHeight="1">
      <c r="B9" s="180" t="s">
        <v>36</v>
      </c>
      <c r="C9" s="177"/>
      <c r="D9" s="177"/>
      <c r="E9" s="177"/>
      <c r="F9" s="177"/>
      <c r="G9" s="177"/>
      <c r="H9" s="177"/>
      <c r="I9" s="177"/>
      <c r="J9" s="177"/>
      <c r="K9" s="177"/>
    </row>
  </sheetData>
  <mergeCells count="5"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I22" sqref="I22"/>
    </sheetView>
  </sheetViews>
  <sheetFormatPr defaultColWidth="9" defaultRowHeight="16.5"/>
  <cols>
    <col min="1" max="1" width="9" style="143" customWidth="1"/>
    <col min="2" max="2" width="15.125" style="143" customWidth="1"/>
    <col min="3" max="5" width="15.5" style="143" customWidth="1"/>
    <col min="6" max="6" width="15.875" style="143" customWidth="1"/>
    <col min="7" max="7" width="9.625" style="143" customWidth="1"/>
    <col min="8" max="8" width="16.5" style="143" customWidth="1"/>
    <col min="9" max="9" width="15.875" style="143" customWidth="1"/>
    <col min="10" max="10" width="16.125" style="143" customWidth="1"/>
    <col min="11" max="11" width="14" style="143" customWidth="1"/>
    <col min="12" max="16" width="9" style="143" customWidth="1"/>
    <col min="17" max="16384" width="9" style="143"/>
  </cols>
  <sheetData>
    <row r="1" spans="2:11" ht="21.75" customHeight="1">
      <c r="B1" s="115"/>
      <c r="C1" s="115"/>
      <c r="D1" s="115"/>
      <c r="E1" s="115"/>
      <c r="F1" s="115"/>
    </row>
    <row r="2" spans="2:11" ht="30.75" customHeight="1">
      <c r="B2" s="181" t="s">
        <v>37</v>
      </c>
      <c r="C2" s="144" t="s">
        <v>38</v>
      </c>
      <c r="D2" s="144" t="str">
        <f>透视表!$J$29</f>
        <v>8.1-8.15</v>
      </c>
      <c r="E2" s="144" t="str">
        <f>透视表!$J$28</f>
        <v>日均环比</v>
      </c>
      <c r="F2" s="144" t="str">
        <f>透视表!$J$30</f>
        <v>7月</v>
      </c>
      <c r="H2" s="144" t="s">
        <v>39</v>
      </c>
      <c r="I2" s="144" t="str">
        <f>透视表!$J$29</f>
        <v>8.1-8.15</v>
      </c>
      <c r="J2" s="144" t="str">
        <f>透视表!$J$28</f>
        <v>日均环比</v>
      </c>
      <c r="K2" s="144" t="str">
        <f>透视表!$J$30</f>
        <v>7月</v>
      </c>
    </row>
    <row r="3" spans="2:11" ht="26.25" customHeight="1">
      <c r="B3" s="177"/>
      <c r="C3" s="94" t="s">
        <v>10</v>
      </c>
      <c r="D3" s="99">
        <f>透视表!$K$25</f>
        <v>8</v>
      </c>
      <c r="E3" s="95">
        <f>IFERROR((D3/透视表!$J$31)/(F3/透视表!$J$32)-1,"-")</f>
        <v>-0.38765432098765429</v>
      </c>
      <c r="F3" s="99">
        <f>透视表!$L$25</f>
        <v>27</v>
      </c>
      <c r="H3" s="119" t="s">
        <v>40</v>
      </c>
      <c r="I3" s="119">
        <v>2</v>
      </c>
      <c r="J3" s="95">
        <f>IFERROR((I3/透视表!$J$31)/(K3/透视表!$J$32)-1,"-")</f>
        <v>3.1333333333333337</v>
      </c>
      <c r="K3" s="119">
        <v>1</v>
      </c>
    </row>
    <row r="4" spans="2:11" ht="26.25" customHeight="1">
      <c r="B4" s="177"/>
      <c r="C4" s="96" t="s">
        <v>13</v>
      </c>
      <c r="D4" s="97">
        <f>关键指标!D9</f>
        <v>5</v>
      </c>
      <c r="E4" s="95">
        <f>IFERROR((D4/透视表!$J$31)/(F4/透视表!$J$32)-1,"-")</f>
        <v>1.0666666666666664</v>
      </c>
      <c r="F4" s="97">
        <f>关键指标!F9</f>
        <v>5</v>
      </c>
      <c r="H4" s="119" t="s">
        <v>41</v>
      </c>
      <c r="I4" s="119">
        <v>2</v>
      </c>
      <c r="J4" s="95" t="str">
        <f>IFERROR((I4/透视表!$J$31)/(K4/透视表!$J$32)-1,"-")</f>
        <v>-</v>
      </c>
      <c r="K4" s="119"/>
    </row>
    <row r="5" spans="2:11" ht="26.25" customHeight="1">
      <c r="B5" s="177"/>
      <c r="C5" s="98" t="s">
        <v>14</v>
      </c>
      <c r="D5" s="161">
        <f>D4/D3</f>
        <v>0.625</v>
      </c>
      <c r="E5" s="95">
        <f>D5-F5</f>
        <v>0.43981481481481483</v>
      </c>
      <c r="F5" s="161">
        <f>F4/F3</f>
        <v>0.18518518518518517</v>
      </c>
      <c r="H5" s="119" t="s">
        <v>42</v>
      </c>
      <c r="I5" s="119">
        <v>1</v>
      </c>
      <c r="J5" s="95" t="str">
        <f>IFERROR((I5/透视表!$J$31)/(K5/透视表!$J$32)-1,"-")</f>
        <v>-</v>
      </c>
      <c r="K5" s="119"/>
    </row>
    <row r="6" spans="2:11" ht="26.25" customHeight="1">
      <c r="B6" s="182" t="s">
        <v>43</v>
      </c>
      <c r="C6" s="94" t="s">
        <v>44</v>
      </c>
      <c r="D6" s="99">
        <f>D8+D7</f>
        <v>3</v>
      </c>
      <c r="E6" s="95">
        <f>IFERROR((D6/透视表!$J$31)/(F6/透视表!$J$32)-1,"-")</f>
        <v>-0.48333333333333328</v>
      </c>
      <c r="F6" s="99">
        <f>F8+F7</f>
        <v>12</v>
      </c>
      <c r="H6" s="119" t="s">
        <v>45</v>
      </c>
      <c r="I6" s="119">
        <v>1</v>
      </c>
      <c r="J6" s="95">
        <f>IFERROR((I6/透视表!$J$31)/(K6/透视表!$J$32)-1,"-")</f>
        <v>1.0666666666666669</v>
      </c>
      <c r="K6" s="119">
        <v>1</v>
      </c>
    </row>
    <row r="7" spans="2:11" ht="26.25" customHeight="1">
      <c r="B7" s="177"/>
      <c r="C7" s="96" t="s">
        <v>46</v>
      </c>
      <c r="D7" s="97">
        <f>VLOOKUP($C7,透视表!$J$18:$K$23,2,0)</f>
        <v>3</v>
      </c>
      <c r="E7" s="95">
        <f>IFERROR((D7/透视表!$J$31)/(F7/透视表!$J$32)-1,"-")</f>
        <v>-0.22499999999999998</v>
      </c>
      <c r="F7" s="97">
        <f>VLOOKUP($C7,透视表!$J$18:$L$24,3,0)</f>
        <v>8</v>
      </c>
      <c r="H7" s="119" t="s">
        <v>47</v>
      </c>
      <c r="I7" s="119">
        <v>1</v>
      </c>
      <c r="J7" s="95" t="str">
        <f>IFERROR((I7/透视表!$J$31)/(K7/透视表!$J$32)-1,"-")</f>
        <v>-</v>
      </c>
      <c r="K7" s="119"/>
    </row>
    <row r="8" spans="2:11" ht="26.25" customHeight="1">
      <c r="B8" s="177"/>
      <c r="C8" s="96" t="s">
        <v>48</v>
      </c>
      <c r="D8" s="97">
        <f>VLOOKUP($C8,透视表!$J$18:$K$23,2,0)</f>
        <v>0</v>
      </c>
      <c r="E8" s="95">
        <f>IFERROR((D8/透视表!$J$31)/(F8/透视表!$J$32)-1,"-")</f>
        <v>-1</v>
      </c>
      <c r="F8" s="97">
        <f>VLOOKUP($C8,透视表!$J$18:$L$24,3,0)</f>
        <v>4</v>
      </c>
      <c r="H8" s="119" t="s">
        <v>49</v>
      </c>
      <c r="I8" s="119">
        <v>1</v>
      </c>
      <c r="J8" s="95">
        <f>IFERROR((I8/透视表!$J$31)/(K8/透视表!$J$32)-1,"-")</f>
        <v>1.0666666666666669</v>
      </c>
      <c r="K8" s="119">
        <v>1</v>
      </c>
    </row>
    <row r="9" spans="2:11" ht="26.25" customHeight="1">
      <c r="B9" s="182" t="s">
        <v>50</v>
      </c>
      <c r="C9" s="94" t="s">
        <v>44</v>
      </c>
      <c r="D9" s="97">
        <f>D10+D11+D12</f>
        <v>3</v>
      </c>
      <c r="E9" s="95">
        <f>IFERROR((D9/透视表!$J$31)/(F9/透视表!$J$32)-1,"-")</f>
        <v>1.0666666666666669</v>
      </c>
      <c r="F9" s="99">
        <f>F10+F11+F12</f>
        <v>3</v>
      </c>
      <c r="H9" s="119" t="s">
        <v>51</v>
      </c>
      <c r="I9" s="119">
        <v>1</v>
      </c>
      <c r="J9" s="95" t="str">
        <f>IFERROR((I9/透视表!$J$31)/(K9/透视表!$J$32)-1,"-")</f>
        <v>-</v>
      </c>
      <c r="K9" s="119"/>
    </row>
    <row r="10" spans="2:11" ht="26.25" customHeight="1">
      <c r="B10" s="177"/>
      <c r="C10" s="96" t="s">
        <v>52</v>
      </c>
      <c r="D10" s="97">
        <f>VLOOKUP($C10,透视表!$J$18:$K$23,2,0)</f>
        <v>3</v>
      </c>
      <c r="E10" s="95">
        <f>IFERROR((D10/透视表!$J$31)/(F10/透视表!$J$32)-1,"-")</f>
        <v>1.0666666666666669</v>
      </c>
      <c r="F10" s="97">
        <f>VLOOKUP($C10,透视表!$J$18:$L$24,3,0)</f>
        <v>3</v>
      </c>
      <c r="H10" s="119" t="s">
        <v>53</v>
      </c>
      <c r="I10" s="119">
        <v>1</v>
      </c>
      <c r="J10" s="95" t="str">
        <f>IFERROR((I10/透视表!$J$31)/(K10/透视表!$J$32)-1,"-")</f>
        <v>-</v>
      </c>
      <c r="K10" s="119"/>
    </row>
    <row r="11" spans="2:11" ht="26.25" customHeight="1">
      <c r="B11" s="177"/>
      <c r="C11" s="96" t="s">
        <v>54</v>
      </c>
      <c r="D11" s="97">
        <f>VLOOKUP($C11,透视表!$J$18:$K$23,2,0)</f>
        <v>0</v>
      </c>
      <c r="E11" s="95" t="str">
        <f>IFERROR((D11/透视表!$J$31)/(F11/透视表!$J$32)-1,"-")</f>
        <v>-</v>
      </c>
      <c r="F11" s="97">
        <f>VLOOKUP($C11,透视表!$J$18:$L$24,3,0)</f>
        <v>0</v>
      </c>
      <c r="H11" s="119" t="s">
        <v>55</v>
      </c>
      <c r="I11" s="119">
        <v>1</v>
      </c>
      <c r="J11" s="95" t="str">
        <f>IFERROR((I11/透视表!$J$31)/(K11/透视表!$J$32)-1,"-")</f>
        <v>-</v>
      </c>
      <c r="K11" s="119"/>
    </row>
    <row r="12" spans="2:11" ht="26.25" customHeight="1">
      <c r="B12" s="177"/>
      <c r="C12" s="96" t="s">
        <v>56</v>
      </c>
      <c r="D12" s="97">
        <f>VLOOKUP($C12,透视表!$J$18:$K$23,2,0)</f>
        <v>0</v>
      </c>
      <c r="E12" s="95" t="str">
        <f>IFERROR((D12/透视表!$J$31)/(F12/透视表!$J$32)-1,"-")</f>
        <v>-</v>
      </c>
      <c r="F12" s="97">
        <f>VLOOKUP($C12,透视表!$J$18:$L$24,3,0)</f>
        <v>0</v>
      </c>
      <c r="H12" s="119" t="s">
        <v>57</v>
      </c>
      <c r="I12" s="119">
        <v>1</v>
      </c>
      <c r="J12" s="95" t="str">
        <f>IFERROR((I12/透视表!$J$31)/(K12/透视表!$J$32)-1,"-")</f>
        <v>-</v>
      </c>
      <c r="K12" s="119"/>
    </row>
    <row r="13" spans="2:11" ht="26.25" customHeight="1">
      <c r="B13" s="145" t="s">
        <v>58</v>
      </c>
      <c r="C13" s="94" t="s">
        <v>44</v>
      </c>
      <c r="D13" s="99">
        <f>GETPIVOTDATA("姓名",透视表!$F$6)</f>
        <v>2</v>
      </c>
      <c r="E13" s="95">
        <f>IFERROR((D13/透视表!$J$31)/(F13/透视表!$J$32)-1,"-")</f>
        <v>-0.65555555555555556</v>
      </c>
      <c r="F13" s="97">
        <f>GETPIVOTDATA("姓名",透视表!$F$16)</f>
        <v>12</v>
      </c>
      <c r="H13" s="119" t="s">
        <v>59</v>
      </c>
      <c r="I13" s="119"/>
      <c r="J13" s="95">
        <f>IFERROR((I13/透视表!$J$31)/(K13/透视表!$J$32)-1,"-")</f>
        <v>-1</v>
      </c>
      <c r="K13" s="119">
        <v>1</v>
      </c>
    </row>
    <row r="14" spans="2:11" ht="63.95" customHeight="1">
      <c r="B14" s="183" t="s">
        <v>60</v>
      </c>
      <c r="C14" s="177"/>
      <c r="D14" s="177"/>
      <c r="E14" s="177"/>
      <c r="F14" s="177"/>
    </row>
  </sheetData>
  <mergeCells count="4">
    <mergeCell ref="B2:B5"/>
    <mergeCell ref="B6:B8"/>
    <mergeCell ref="B9:B12"/>
    <mergeCell ref="B14:F14"/>
  </mergeCells>
  <phoneticPr fontId="7" type="noConversion"/>
  <conditionalFormatting sqref="E2:E13 E15:E1048576">
    <cfRule type="cellIs" dxfId="9" priority="6" operator="lessThan">
      <formula>0</formula>
    </cfRule>
  </conditionalFormatting>
  <conditionalFormatting sqref="J2">
    <cfRule type="cellIs" dxfId="8" priority="2" operator="lessThan">
      <formula>0</formula>
    </cfRule>
  </conditionalFormatting>
  <conditionalFormatting sqref="J3:J1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1"/>
  <sheetViews>
    <sheetView showGridLines="0" zoomScale="120" zoomScaleNormal="120" workbookViewId="0">
      <selection activeCell="B5" sqref="B5:B9"/>
    </sheetView>
  </sheetViews>
  <sheetFormatPr defaultColWidth="11" defaultRowHeight="16.5"/>
  <cols>
    <col min="1" max="1" width="3.125" style="143" customWidth="1"/>
    <col min="2" max="2" width="76.125" style="143" customWidth="1"/>
    <col min="3" max="8" width="12.5" style="143" customWidth="1"/>
    <col min="9" max="13" width="11" style="143" customWidth="1"/>
    <col min="14" max="16384" width="11" style="143"/>
  </cols>
  <sheetData>
    <row r="1" spans="2:8" ht="18" customHeight="1">
      <c r="B1" s="19"/>
    </row>
    <row r="2" spans="2:8" ht="17.25" customHeight="1">
      <c r="B2" s="184" t="s">
        <v>61</v>
      </c>
      <c r="C2" s="184" t="s">
        <v>62</v>
      </c>
      <c r="D2" s="177"/>
      <c r="E2" s="177"/>
      <c r="F2" s="184" t="s">
        <v>63</v>
      </c>
      <c r="G2" s="177"/>
      <c r="H2" s="177"/>
    </row>
    <row r="3" spans="2:8">
      <c r="B3" s="177"/>
      <c r="C3" s="146" t="str">
        <f>透视表!$J$29</f>
        <v>8.1-8.15</v>
      </c>
      <c r="D3" s="146" t="str">
        <f>透视表!$J$28</f>
        <v>日均环比</v>
      </c>
      <c r="E3" s="146" t="str">
        <f>透视表!$J$30</f>
        <v>7月</v>
      </c>
      <c r="F3" s="146" t="str">
        <f>透视表!$J$29</f>
        <v>8.1-8.15</v>
      </c>
      <c r="G3" s="146" t="str">
        <f>透视表!$J$28</f>
        <v>日均环比</v>
      </c>
      <c r="H3" s="146" t="str">
        <f>透视表!$J$30</f>
        <v>7月</v>
      </c>
    </row>
    <row r="4" spans="2:8" ht="18" customHeight="1">
      <c r="B4" s="146" t="s">
        <v>44</v>
      </c>
      <c r="C4" s="112">
        <f>SUM(C5:C9)</f>
        <v>3</v>
      </c>
      <c r="D4" s="111">
        <f>IFERROR((C4/透视表!$J$31)/(E4/透视表!$J$32)-1,"-")</f>
        <v>0.24000000000000021</v>
      </c>
      <c r="E4" s="112">
        <f>SUM(E5:E9)</f>
        <v>5</v>
      </c>
      <c r="F4" s="112">
        <f>SUM(F5:F9)</f>
        <v>780.9</v>
      </c>
      <c r="G4" s="111">
        <f>IFERROR((F4/透视表!$J$31)/(H4/透视表!$J$32)-1,"-")</f>
        <v>-0.67778864775291003</v>
      </c>
      <c r="H4" s="112">
        <f>SUM(H5:H9)</f>
        <v>5008.7</v>
      </c>
    </row>
    <row r="5" spans="2:8" ht="27" customHeight="1">
      <c r="B5" s="113" t="s">
        <v>64</v>
      </c>
      <c r="C5" s="97">
        <v>1</v>
      </c>
      <c r="D5" s="73">
        <f>IFERROR((C5/透视表!$J$31)/(E5/透视表!$J$32)-1,"-")</f>
        <v>1.0666666666666669</v>
      </c>
      <c r="E5" s="97">
        <v>1</v>
      </c>
      <c r="F5" s="97">
        <v>32</v>
      </c>
      <c r="G5" s="73">
        <f>IFERROR((F5/透视表!$J$31)/(H5/透视表!$J$32)-1,"-")</f>
        <v>5.6801346801346817</v>
      </c>
      <c r="H5" s="97">
        <v>9.8999999999999986</v>
      </c>
    </row>
    <row r="6" spans="2:8" ht="27" customHeight="1">
      <c r="B6" s="113" t="s">
        <v>65</v>
      </c>
      <c r="C6" s="97">
        <v>1</v>
      </c>
      <c r="D6" s="73">
        <f>IFERROR((C6/透视表!$J$31)/(E6/透视表!$J$32)-1,"-")</f>
        <v>3.3333333333333437E-2</v>
      </c>
      <c r="E6" s="97">
        <v>2</v>
      </c>
      <c r="F6" s="97">
        <v>9.9</v>
      </c>
      <c r="G6" s="73">
        <f>IFERROR((F6/透视表!$J$31)/(H6/透视表!$J$32)-1,"-")</f>
        <v>3.3333333333332771E-2</v>
      </c>
      <c r="H6" s="97">
        <v>19.800000000000011</v>
      </c>
    </row>
    <row r="7" spans="2:8" ht="27" customHeight="1">
      <c r="B7" s="113" t="s">
        <v>66</v>
      </c>
      <c r="C7" s="97"/>
      <c r="D7" s="73">
        <f>IFERROR((C7/透视表!$J$31)/(E7/透视表!$J$32)-1,"-")</f>
        <v>-1</v>
      </c>
      <c r="E7" s="97">
        <v>1</v>
      </c>
      <c r="F7" s="97"/>
      <c r="G7" s="73">
        <f>IFERROR((F7/透视表!$J$31)/(H7/透视表!$J$32)-1,"-")</f>
        <v>-1</v>
      </c>
      <c r="H7" s="97">
        <v>999</v>
      </c>
    </row>
    <row r="8" spans="2:8" ht="27" customHeight="1">
      <c r="B8" s="113" t="s">
        <v>67</v>
      </c>
      <c r="C8" s="97"/>
      <c r="D8" s="73">
        <f>IFERROR((C8/透视表!$J$31)/(E8/透视表!$J$32)-1,"-")</f>
        <v>-1</v>
      </c>
      <c r="E8" s="97">
        <v>1</v>
      </c>
      <c r="F8" s="97"/>
      <c r="G8" s="73">
        <f>IFERROR((F8/透视表!$J$31)/(H8/透视表!$J$32)-1,"-")</f>
        <v>-1</v>
      </c>
      <c r="H8" s="97">
        <v>3980</v>
      </c>
    </row>
    <row r="9" spans="2:8" ht="27" customHeight="1">
      <c r="B9" s="113" t="s">
        <v>68</v>
      </c>
      <c r="C9" s="97">
        <v>1</v>
      </c>
      <c r="D9" s="73" t="str">
        <f>IFERROR((C9/透视表!$J$31)/(E9/透视表!$J$32)-1,"-")</f>
        <v>-</v>
      </c>
      <c r="E9" s="97"/>
      <c r="F9" s="97">
        <v>739</v>
      </c>
      <c r="G9" s="73" t="str">
        <f>IFERROR((F9/透视表!$J$31)/(H9/透视表!$J$32)-1,"-")</f>
        <v>-</v>
      </c>
      <c r="H9" s="97"/>
    </row>
    <row r="10" spans="2:8" ht="39" customHeight="1">
      <c r="B10" s="185" t="s">
        <v>69</v>
      </c>
      <c r="C10" s="177"/>
      <c r="D10" s="177"/>
      <c r="E10" s="177"/>
      <c r="F10" s="177"/>
      <c r="G10" s="177"/>
      <c r="H10" s="177"/>
    </row>
    <row r="11" spans="2:8" ht="20.45" customHeight="1"/>
    <row r="12" spans="2:8" ht="20.45" customHeight="1"/>
    <row r="13" spans="2:8" ht="20.45" customHeight="1"/>
    <row r="14" spans="2:8" ht="20.45" customHeight="1"/>
    <row r="15" spans="2:8" ht="20.45" customHeight="1"/>
    <row r="16" spans="2:8" ht="20.45" customHeight="1"/>
    <row r="17" ht="20.45" customHeight="1"/>
    <row r="18" ht="20.45" customHeight="1"/>
    <row r="19" ht="20.45" customHeight="1"/>
    <row r="20" ht="20.45" customHeight="1"/>
    <row r="21" ht="20.45" customHeight="1"/>
  </sheetData>
  <mergeCells count="4">
    <mergeCell ref="B2:B3"/>
    <mergeCell ref="C2:E2"/>
    <mergeCell ref="F2:H2"/>
    <mergeCell ref="B10:H10"/>
  </mergeCells>
  <phoneticPr fontId="7" type="noConversion"/>
  <conditionalFormatting sqref="D4:D9 G4:G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A2:I21"/>
  <sheetViews>
    <sheetView showGridLines="0" topLeftCell="A3" workbookViewId="0">
      <selection activeCell="F15" sqref="F15"/>
    </sheetView>
  </sheetViews>
  <sheetFormatPr defaultColWidth="8.875" defaultRowHeight="13.5"/>
  <cols>
    <col min="1" max="1" width="3.625" style="148" customWidth="1"/>
    <col min="2" max="2" width="16.875" style="148" customWidth="1"/>
    <col min="3" max="8" width="14.125" style="148" customWidth="1"/>
    <col min="9" max="9" width="9.625" style="148" customWidth="1"/>
  </cols>
  <sheetData>
    <row r="2" spans="2:9" ht="22.5" customHeight="1">
      <c r="B2" s="186" t="s">
        <v>61</v>
      </c>
      <c r="C2" s="186" t="s">
        <v>70</v>
      </c>
      <c r="D2" s="187"/>
      <c r="E2" s="187"/>
      <c r="F2" s="186" t="s">
        <v>71</v>
      </c>
      <c r="G2" s="187"/>
      <c r="H2" s="187"/>
    </row>
    <row r="3" spans="2:9" ht="22.5" customHeight="1">
      <c r="B3" s="187"/>
      <c r="C3" s="147" t="str">
        <f>透视表!$J$29</f>
        <v>8.1-8.15</v>
      </c>
      <c r="D3" s="147" t="str">
        <f>透视表!$J$28</f>
        <v>日均环比</v>
      </c>
      <c r="E3" s="147" t="str">
        <f>透视表!$J$30</f>
        <v>7月</v>
      </c>
      <c r="F3" s="147" t="str">
        <f>透视表!$J$29</f>
        <v>8.1-8.15</v>
      </c>
      <c r="G3" s="147" t="str">
        <f>透视表!$J$28</f>
        <v>日均环比</v>
      </c>
      <c r="H3" s="147" t="str">
        <f>透视表!$J$30</f>
        <v>7月</v>
      </c>
    </row>
    <row r="4" spans="2:9" ht="22.5" customHeight="1">
      <c r="B4" s="146" t="s">
        <v>44</v>
      </c>
      <c r="C4" s="110">
        <f>SUM(C5:C21)</f>
        <v>2</v>
      </c>
      <c r="D4" s="111">
        <f>IFERROR(C4/E4-1,"-")</f>
        <v>1</v>
      </c>
      <c r="E4" s="110">
        <f>SUM(E5:E21)</f>
        <v>1</v>
      </c>
      <c r="F4" s="110">
        <f>SUM(F5:F21)</f>
        <v>5020</v>
      </c>
      <c r="G4" s="111">
        <f>IFERROR(F4/H4-1,"-")</f>
        <v>1.7888888888888888</v>
      </c>
      <c r="H4" s="110">
        <f>SUM(H5:H21)</f>
        <v>1800</v>
      </c>
    </row>
    <row r="5" spans="2:9" ht="27.95" customHeight="1">
      <c r="B5" s="109" t="s">
        <v>49</v>
      </c>
      <c r="C5" s="109"/>
      <c r="D5" s="108">
        <f>IFERROR(C5/E5-1,"-")</f>
        <v>-1</v>
      </c>
      <c r="E5" s="109">
        <v>1</v>
      </c>
      <c r="F5" s="109"/>
      <c r="G5" s="108">
        <f>IFERROR(F5/H5-1,"-")</f>
        <v>-1</v>
      </c>
      <c r="H5" s="109">
        <v>1800</v>
      </c>
      <c r="I5" s="60"/>
    </row>
    <row r="6" spans="2:9" ht="27.95" customHeight="1">
      <c r="B6" s="109" t="s">
        <v>72</v>
      </c>
      <c r="C6" s="109">
        <v>1</v>
      </c>
      <c r="D6" s="108"/>
      <c r="E6" s="109"/>
      <c r="F6" s="109">
        <v>40</v>
      </c>
      <c r="G6" s="108"/>
      <c r="H6" s="109"/>
      <c r="I6" s="60"/>
    </row>
    <row r="7" spans="2:9" ht="27.95" customHeight="1">
      <c r="B7" s="109" t="s">
        <v>73</v>
      </c>
      <c r="C7" s="109">
        <v>1</v>
      </c>
      <c r="D7" s="108"/>
      <c r="E7" s="109"/>
      <c r="F7" s="109">
        <v>4980</v>
      </c>
      <c r="G7" s="108"/>
      <c r="H7" s="109"/>
      <c r="I7" s="60"/>
    </row>
    <row r="8" spans="2:9" ht="39.950000000000003" customHeight="1">
      <c r="B8" s="180" t="s">
        <v>74</v>
      </c>
      <c r="C8" s="187"/>
      <c r="D8" s="187"/>
      <c r="E8" s="187"/>
      <c r="F8" s="187"/>
      <c r="G8" s="187"/>
      <c r="H8" s="187"/>
      <c r="I8" s="60"/>
    </row>
    <row r="9" spans="2:9" ht="22.5" customHeight="1">
      <c r="E9" s="60"/>
      <c r="G9" s="60"/>
      <c r="H9" s="60"/>
      <c r="I9" s="60"/>
    </row>
    <row r="10" spans="2:9" ht="22.5" customHeight="1">
      <c r="E10" s="60"/>
      <c r="G10" s="60"/>
      <c r="H10" s="60"/>
      <c r="I10" s="60"/>
    </row>
    <row r="11" spans="2:9" ht="22.5" customHeight="1">
      <c r="E11" s="60"/>
      <c r="G11" s="60"/>
      <c r="H11" s="60"/>
      <c r="I11" s="60"/>
    </row>
    <row r="12" spans="2:9" ht="22.5" customHeight="1">
      <c r="E12" s="60"/>
      <c r="G12" s="60"/>
      <c r="H12" s="60"/>
      <c r="I12" s="60"/>
    </row>
    <row r="13" spans="2:9" ht="22.5" customHeight="1">
      <c r="E13" s="60"/>
      <c r="G13" s="60"/>
      <c r="H13" s="60"/>
      <c r="I13" s="60"/>
    </row>
    <row r="14" spans="2:9" ht="22.5" customHeight="1"/>
    <row r="15" spans="2:9" ht="22.5" customHeight="1"/>
    <row r="16" spans="2:9" ht="22.5" customHeight="1"/>
    <row r="17" ht="22.5" customHeight="1"/>
    <row r="18" ht="22.5" customHeight="1"/>
    <row r="19" ht="22.5" customHeight="1"/>
    <row r="20" ht="22.5" customHeight="1"/>
    <row r="21" ht="22.5" customHeight="1"/>
  </sheetData>
  <mergeCells count="4">
    <mergeCell ref="B2:B3"/>
    <mergeCell ref="C2:E2"/>
    <mergeCell ref="F2:H2"/>
    <mergeCell ref="B8:H8"/>
  </mergeCells>
  <phoneticPr fontId="7" type="noConversion"/>
  <conditionalFormatting sqref="D4">
    <cfRule type="cellIs" dxfId="5" priority="4" operator="lessThan">
      <formula>0</formula>
    </cfRule>
  </conditionalFormatting>
  <conditionalFormatting sqref="G4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H21" sqref="H21"/>
    </sheetView>
  </sheetViews>
  <sheetFormatPr defaultColWidth="9" defaultRowHeight="17.25"/>
  <cols>
    <col min="1" max="1" width="3.625" style="149" customWidth="1"/>
    <col min="2" max="2" width="9" style="149" customWidth="1"/>
    <col min="3" max="3" width="12.625" style="149" customWidth="1"/>
    <col min="4" max="4" width="10.125" style="149" customWidth="1"/>
    <col min="5" max="5" width="9" style="149" customWidth="1"/>
    <col min="6" max="6" width="15.5" style="149" customWidth="1"/>
    <col min="7" max="7" width="14.125" style="149" customWidth="1"/>
    <col min="8" max="8" width="13.875" style="149" customWidth="1"/>
    <col min="9" max="9" width="12" style="149" customWidth="1"/>
    <col min="10" max="10" width="13" style="149" customWidth="1"/>
    <col min="11" max="11" width="16" style="149" customWidth="1"/>
    <col min="12" max="12" width="13.375" style="149" customWidth="1"/>
    <col min="13" max="13" width="16.625" style="149" customWidth="1"/>
    <col min="14" max="14" width="14.375" style="149" customWidth="1"/>
    <col min="15" max="20" width="9" style="149" customWidth="1"/>
    <col min="21" max="16384" width="9" style="149"/>
  </cols>
  <sheetData>
    <row r="1" spans="2:14" ht="28.5" customHeight="1" thickBot="1">
      <c r="B1" s="19" t="s">
        <v>75</v>
      </c>
    </row>
    <row r="2" spans="2:14" ht="28.5" customHeight="1">
      <c r="B2" s="192" t="s">
        <v>76</v>
      </c>
      <c r="C2" s="195" t="s">
        <v>77</v>
      </c>
      <c r="D2" s="189"/>
      <c r="E2" s="189"/>
      <c r="F2" s="189"/>
      <c r="G2" s="193" t="s">
        <v>78</v>
      </c>
      <c r="H2" s="189"/>
      <c r="I2" s="189"/>
      <c r="J2" s="189"/>
      <c r="K2" s="189"/>
      <c r="L2" s="189"/>
      <c r="M2" s="21"/>
    </row>
    <row r="3" spans="2:14" ht="28.5" customHeight="1">
      <c r="B3" s="189"/>
      <c r="C3" s="18" t="str">
        <f>透视表!$J$29</f>
        <v>8.1-8.15</v>
      </c>
      <c r="D3" s="18" t="str">
        <f>透视表!$J$30</f>
        <v>7月</v>
      </c>
      <c r="E3" s="18" t="s">
        <v>79</v>
      </c>
      <c r="F3" s="20" t="str">
        <f>透视表!$J$28</f>
        <v>日均环比</v>
      </c>
      <c r="G3" s="18" t="str">
        <f>透视表!$J$29</f>
        <v>8.1-8.15</v>
      </c>
      <c r="H3" s="18" t="str">
        <f>透视表!$J$30</f>
        <v>7月</v>
      </c>
      <c r="I3" s="32" t="s">
        <v>79</v>
      </c>
      <c r="J3" s="32" t="str">
        <f>透视表!$J$28</f>
        <v>日均环比</v>
      </c>
      <c r="K3" s="32" t="str">
        <f>透视表!$J$29&amp;"占比"</f>
        <v>8.1-8.15占比</v>
      </c>
      <c r="L3" s="53" t="str">
        <f>透视表!$J$30&amp;"占比"</f>
        <v>7月占比</v>
      </c>
      <c r="M3" s="21"/>
    </row>
    <row r="4" spans="2:14" ht="28.5" customHeight="1" thickBot="1">
      <c r="B4" s="54"/>
      <c r="C4" s="55">
        <f>透视表!P24</f>
        <v>2</v>
      </c>
      <c r="D4" s="55">
        <f>透视表!Q24</f>
        <v>1</v>
      </c>
      <c r="E4" s="55">
        <f>C4-D4</f>
        <v>1</v>
      </c>
      <c r="F4" s="56">
        <f>IFERROR((C4/透视表!$J$31)/(D4/透视表!$J$32)-1,"-")</f>
        <v>3.1333333333333337</v>
      </c>
      <c r="G4" s="50">
        <f>GETPIVOTDATA("星级",透视表!$U$6)</f>
        <v>2</v>
      </c>
      <c r="H4" s="50">
        <f>GETPIVOTDATA("星级",透视表!$U$16)</f>
        <v>1</v>
      </c>
      <c r="I4" s="50">
        <f>G4-H4</f>
        <v>1</v>
      </c>
      <c r="J4" s="56">
        <f>IFERROR((G4/透视表!$J$31)/(H4/透视表!$J$32)-1,"-")</f>
        <v>3.1333333333333337</v>
      </c>
      <c r="K4" s="52">
        <f>IFERROR(G4/C4,"-")</f>
        <v>1</v>
      </c>
      <c r="L4" s="52">
        <f>IFERROR(H4/D4,"-")</f>
        <v>1</v>
      </c>
      <c r="M4" s="21"/>
    </row>
    <row r="5" spans="2:14" ht="28.5" customHeight="1" thickBot="1"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8.5" customHeight="1">
      <c r="B6" s="190" t="s">
        <v>80</v>
      </c>
      <c r="C6" s="194" t="s">
        <v>81</v>
      </c>
      <c r="D6" s="189"/>
      <c r="E6" s="189"/>
      <c r="F6" s="189"/>
      <c r="G6" s="189"/>
      <c r="H6" s="189"/>
      <c r="I6" s="193" t="s">
        <v>82</v>
      </c>
      <c r="J6" s="189"/>
      <c r="K6" s="189"/>
      <c r="L6" s="189"/>
      <c r="M6" s="189"/>
      <c r="N6" s="189"/>
    </row>
    <row r="7" spans="2:14" ht="28.5" customHeight="1">
      <c r="B7" s="189"/>
      <c r="C7" s="18" t="str">
        <f>透视表!$J$29</f>
        <v>8.1-8.15</v>
      </c>
      <c r="D7" s="18" t="str">
        <f>透视表!$J$30</f>
        <v>7月</v>
      </c>
      <c r="E7" s="18" t="s">
        <v>79</v>
      </c>
      <c r="F7" s="20" t="str">
        <f>透视表!$J$28</f>
        <v>日均环比</v>
      </c>
      <c r="G7" s="32" t="str">
        <f>透视表!$J$29&amp;"占比"</f>
        <v>8.1-8.15占比</v>
      </c>
      <c r="H7" s="32" t="str">
        <f>透视表!$J$30&amp;"占比"</f>
        <v>7月占比</v>
      </c>
      <c r="I7" s="18" t="str">
        <f>透视表!$J$29</f>
        <v>8.1-8.15</v>
      </c>
      <c r="J7" s="18" t="str">
        <f>透视表!$J$30</f>
        <v>7月</v>
      </c>
      <c r="K7" s="32" t="s">
        <v>79</v>
      </c>
      <c r="L7" s="32" t="str">
        <f>透视表!$J$28</f>
        <v>日均环比</v>
      </c>
      <c r="M7" s="32" t="str">
        <f>透视表!$J$29&amp;"占比"</f>
        <v>8.1-8.15占比</v>
      </c>
      <c r="N7" s="53" t="str">
        <f>透视表!$J$30&amp;"占比"</f>
        <v>7月占比</v>
      </c>
    </row>
    <row r="8" spans="2:14" ht="28.5" customHeight="1" thickBot="1">
      <c r="B8" s="49"/>
      <c r="C8" s="50">
        <f>SUM(透视表!P22:P23)</f>
        <v>2</v>
      </c>
      <c r="D8" s="50">
        <f>SUM(透视表!Q22:Q23)</f>
        <v>1</v>
      </c>
      <c r="E8" s="50">
        <f>C8-D8</f>
        <v>1</v>
      </c>
      <c r="F8" s="56">
        <f>IFERROR((C8/透视表!$J$31)/(D8/透视表!$J$32)-1,"-")</f>
        <v>3.1333333333333337</v>
      </c>
      <c r="G8" s="52" t="str">
        <f>IFERROR(C8/#REF!,"-")</f>
        <v>-</v>
      </c>
      <c r="H8" s="52" t="str">
        <f>IFERROR(D8/#REF!,"-")</f>
        <v>-</v>
      </c>
      <c r="I8" s="50">
        <f>SUM(透视表!P19:P21)</f>
        <v>0</v>
      </c>
      <c r="J8" s="50">
        <f>SUM(透视表!Q19:Q21)</f>
        <v>0</v>
      </c>
      <c r="K8" s="50">
        <f>I8-J8</f>
        <v>0</v>
      </c>
      <c r="L8" s="56" t="str">
        <f>IFERROR((I8/透视表!$J$31)/(J8/透视表!$J$32)-1,"-")</f>
        <v>-</v>
      </c>
      <c r="M8" s="52">
        <f>IFERROR(I8/E8,"-")</f>
        <v>0</v>
      </c>
      <c r="N8" s="52">
        <f>IFERROR(J8/F8,"-")</f>
        <v>0</v>
      </c>
    </row>
    <row r="9" spans="2:14" ht="28.5" customHeight="1" thickBot="1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28.5" customHeight="1">
      <c r="B10" s="190" t="s">
        <v>83</v>
      </c>
      <c r="C10" s="191" t="s">
        <v>84</v>
      </c>
      <c r="D10" s="189"/>
      <c r="E10" s="189"/>
      <c r="F10" s="189"/>
      <c r="G10" s="193" t="s">
        <v>85</v>
      </c>
      <c r="H10" s="189"/>
      <c r="I10" s="189"/>
      <c r="J10" s="189"/>
      <c r="K10" s="193" t="s">
        <v>86</v>
      </c>
      <c r="L10" s="189"/>
      <c r="M10" s="189"/>
      <c r="N10" s="189"/>
    </row>
    <row r="11" spans="2:14" ht="28.5" customHeight="1">
      <c r="B11" s="189"/>
      <c r="C11" s="18" t="str">
        <f>透视表!$J$29</f>
        <v>8.1-8.15</v>
      </c>
      <c r="D11" s="18" t="str">
        <f>透视表!$J$30</f>
        <v>7月</v>
      </c>
      <c r="E11" s="18" t="s">
        <v>79</v>
      </c>
      <c r="F11" s="20" t="str">
        <f>透视表!$J$28</f>
        <v>日均环比</v>
      </c>
      <c r="G11" s="18" t="str">
        <f>透视表!$J$29</f>
        <v>8.1-8.15</v>
      </c>
      <c r="H11" s="18" t="str">
        <f>透视表!$J$30</f>
        <v>7月</v>
      </c>
      <c r="I11" s="18" t="s">
        <v>79</v>
      </c>
      <c r="J11" s="20" t="str">
        <f>透视表!$J$28</f>
        <v>日均环比</v>
      </c>
      <c r="K11" s="18" t="str">
        <f>透视表!$J$29</f>
        <v>8.1-8.15</v>
      </c>
      <c r="L11" s="18" t="str">
        <f>透视表!$J$30</f>
        <v>7月</v>
      </c>
      <c r="M11" s="18" t="s">
        <v>79</v>
      </c>
      <c r="N11" s="48" t="str">
        <f>透视表!$J$28</f>
        <v>日均环比</v>
      </c>
    </row>
    <row r="12" spans="2:14" ht="28.5" customHeight="1" thickBot="1">
      <c r="B12" s="49"/>
      <c r="C12" s="50">
        <v>8.1</v>
      </c>
      <c r="D12" s="50">
        <v>8.1</v>
      </c>
      <c r="E12" s="162">
        <f>C12-D12</f>
        <v>0</v>
      </c>
      <c r="F12" s="52">
        <f>IFERROR(C12/D12-1,"-")</f>
        <v>0</v>
      </c>
      <c r="G12" s="50">
        <v>8.1</v>
      </c>
      <c r="H12" s="50">
        <v>8.1</v>
      </c>
      <c r="I12" s="50">
        <f>G12-H12</f>
        <v>0</v>
      </c>
      <c r="J12" s="52">
        <f>IFERROR(G12/H12-1,"-")</f>
        <v>0</v>
      </c>
      <c r="K12" s="50">
        <v>8.1</v>
      </c>
      <c r="L12" s="50">
        <v>8.1</v>
      </c>
      <c r="M12" s="50">
        <f>K12-L12</f>
        <v>0</v>
      </c>
      <c r="N12" s="52">
        <f>IFERROR(K12/L12-1,"-")</f>
        <v>0</v>
      </c>
    </row>
    <row r="13" spans="2:14" ht="28.5" customHeight="1" thickBot="1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2:14" ht="28.5" customHeight="1">
      <c r="B14" s="190" t="s">
        <v>87</v>
      </c>
      <c r="C14" s="150" t="s">
        <v>88</v>
      </c>
      <c r="D14" s="191" t="s">
        <v>89</v>
      </c>
      <c r="E14" s="189"/>
      <c r="F14" s="189"/>
      <c r="G14" s="189"/>
      <c r="H14" s="188" t="s">
        <v>90</v>
      </c>
      <c r="I14" s="189"/>
      <c r="J14" s="189"/>
      <c r="K14" s="189"/>
      <c r="L14" s="189"/>
      <c r="M14" s="189"/>
      <c r="N14" s="189"/>
    </row>
    <row r="15" spans="2:14" ht="28.5" customHeight="1">
      <c r="B15" s="189"/>
      <c r="C15" s="57" t="str">
        <f>"截止"&amp;透视表!J29</f>
        <v>截止8.1-8.15</v>
      </c>
      <c r="D15" s="18" t="str">
        <f>透视表!$J$29</f>
        <v>8.1-8.15</v>
      </c>
      <c r="E15" s="18" t="str">
        <f>透视表!$J$30</f>
        <v>7月</v>
      </c>
      <c r="F15" s="18" t="s">
        <v>79</v>
      </c>
      <c r="G15" s="20" t="str">
        <f>透视表!$J$28</f>
        <v>日均环比</v>
      </c>
      <c r="H15" s="189"/>
      <c r="I15" s="189"/>
      <c r="J15" s="189"/>
      <c r="K15" s="189"/>
      <c r="L15" s="189"/>
      <c r="M15" s="189"/>
      <c r="N15" s="189"/>
    </row>
    <row r="16" spans="2:14" ht="23.25" customHeight="1" thickBot="1">
      <c r="B16" s="49"/>
      <c r="C16" s="50">
        <v>5</v>
      </c>
      <c r="D16" s="50">
        <v>5</v>
      </c>
      <c r="E16" s="50">
        <v>0</v>
      </c>
      <c r="F16" s="51">
        <f>D16-E16</f>
        <v>5</v>
      </c>
      <c r="G16" s="102" t="str">
        <f>IFERROR(D16/E16-1,"-")</f>
        <v>-</v>
      </c>
      <c r="H16" s="189"/>
      <c r="I16" s="189"/>
      <c r="J16" s="189"/>
      <c r="K16" s="189"/>
      <c r="L16" s="189"/>
      <c r="M16" s="189"/>
      <c r="N16" s="189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7" type="noConversion"/>
  <conditionalFormatting sqref="E12 I12 M12">
    <cfRule type="cellIs" dxfId="3" priority="5" operator="lessThan">
      <formula>0</formula>
    </cfRule>
  </conditionalFormatting>
  <conditionalFormatting sqref="E4 I4 E8 K8">
    <cfRule type="cellIs" dxfId="2" priority="4" operator="lessThan">
      <formula>0</formula>
    </cfRule>
  </conditionalFormatting>
  <conditionalFormatting sqref="F16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149" customWidth="1"/>
    <col min="2" max="2" width="19.125" style="149" customWidth="1"/>
    <col min="3" max="4" width="15.625" style="149" customWidth="1"/>
    <col min="5" max="5" width="17.625" style="149" customWidth="1"/>
    <col min="6" max="10" width="9" style="149" customWidth="1"/>
    <col min="11" max="16384" width="9" style="149"/>
  </cols>
  <sheetData>
    <row r="1" spans="2:6" ht="18.95" customHeight="1" thickBot="1">
      <c r="B1" s="149" t="s">
        <v>91</v>
      </c>
    </row>
    <row r="2" spans="2:6" ht="22.5" customHeight="1">
      <c r="B2" s="10" t="s">
        <v>92</v>
      </c>
      <c r="C2" s="10" t="str">
        <f>透视表!$J$29</f>
        <v>8.1-8.15</v>
      </c>
      <c r="D2" s="10" t="str">
        <f>透视表!$J$28</f>
        <v>日均环比</v>
      </c>
      <c r="E2" s="10" t="str">
        <f>透视表!$J$30</f>
        <v>7月</v>
      </c>
    </row>
    <row r="3" spans="2:6" ht="22.5" customHeight="1" thickBot="1">
      <c r="B3" s="11" t="s">
        <v>93</v>
      </c>
      <c r="C3" s="163" t="e">
        <f>GETPIVOTDATA("求和项:花费",透视表!$X$6)</f>
        <v>#REF!</v>
      </c>
      <c r="D3" s="9" t="str">
        <f>IFERROR((C3/透视表!$J$31)/(E3/透视表!$J$32)-1,"-")</f>
        <v>-</v>
      </c>
      <c r="E3" s="163" t="e">
        <f>GETPIVOTDATA("求和项:花费",透视表!$X$17)</f>
        <v>#REF!</v>
      </c>
    </row>
    <row r="4" spans="2:6" ht="22.5" customHeight="1" thickBot="1">
      <c r="B4" s="12" t="s">
        <v>94</v>
      </c>
      <c r="C4" s="163">
        <f>GETPIVOTDATA("求和项:点击",透视表!$X$6)</f>
        <v>0</v>
      </c>
      <c r="D4" s="9" t="str">
        <f>IFERROR((C4/透视表!$J$31)/(E4/透视表!$J$32)-1,"-")</f>
        <v>-</v>
      </c>
      <c r="E4" s="163">
        <f>GETPIVOTDATA("求和项:点击",透视表!$X$17)</f>
        <v>0</v>
      </c>
    </row>
    <row r="5" spans="2:6" ht="22.5" customHeight="1" thickBot="1">
      <c r="B5" s="12" t="s">
        <v>95</v>
      </c>
      <c r="C5" s="13">
        <f>GETPIVOTDATA("平均值项:点击均价",透视表!$X$6)</f>
        <v>0</v>
      </c>
      <c r="D5" s="9" t="str">
        <f>IFERROR((C5/透视表!$J$31)/(E5/透视表!$J$32)-1,"-")</f>
        <v>-</v>
      </c>
      <c r="E5" s="13">
        <f>GETPIVOTDATA("平均值项:点击均价",透视表!$X$17)</f>
        <v>0</v>
      </c>
    </row>
    <row r="6" spans="2:6" ht="22.5" customHeight="1" thickBot="1">
      <c r="B6" s="12" t="s">
        <v>96</v>
      </c>
      <c r="C6" s="163">
        <f>GETPIVOTDATA("求和项:曝光",透视表!$X$6)</f>
        <v>0</v>
      </c>
      <c r="D6" s="9" t="str">
        <f>IFERROR((C6/透视表!$J$31)/(E6/透视表!$J$32)-1,"-")</f>
        <v>-</v>
      </c>
      <c r="E6" s="163">
        <f>GETPIVOTDATA("求和项:曝光",透视表!$X$17)</f>
        <v>0</v>
      </c>
    </row>
    <row r="7" spans="2:6" ht="22.5" customHeight="1" thickBot="1">
      <c r="B7" s="12" t="s">
        <v>97</v>
      </c>
      <c r="C7" s="163">
        <f>GETPIVOTDATA("求和项:商户浏览量",透视表!$X$6)</f>
        <v>0</v>
      </c>
      <c r="D7" s="9" t="str">
        <f>IFERROR((C7/透视表!$J$31)/(E7/透视表!$J$32)-1,"-")</f>
        <v>-</v>
      </c>
      <c r="E7" s="163">
        <f>GETPIVOTDATA("求和项:商户浏览量",透视表!$X$17)</f>
        <v>0</v>
      </c>
    </row>
    <row r="8" spans="2:6" ht="22.5" customHeight="1" thickBot="1">
      <c r="B8" s="12" t="s">
        <v>98</v>
      </c>
      <c r="C8" s="164" t="e">
        <f>C7/C6</f>
        <v>#DIV/0!</v>
      </c>
      <c r="D8" s="165" t="e">
        <f>C8-E8</f>
        <v>#DIV/0!</v>
      </c>
      <c r="E8" s="164" t="e">
        <f>E7/E6</f>
        <v>#DIV/0!</v>
      </c>
      <c r="F8" s="149" t="s">
        <v>99</v>
      </c>
    </row>
    <row r="9" spans="2:6" ht="22.5" customHeight="1" thickBot="1">
      <c r="B9" s="14" t="s">
        <v>100</v>
      </c>
      <c r="C9" s="166">
        <v>421176</v>
      </c>
      <c r="D9" s="47">
        <f>C9/E9-1</f>
        <v>12.782839191046534</v>
      </c>
      <c r="E9" s="166">
        <v>30558</v>
      </c>
    </row>
    <row r="10" spans="2:6" ht="22.5" customHeight="1">
      <c r="B10" s="15" t="s">
        <v>101</v>
      </c>
      <c r="C10" s="167" t="e">
        <f>C9/C3</f>
        <v>#REF!</v>
      </c>
      <c r="D10" s="9" t="str">
        <f>IFERROR((C10/透视表!$J$31)/(E10/透视表!$J$32)-1,"-")</f>
        <v>-</v>
      </c>
      <c r="E10" s="167" t="e">
        <f>E9/E3</f>
        <v>#REF!</v>
      </c>
      <c r="F10" s="149" t="s">
        <v>102</v>
      </c>
    </row>
  </sheetData>
  <phoneticPr fontId="7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H38"/>
  <sheetViews>
    <sheetView zoomScale="120" zoomScaleNormal="120" workbookViewId="0">
      <selection activeCell="A4" sqref="A4"/>
    </sheetView>
  </sheetViews>
  <sheetFormatPr defaultColWidth="9" defaultRowHeight="16.5"/>
  <cols>
    <col min="1" max="1" width="7.5" style="23" bestFit="1" customWidth="1"/>
    <col min="2" max="2" width="9.375" style="23" bestFit="1" customWidth="1"/>
    <col min="3" max="3" width="13" style="23" bestFit="1" customWidth="1"/>
    <col min="4" max="4" width="7.5" style="23" bestFit="1" customWidth="1"/>
    <col min="5" max="5" width="9" style="23" customWidth="1"/>
    <col min="6" max="6" width="11.625" style="23" bestFit="1" customWidth="1"/>
    <col min="7" max="7" width="8.5" style="23" bestFit="1" customWidth="1"/>
    <col min="8" max="8" width="13.125" style="23" bestFit="1" customWidth="1"/>
    <col min="9" max="9" width="10" style="23" bestFit="1" customWidth="1"/>
    <col min="10" max="10" width="15.625" style="23" bestFit="1" customWidth="1"/>
    <col min="11" max="11" width="8.5" style="23" customWidth="1"/>
    <col min="12" max="12" width="10" style="23" bestFit="1" customWidth="1"/>
    <col min="13" max="13" width="15.625" style="23" bestFit="1" customWidth="1"/>
    <col min="14" max="14" width="6.375" style="23" customWidth="1"/>
    <col min="15" max="15" width="10" style="23" bestFit="1" customWidth="1"/>
    <col min="16" max="16" width="11.625" style="23" bestFit="1" customWidth="1"/>
    <col min="17" max="17" width="9" style="23" customWidth="1"/>
    <col min="18" max="18" width="10" style="23" bestFit="1" customWidth="1"/>
    <col min="19" max="19" width="11.625" style="23" bestFit="1" customWidth="1"/>
    <col min="20" max="20" width="9" style="23" customWidth="1"/>
    <col min="21" max="21" width="11.625" style="23" bestFit="1" customWidth="1"/>
    <col min="22" max="22" width="9.375" style="23" bestFit="1" customWidth="1"/>
    <col min="23" max="23" width="9" style="23" customWidth="1"/>
    <col min="24" max="25" width="11.625" style="23" hidden="1" customWidth="1"/>
    <col min="26" max="26" width="18" style="23" hidden="1" customWidth="1"/>
    <col min="27" max="27" width="11.625" style="23" hidden="1" customWidth="1"/>
    <col min="28" max="28" width="18" style="23" hidden="1" customWidth="1"/>
    <col min="29" max="29" width="9" style="23" customWidth="1"/>
    <col min="30" max="30" width="55.125" style="23" bestFit="1" customWidth="1"/>
    <col min="31" max="36" width="16.125" style="23" bestFit="1" customWidth="1"/>
    <col min="37" max="41" width="9" style="23" customWidth="1"/>
    <col min="42" max="16384" width="9" style="23"/>
  </cols>
  <sheetData>
    <row r="1" spans="1:34">
      <c r="A1" s="25" t="s">
        <v>103</v>
      </c>
      <c r="F1" s="25" t="s">
        <v>104</v>
      </c>
      <c r="I1" s="25" t="s">
        <v>105</v>
      </c>
      <c r="L1" s="25" t="s">
        <v>106</v>
      </c>
      <c r="O1" s="25" t="s">
        <v>107</v>
      </c>
      <c r="R1" s="25" t="s">
        <v>108</v>
      </c>
      <c r="U1" s="25" t="s">
        <v>109</v>
      </c>
      <c r="X1" s="25" t="s">
        <v>110</v>
      </c>
    </row>
    <row r="2" spans="1:34">
      <c r="A2" s="59" t="s">
        <v>111</v>
      </c>
      <c r="B2" s="66">
        <v>2018</v>
      </c>
      <c r="I2" s="59" t="s">
        <v>111</v>
      </c>
      <c r="J2" s="66">
        <v>2018</v>
      </c>
      <c r="L2" s="59" t="s">
        <v>111</v>
      </c>
      <c r="M2" s="66">
        <v>2018</v>
      </c>
      <c r="O2" s="59" t="s">
        <v>111</v>
      </c>
      <c r="P2" s="66">
        <v>2018</v>
      </c>
      <c r="R2" s="59" t="s">
        <v>111</v>
      </c>
      <c r="S2" s="66">
        <v>2018</v>
      </c>
      <c r="U2" s="59" t="s">
        <v>111</v>
      </c>
      <c r="V2" s="66">
        <v>2018</v>
      </c>
      <c r="X2" s="59" t="s">
        <v>111</v>
      </c>
      <c r="Y2" s="23" t="s">
        <v>112</v>
      </c>
      <c r="AE2" s="100" t="s">
        <v>113</v>
      </c>
      <c r="AF2" s="100" t="s">
        <v>114</v>
      </c>
    </row>
    <row r="3" spans="1:34">
      <c r="A3" s="24" t="s">
        <v>113</v>
      </c>
      <c r="B3" s="66">
        <v>8</v>
      </c>
      <c r="F3" s="59" t="s">
        <v>111</v>
      </c>
      <c r="G3" s="66">
        <v>2018</v>
      </c>
      <c r="I3" s="24" t="s">
        <v>113</v>
      </c>
      <c r="J3" s="66">
        <v>8</v>
      </c>
      <c r="L3" s="24" t="s">
        <v>113</v>
      </c>
      <c r="M3" s="66">
        <v>7</v>
      </c>
      <c r="O3" s="24" t="s">
        <v>113</v>
      </c>
      <c r="P3" s="66">
        <v>8</v>
      </c>
      <c r="R3" s="24" t="s">
        <v>113</v>
      </c>
      <c r="S3" s="66">
        <v>7</v>
      </c>
      <c r="U3" s="24" t="s">
        <v>113</v>
      </c>
      <c r="V3" s="66">
        <v>8</v>
      </c>
      <c r="X3" s="24" t="s">
        <v>113</v>
      </c>
      <c r="Y3" s="23" t="s">
        <v>112</v>
      </c>
      <c r="AE3">
        <v>6</v>
      </c>
      <c r="AG3">
        <v>7</v>
      </c>
    </row>
    <row r="4" spans="1:34">
      <c r="A4" s="24" t="s">
        <v>115</v>
      </c>
      <c r="B4" s="23" t="s">
        <v>116</v>
      </c>
      <c r="F4" s="24" t="s">
        <v>113</v>
      </c>
      <c r="G4" s="66">
        <v>8</v>
      </c>
      <c r="I4" s="24" t="s">
        <v>117</v>
      </c>
      <c r="J4" s="23" t="s">
        <v>116</v>
      </c>
      <c r="L4" s="24" t="s">
        <v>117</v>
      </c>
      <c r="M4" s="23" t="s">
        <v>116</v>
      </c>
      <c r="O4" s="24" t="s">
        <v>117</v>
      </c>
      <c r="P4" s="23" t="s">
        <v>116</v>
      </c>
      <c r="R4" s="24" t="s">
        <v>117</v>
      </c>
      <c r="S4" s="23" t="s">
        <v>116</v>
      </c>
      <c r="U4" s="24" t="s">
        <v>117</v>
      </c>
      <c r="V4" s="23" t="s">
        <v>116</v>
      </c>
      <c r="X4" s="24" t="s">
        <v>117</v>
      </c>
      <c r="Y4" s="23" t="s">
        <v>116</v>
      </c>
      <c r="AD4" s="100" t="s">
        <v>118</v>
      </c>
      <c r="AE4" t="s">
        <v>119</v>
      </c>
      <c r="AF4" t="s">
        <v>120</v>
      </c>
      <c r="AG4" t="s">
        <v>119</v>
      </c>
      <c r="AH4" t="s">
        <v>120</v>
      </c>
    </row>
    <row r="5" spans="1:34">
      <c r="AD5" t="s">
        <v>68</v>
      </c>
      <c r="AE5" s="101"/>
      <c r="AF5" s="101"/>
      <c r="AG5" s="101">
        <v>1</v>
      </c>
      <c r="AH5" s="101">
        <v>739</v>
      </c>
    </row>
    <row r="6" spans="1:34">
      <c r="A6" s="60" t="s">
        <v>121</v>
      </c>
      <c r="B6" s="23" t="s">
        <v>122</v>
      </c>
      <c r="C6" s="23" t="s">
        <v>123</v>
      </c>
      <c r="D6" s="23" t="s">
        <v>124</v>
      </c>
      <c r="F6" s="60" t="s">
        <v>125</v>
      </c>
      <c r="I6" s="59" t="s">
        <v>126</v>
      </c>
      <c r="J6" s="60" t="s">
        <v>127</v>
      </c>
      <c r="L6" s="59" t="s">
        <v>126</v>
      </c>
      <c r="M6" s="60" t="s">
        <v>127</v>
      </c>
      <c r="O6" s="59" t="s">
        <v>126</v>
      </c>
      <c r="P6" s="60" t="s">
        <v>128</v>
      </c>
      <c r="R6" s="59" t="s">
        <v>126</v>
      </c>
      <c r="S6" s="60" t="s">
        <v>128</v>
      </c>
      <c r="U6" s="60" t="s">
        <v>128</v>
      </c>
      <c r="X6" s="60" t="s">
        <v>129</v>
      </c>
      <c r="Y6" s="23" t="s">
        <v>130</v>
      </c>
      <c r="Z6" s="23" t="s">
        <v>131</v>
      </c>
      <c r="AA6" s="23" t="s">
        <v>132</v>
      </c>
      <c r="AB6" s="23" t="s">
        <v>133</v>
      </c>
      <c r="AD6" t="s">
        <v>134</v>
      </c>
      <c r="AE6" s="101"/>
      <c r="AF6" s="101"/>
      <c r="AG6" s="101">
        <v>1</v>
      </c>
      <c r="AH6" s="101">
        <v>9.9000000000000057</v>
      </c>
    </row>
    <row r="7" spans="1:34">
      <c r="A7" s="60">
        <v>874</v>
      </c>
      <c r="B7" s="60">
        <v>199</v>
      </c>
      <c r="C7" s="168">
        <v>71.267499999999998</v>
      </c>
      <c r="D7" s="168">
        <v>28.735833333333339</v>
      </c>
      <c r="F7" s="60">
        <v>2</v>
      </c>
      <c r="I7" s="66" t="s">
        <v>9</v>
      </c>
      <c r="J7" s="60">
        <v>2</v>
      </c>
      <c r="L7" s="61" t="s">
        <v>135</v>
      </c>
      <c r="M7" s="60">
        <v>4</v>
      </c>
      <c r="O7" s="66" t="s">
        <v>136</v>
      </c>
      <c r="P7" s="60">
        <v>2</v>
      </c>
      <c r="R7" s="66" t="s">
        <v>136</v>
      </c>
      <c r="S7" s="60">
        <v>1</v>
      </c>
      <c r="U7" s="60">
        <v>2</v>
      </c>
      <c r="X7" s="60"/>
      <c r="Y7" s="60"/>
      <c r="Z7" s="168"/>
      <c r="AA7" s="60"/>
      <c r="AB7" s="60"/>
      <c r="AD7" t="s">
        <v>64</v>
      </c>
      <c r="AE7" s="101">
        <v>1</v>
      </c>
      <c r="AF7" s="101">
        <v>9.8999999999999986</v>
      </c>
      <c r="AG7" s="101">
        <v>1</v>
      </c>
      <c r="AH7" s="101">
        <v>32</v>
      </c>
    </row>
    <row r="8" spans="1:34">
      <c r="I8" s="66" t="s">
        <v>137</v>
      </c>
      <c r="J8" s="60">
        <v>3</v>
      </c>
      <c r="L8" s="66" t="s">
        <v>137</v>
      </c>
      <c r="M8" s="60">
        <v>8</v>
      </c>
      <c r="O8" s="61" t="s">
        <v>138</v>
      </c>
      <c r="P8" s="60">
        <v>2</v>
      </c>
      <c r="R8" s="61" t="s">
        <v>138</v>
      </c>
      <c r="S8" s="60">
        <v>1</v>
      </c>
      <c r="AD8" t="s">
        <v>65</v>
      </c>
      <c r="AE8" s="101">
        <v>2</v>
      </c>
      <c r="AF8" s="101">
        <v>19.800000000000011</v>
      </c>
      <c r="AG8" s="101"/>
      <c r="AH8" s="101"/>
    </row>
    <row r="9" spans="1:34">
      <c r="I9" s="66" t="s">
        <v>139</v>
      </c>
      <c r="J9" s="60">
        <v>3</v>
      </c>
      <c r="L9" s="66" t="s">
        <v>139</v>
      </c>
      <c r="M9" s="60">
        <v>3</v>
      </c>
      <c r="AD9" t="s">
        <v>67</v>
      </c>
      <c r="AE9" s="101">
        <v>1</v>
      </c>
      <c r="AF9" s="101">
        <v>3980</v>
      </c>
      <c r="AG9" s="101"/>
      <c r="AH9" s="101"/>
    </row>
    <row r="10" spans="1:34">
      <c r="I10" s="61" t="s">
        <v>138</v>
      </c>
      <c r="J10" s="60">
        <v>8</v>
      </c>
      <c r="L10" s="66" t="s">
        <v>9</v>
      </c>
      <c r="M10" s="60">
        <v>1</v>
      </c>
      <c r="AD10" t="s">
        <v>66</v>
      </c>
      <c r="AE10" s="101">
        <v>1</v>
      </c>
      <c r="AF10" s="101">
        <v>999</v>
      </c>
      <c r="AG10" s="101"/>
      <c r="AH10" s="101"/>
    </row>
    <row r="11" spans="1:34">
      <c r="A11" s="25" t="s">
        <v>140</v>
      </c>
      <c r="F11" s="25" t="s">
        <v>141</v>
      </c>
      <c r="L11" s="61" t="s">
        <v>138</v>
      </c>
      <c r="M11" s="60">
        <v>16</v>
      </c>
      <c r="U11" s="25" t="s">
        <v>142</v>
      </c>
      <c r="AD11" t="s">
        <v>138</v>
      </c>
      <c r="AE11" s="101">
        <v>5</v>
      </c>
      <c r="AF11" s="101">
        <v>5008.7</v>
      </c>
      <c r="AG11" s="101">
        <v>3</v>
      </c>
      <c r="AH11" s="101">
        <v>780.9</v>
      </c>
    </row>
    <row r="12" spans="1:34">
      <c r="A12" s="59" t="s">
        <v>111</v>
      </c>
      <c r="B12" s="66">
        <v>2018</v>
      </c>
      <c r="U12" s="59" t="s">
        <v>111</v>
      </c>
      <c r="V12" s="66">
        <v>2018</v>
      </c>
      <c r="X12" s="25" t="s">
        <v>143</v>
      </c>
    </row>
    <row r="13" spans="1:34">
      <c r="A13" s="24" t="s">
        <v>113</v>
      </c>
      <c r="B13" s="66">
        <v>7</v>
      </c>
      <c r="F13" s="59" t="s">
        <v>111</v>
      </c>
      <c r="G13" s="66">
        <v>2018</v>
      </c>
      <c r="U13" s="24" t="s">
        <v>113</v>
      </c>
      <c r="V13" s="66">
        <v>7</v>
      </c>
      <c r="X13" s="59" t="s">
        <v>111</v>
      </c>
      <c r="Y13" s="23" t="s">
        <v>112</v>
      </c>
    </row>
    <row r="14" spans="1:34">
      <c r="A14" s="24" t="s">
        <v>115</v>
      </c>
      <c r="B14" s="23" t="s">
        <v>116</v>
      </c>
      <c r="F14" s="24" t="s">
        <v>113</v>
      </c>
      <c r="G14" s="66">
        <v>7</v>
      </c>
      <c r="U14" s="24" t="s">
        <v>117</v>
      </c>
      <c r="V14" s="23" t="s">
        <v>116</v>
      </c>
      <c r="X14" s="24" t="s">
        <v>113</v>
      </c>
      <c r="Y14" s="23" t="s">
        <v>112</v>
      </c>
    </row>
    <row r="15" spans="1:34">
      <c r="X15" s="24" t="s">
        <v>117</v>
      </c>
      <c r="Y15" s="23" t="s">
        <v>116</v>
      </c>
    </row>
    <row r="16" spans="1:34">
      <c r="A16" s="60" t="s">
        <v>121</v>
      </c>
      <c r="B16" s="23" t="s">
        <v>122</v>
      </c>
      <c r="C16" s="23" t="s">
        <v>123</v>
      </c>
      <c r="D16" s="23" t="s">
        <v>124</v>
      </c>
      <c r="F16" s="60" t="s">
        <v>125</v>
      </c>
      <c r="U16" s="60" t="s">
        <v>128</v>
      </c>
    </row>
    <row r="17" spans="1:28">
      <c r="A17" s="60">
        <v>1657</v>
      </c>
      <c r="B17" s="60">
        <v>471</v>
      </c>
      <c r="C17" s="168">
        <v>38.63000000000001</v>
      </c>
      <c r="D17" s="168">
        <v>33.563548387096773</v>
      </c>
      <c r="F17" s="60">
        <v>12</v>
      </c>
      <c r="U17" s="60">
        <v>1</v>
      </c>
      <c r="X17" s="60" t="s">
        <v>129</v>
      </c>
      <c r="Y17" s="23" t="s">
        <v>130</v>
      </c>
      <c r="Z17" s="23" t="s">
        <v>131</v>
      </c>
      <c r="AA17" s="23" t="s">
        <v>132</v>
      </c>
      <c r="AB17" s="23" t="s">
        <v>133</v>
      </c>
    </row>
    <row r="18" spans="1:28">
      <c r="I18" s="27" t="s">
        <v>144</v>
      </c>
      <c r="J18" s="71"/>
      <c r="K18" s="71" t="s">
        <v>145</v>
      </c>
      <c r="L18" s="71" t="s">
        <v>146</v>
      </c>
      <c r="O18" s="27" t="s">
        <v>21</v>
      </c>
      <c r="P18" s="71" t="s">
        <v>145</v>
      </c>
      <c r="Q18" s="71" t="s">
        <v>146</v>
      </c>
      <c r="X18" s="60"/>
      <c r="Y18" s="60"/>
      <c r="Z18" s="168"/>
      <c r="AA18" s="60"/>
      <c r="AB18" s="60"/>
    </row>
    <row r="19" spans="1:28">
      <c r="I19" s="71" t="s">
        <v>135</v>
      </c>
      <c r="J19" s="71" t="s">
        <v>48</v>
      </c>
      <c r="K19" s="71">
        <f>IFERROR(VLOOKUP($I$19,$I$2:$J$17,2,0),0)</f>
        <v>0</v>
      </c>
      <c r="L19" s="71">
        <f t="shared" ref="L19:L24" si="0">IFERROR(VLOOKUP($I19,$L$2:$M$16,2,0),0)</f>
        <v>4</v>
      </c>
      <c r="O19" s="71" t="s">
        <v>147</v>
      </c>
      <c r="P19" s="71">
        <f t="shared" ref="P19:P24" si="1">IFERROR(VLOOKUP(O19,$O$2:$P$13,2,0),0)</f>
        <v>0</v>
      </c>
      <c r="Q19" s="71">
        <f t="shared" ref="Q19:Q24" si="2">IFERROR(VLOOKUP(O19,$R$2:$S$12,2,0),0)</f>
        <v>0</v>
      </c>
    </row>
    <row r="20" spans="1:28">
      <c r="I20" s="71" t="s">
        <v>137</v>
      </c>
      <c r="J20" s="71" t="s">
        <v>46</v>
      </c>
      <c r="K20" s="71">
        <f>IFERROR(VLOOKUP(I20,$I$2:$J$17,2,0),0)</f>
        <v>3</v>
      </c>
      <c r="L20" s="71">
        <f t="shared" si="0"/>
        <v>8</v>
      </c>
      <c r="O20" s="71" t="s">
        <v>148</v>
      </c>
      <c r="P20" s="71">
        <f t="shared" si="1"/>
        <v>0</v>
      </c>
      <c r="Q20" s="71">
        <f t="shared" si="2"/>
        <v>0</v>
      </c>
    </row>
    <row r="21" spans="1:28">
      <c r="I21" s="71" t="s">
        <v>149</v>
      </c>
      <c r="J21" s="71" t="s">
        <v>54</v>
      </c>
      <c r="K21" s="71">
        <f>IFERROR(VLOOKUP(I21,$I$2:$J$17,2,0),0)</f>
        <v>0</v>
      </c>
      <c r="L21" s="71">
        <f t="shared" si="0"/>
        <v>0</v>
      </c>
      <c r="O21" s="71" t="s">
        <v>150</v>
      </c>
      <c r="P21" s="71">
        <f t="shared" si="1"/>
        <v>0</v>
      </c>
      <c r="Q21" s="71">
        <f t="shared" si="2"/>
        <v>0</v>
      </c>
    </row>
    <row r="22" spans="1:28">
      <c r="I22" s="71" t="s">
        <v>139</v>
      </c>
      <c r="J22" s="71" t="s">
        <v>52</v>
      </c>
      <c r="K22" s="71">
        <f>IFERROR(VLOOKUP(I22,$I$2:$J$17,2,0),0)</f>
        <v>3</v>
      </c>
      <c r="L22" s="71">
        <f t="shared" si="0"/>
        <v>3</v>
      </c>
      <c r="O22" s="71" t="s">
        <v>151</v>
      </c>
      <c r="P22" s="71">
        <f t="shared" si="1"/>
        <v>0</v>
      </c>
      <c r="Q22" s="71">
        <f t="shared" si="2"/>
        <v>0</v>
      </c>
    </row>
    <row r="23" spans="1:28">
      <c r="A23" s="59" t="s">
        <v>111</v>
      </c>
      <c r="B23" s="66">
        <v>2018</v>
      </c>
      <c r="I23" s="71" t="s">
        <v>152</v>
      </c>
      <c r="J23" s="71" t="s">
        <v>56</v>
      </c>
      <c r="K23" s="71">
        <f>IFERROR(VLOOKUP(I23,$I$2:$J$17,2,0),0)</f>
        <v>0</v>
      </c>
      <c r="L23" s="71">
        <f t="shared" si="0"/>
        <v>0</v>
      </c>
      <c r="O23" s="71" t="s">
        <v>136</v>
      </c>
      <c r="P23" s="71">
        <f t="shared" si="1"/>
        <v>2</v>
      </c>
      <c r="Q23" s="71">
        <f t="shared" si="2"/>
        <v>1</v>
      </c>
    </row>
    <row r="24" spans="1:28">
      <c r="I24" s="71" t="s">
        <v>9</v>
      </c>
      <c r="J24" s="71"/>
      <c r="K24" s="71">
        <f>IFERROR(VLOOKUP(I24,$I$2:$J$17,2,0),0)</f>
        <v>2</v>
      </c>
      <c r="L24" s="71">
        <f t="shared" si="0"/>
        <v>1</v>
      </c>
      <c r="O24" s="71" t="s">
        <v>138</v>
      </c>
      <c r="P24" s="71">
        <f t="shared" si="1"/>
        <v>2</v>
      </c>
      <c r="Q24" s="71">
        <f t="shared" si="2"/>
        <v>1</v>
      </c>
    </row>
    <row r="25" spans="1:28">
      <c r="A25" s="59" t="s">
        <v>153</v>
      </c>
      <c r="B25" s="59" t="s">
        <v>113</v>
      </c>
      <c r="I25" s="71" t="s">
        <v>138</v>
      </c>
      <c r="J25" s="71"/>
      <c r="K25" s="71">
        <f>SUM(K19:K23)+GETPIVOTDATA("姓名",$F$6)</f>
        <v>8</v>
      </c>
      <c r="L25" s="71">
        <f>SUM(L19:L23)+GETPIVOTDATA("姓名",$F$16)</f>
        <v>27</v>
      </c>
    </row>
    <row r="26" spans="1:28">
      <c r="A26" s="59" t="s">
        <v>154</v>
      </c>
      <c r="B26" s="23">
        <v>6</v>
      </c>
      <c r="C26" s="23">
        <v>7</v>
      </c>
    </row>
    <row r="27" spans="1:28">
      <c r="A27" s="23" t="s">
        <v>40</v>
      </c>
      <c r="B27" s="60">
        <v>1</v>
      </c>
      <c r="C27" s="60">
        <v>2</v>
      </c>
    </row>
    <row r="28" spans="1:28" ht="21" customHeight="1">
      <c r="A28" s="23" t="s">
        <v>41</v>
      </c>
      <c r="B28" s="60"/>
      <c r="C28" s="60">
        <v>2</v>
      </c>
      <c r="I28" s="43" t="s">
        <v>115</v>
      </c>
      <c r="J28" s="92" t="s">
        <v>155</v>
      </c>
    </row>
    <row r="29" spans="1:28">
      <c r="A29" s="23" t="s">
        <v>42</v>
      </c>
      <c r="B29" s="60"/>
      <c r="C29" s="60">
        <v>1</v>
      </c>
      <c r="I29" s="71" t="s">
        <v>145</v>
      </c>
      <c r="J29" s="109" t="s">
        <v>156</v>
      </c>
    </row>
    <row r="30" spans="1:28">
      <c r="A30" s="23" t="s">
        <v>45</v>
      </c>
      <c r="B30" s="60">
        <v>1</v>
      </c>
      <c r="C30" s="60">
        <v>1</v>
      </c>
      <c r="I30" s="71" t="s">
        <v>146</v>
      </c>
      <c r="J30" s="109" t="s">
        <v>157</v>
      </c>
    </row>
    <row r="31" spans="1:28">
      <c r="A31" s="23" t="s">
        <v>47</v>
      </c>
      <c r="B31" s="60"/>
      <c r="C31" s="60">
        <v>1</v>
      </c>
      <c r="I31" s="71" t="s">
        <v>158</v>
      </c>
      <c r="J31" s="109">
        <v>15</v>
      </c>
    </row>
    <row r="32" spans="1:28">
      <c r="A32" s="23" t="s">
        <v>49</v>
      </c>
      <c r="B32" s="60">
        <v>1</v>
      </c>
      <c r="C32" s="60">
        <v>1</v>
      </c>
      <c r="I32" s="71" t="s">
        <v>159</v>
      </c>
      <c r="J32" s="109">
        <v>31</v>
      </c>
    </row>
    <row r="33" spans="1:3">
      <c r="A33" s="23" t="s">
        <v>51</v>
      </c>
      <c r="B33" s="60"/>
      <c r="C33" s="60">
        <v>1</v>
      </c>
    </row>
    <row r="34" spans="1:3">
      <c r="A34" s="23" t="s">
        <v>53</v>
      </c>
      <c r="B34" s="60"/>
      <c r="C34" s="60">
        <v>1</v>
      </c>
    </row>
    <row r="35" spans="1:3">
      <c r="A35" s="23" t="s">
        <v>55</v>
      </c>
      <c r="B35" s="60"/>
      <c r="C35" s="60">
        <v>1</v>
      </c>
    </row>
    <row r="36" spans="1:3">
      <c r="A36" s="23" t="s">
        <v>57</v>
      </c>
      <c r="B36" s="60"/>
      <c r="C36" s="60">
        <v>1</v>
      </c>
    </row>
    <row r="37" spans="1:3">
      <c r="A37" s="23" t="s">
        <v>59</v>
      </c>
      <c r="B37" s="60">
        <v>1</v>
      </c>
      <c r="C37" s="60"/>
    </row>
    <row r="38" spans="1:3">
      <c r="A38" s="23" t="s">
        <v>138</v>
      </c>
      <c r="B38" s="60">
        <v>4</v>
      </c>
      <c r="C38" s="60">
        <v>12</v>
      </c>
    </row>
  </sheetData>
  <phoneticPr fontId="7" type="noConversion"/>
  <pageMargins left="0.7" right="0.7" top="0.75" bottom="0.75" header="0.3" footer="0.3"/>
  <pageSetup paperSize="9" orientation="portrait" horizontalDpi="0" verticalDpi="0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T30"/>
  <sheetViews>
    <sheetView zoomScale="117" zoomScaleNormal="120" workbookViewId="0">
      <selection activeCell="K24" sqref="K24"/>
    </sheetView>
  </sheetViews>
  <sheetFormatPr defaultColWidth="9" defaultRowHeight="16.5"/>
  <cols>
    <col min="1" max="1" width="12.375" style="66" customWidth="1"/>
    <col min="2" max="3" width="10.625" style="66" customWidth="1"/>
    <col min="4" max="9" width="12.5" style="66" customWidth="1"/>
    <col min="10" max="14" width="9" style="66" customWidth="1"/>
    <col min="15" max="16384" width="9" style="66"/>
  </cols>
  <sheetData>
    <row r="1" spans="1:20">
      <c r="A1" s="58" t="s">
        <v>160</v>
      </c>
      <c r="B1" s="66" t="s">
        <v>161</v>
      </c>
      <c r="O1" s="66" t="s">
        <v>162</v>
      </c>
    </row>
    <row r="2" spans="1:20">
      <c r="A2" s="64" t="s">
        <v>28</v>
      </c>
      <c r="B2" s="65">
        <v>8.1</v>
      </c>
      <c r="C2" s="65">
        <v>8.6</v>
      </c>
      <c r="D2" s="65">
        <v>8.1300000000000008</v>
      </c>
      <c r="E2" s="123">
        <v>8.1999999999999993</v>
      </c>
      <c r="F2" s="65"/>
      <c r="G2" s="65"/>
      <c r="H2" s="65"/>
      <c r="I2" s="65"/>
      <c r="J2" s="65"/>
      <c r="K2" s="65"/>
      <c r="L2" s="65"/>
      <c r="M2" s="65"/>
      <c r="N2" s="121"/>
      <c r="O2" s="65" t="s">
        <v>163</v>
      </c>
      <c r="P2" s="65">
        <v>6.15</v>
      </c>
      <c r="Q2" s="65" t="s">
        <v>164</v>
      </c>
      <c r="R2" s="65">
        <v>7.15</v>
      </c>
      <c r="S2" s="65">
        <v>7.27</v>
      </c>
      <c r="T2" s="65">
        <v>7.31</v>
      </c>
    </row>
    <row r="3" spans="1:20">
      <c r="A3" s="66" t="s">
        <v>32</v>
      </c>
      <c r="B3" s="122">
        <v>6</v>
      </c>
      <c r="C3" s="122">
        <v>5</v>
      </c>
      <c r="D3" s="122">
        <v>7</v>
      </c>
      <c r="E3" s="122"/>
      <c r="F3" s="122"/>
      <c r="G3" s="122"/>
      <c r="H3" s="122"/>
      <c r="I3" s="122"/>
      <c r="O3" s="122">
        <v>7</v>
      </c>
      <c r="P3" s="122">
        <v>7</v>
      </c>
      <c r="Q3" s="122">
        <v>7</v>
      </c>
      <c r="R3" s="122">
        <v>6</v>
      </c>
      <c r="S3" s="122">
        <v>6</v>
      </c>
      <c r="T3" s="122">
        <v>6</v>
      </c>
    </row>
    <row r="4" spans="1:20">
      <c r="A4" s="66" t="s">
        <v>33</v>
      </c>
      <c r="B4" s="122">
        <v>6</v>
      </c>
      <c r="C4" s="122">
        <v>5</v>
      </c>
      <c r="D4" s="122">
        <v>6</v>
      </c>
      <c r="E4" s="122"/>
      <c r="F4" s="122"/>
      <c r="G4" s="122"/>
      <c r="H4" s="122"/>
      <c r="I4" s="122"/>
      <c r="O4" s="122">
        <v>7</v>
      </c>
      <c r="P4" s="122">
        <v>7</v>
      </c>
      <c r="Q4" s="122">
        <v>7</v>
      </c>
      <c r="R4" s="122">
        <v>6</v>
      </c>
      <c r="S4" s="122">
        <v>6</v>
      </c>
      <c r="T4" s="122">
        <v>6</v>
      </c>
    </row>
    <row r="5" spans="1:20">
      <c r="A5" s="66" t="s">
        <v>34</v>
      </c>
      <c r="B5" s="66">
        <v>4</v>
      </c>
      <c r="C5" s="66">
        <v>1</v>
      </c>
      <c r="D5" s="66">
        <v>1</v>
      </c>
      <c r="O5" s="66">
        <v>2</v>
      </c>
      <c r="P5" s="66">
        <v>2</v>
      </c>
      <c r="Q5" s="66">
        <v>1</v>
      </c>
      <c r="R5" s="66">
        <v>1</v>
      </c>
      <c r="S5" s="66">
        <v>6</v>
      </c>
      <c r="T5" s="66">
        <v>4</v>
      </c>
    </row>
    <row r="6" spans="1:20">
      <c r="A6" s="66" t="s">
        <v>35</v>
      </c>
      <c r="B6" s="122">
        <v>3</v>
      </c>
      <c r="C6" s="122">
        <v>1</v>
      </c>
      <c r="D6" s="122">
        <v>2</v>
      </c>
      <c r="E6" s="122"/>
      <c r="F6" s="122"/>
      <c r="G6" s="122"/>
      <c r="H6" s="122"/>
      <c r="I6" s="122"/>
      <c r="O6" s="122">
        <v>14</v>
      </c>
      <c r="P6" s="122">
        <v>14</v>
      </c>
      <c r="Q6" s="122">
        <v>5</v>
      </c>
      <c r="R6" s="122">
        <v>4</v>
      </c>
      <c r="S6" s="122">
        <v>4</v>
      </c>
      <c r="T6" s="122">
        <v>3</v>
      </c>
    </row>
    <row r="8" spans="1:20">
      <c r="A8" s="64" t="s">
        <v>29</v>
      </c>
      <c r="B8" s="65">
        <v>8.1</v>
      </c>
      <c r="C8" s="65">
        <v>8.6</v>
      </c>
      <c r="D8" s="65">
        <v>8.1300000000000008</v>
      </c>
      <c r="E8" s="123">
        <v>8.1999999999999993</v>
      </c>
      <c r="F8" s="65"/>
      <c r="G8" s="65"/>
      <c r="H8" s="65"/>
      <c r="I8" s="65"/>
      <c r="J8" s="65"/>
      <c r="K8" s="65"/>
      <c r="L8" s="65"/>
      <c r="M8" s="65"/>
      <c r="N8" s="121"/>
      <c r="O8" s="65" t="s">
        <v>163</v>
      </c>
      <c r="P8" s="65">
        <v>6.15</v>
      </c>
      <c r="Q8" s="65" t="s">
        <v>164</v>
      </c>
      <c r="R8" s="65">
        <v>7.15</v>
      </c>
      <c r="S8" s="65">
        <v>7.27</v>
      </c>
      <c r="T8" s="65">
        <v>7.31</v>
      </c>
    </row>
    <row r="9" spans="1:20">
      <c r="A9" s="66" t="s">
        <v>32</v>
      </c>
      <c r="B9" s="122">
        <v>64</v>
      </c>
      <c r="C9" s="122">
        <v>56</v>
      </c>
      <c r="D9" s="122">
        <v>63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>
        <v>88</v>
      </c>
      <c r="P9" s="122">
        <v>88</v>
      </c>
      <c r="Q9" s="122">
        <v>71</v>
      </c>
      <c r="R9" s="122">
        <v>64</v>
      </c>
      <c r="S9" s="122">
        <v>63</v>
      </c>
      <c r="T9" s="122">
        <v>64</v>
      </c>
    </row>
    <row r="10" spans="1:20">
      <c r="A10" s="66" t="s">
        <v>33</v>
      </c>
      <c r="B10" s="122">
        <v>76</v>
      </c>
      <c r="C10" s="122">
        <v>68</v>
      </c>
      <c r="D10" s="122">
        <v>73</v>
      </c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>
        <v>88</v>
      </c>
      <c r="P10" s="122">
        <v>88</v>
      </c>
      <c r="Q10" s="122">
        <v>89</v>
      </c>
      <c r="R10" s="122">
        <v>60</v>
      </c>
      <c r="S10" s="122">
        <v>74</v>
      </c>
      <c r="T10" s="122">
        <v>76</v>
      </c>
    </row>
    <row r="11" spans="1:20">
      <c r="A11" s="66" t="s">
        <v>34</v>
      </c>
      <c r="B11" s="66">
        <v>28</v>
      </c>
      <c r="C11" s="66">
        <v>3</v>
      </c>
      <c r="D11" s="66">
        <v>9</v>
      </c>
      <c r="O11" s="66">
        <v>11</v>
      </c>
      <c r="P11" s="66">
        <v>11</v>
      </c>
      <c r="Q11" s="66">
        <v>2</v>
      </c>
      <c r="R11" s="66">
        <v>4</v>
      </c>
      <c r="S11" s="66">
        <v>62</v>
      </c>
      <c r="T11" s="66">
        <v>28</v>
      </c>
    </row>
    <row r="12" spans="1:20">
      <c r="A12" s="66" t="s">
        <v>35</v>
      </c>
      <c r="B12" s="122">
        <v>16</v>
      </c>
      <c r="C12" s="122">
        <v>6</v>
      </c>
      <c r="D12" s="122">
        <v>7</v>
      </c>
      <c r="N12" s="122"/>
      <c r="O12" s="122">
        <v>247</v>
      </c>
      <c r="P12" s="122">
        <v>247</v>
      </c>
      <c r="Q12" s="122">
        <v>55</v>
      </c>
      <c r="R12" s="122">
        <v>43</v>
      </c>
      <c r="S12" s="122">
        <v>267</v>
      </c>
      <c r="T12" s="122">
        <v>16</v>
      </c>
    </row>
    <row r="14" spans="1:20">
      <c r="A14" s="64" t="s">
        <v>30</v>
      </c>
      <c r="B14" s="65">
        <v>8.1</v>
      </c>
      <c r="C14" s="65">
        <v>8.6</v>
      </c>
      <c r="D14" s="65">
        <v>8.1300000000000008</v>
      </c>
      <c r="E14" s="123">
        <v>8.1999999999999993</v>
      </c>
      <c r="F14" s="65"/>
      <c r="G14" s="65"/>
      <c r="H14" s="65"/>
      <c r="I14" s="65"/>
      <c r="J14" s="65"/>
      <c r="K14" s="65"/>
      <c r="L14" s="65"/>
      <c r="M14" s="65"/>
      <c r="N14" s="121"/>
      <c r="O14" s="65" t="s">
        <v>163</v>
      </c>
      <c r="P14" s="65">
        <v>6.15</v>
      </c>
      <c r="Q14" s="65" t="s">
        <v>164</v>
      </c>
      <c r="R14" s="65">
        <v>7.15</v>
      </c>
      <c r="S14" s="65">
        <v>7.27</v>
      </c>
      <c r="T14" s="65">
        <v>7.31</v>
      </c>
    </row>
    <row r="15" spans="1:20">
      <c r="A15" s="66" t="s">
        <v>32</v>
      </c>
      <c r="B15" s="122">
        <v>120</v>
      </c>
      <c r="C15" s="122">
        <v>100</v>
      </c>
      <c r="D15" s="122">
        <v>112</v>
      </c>
      <c r="E15" s="122"/>
      <c r="F15" s="122"/>
      <c r="G15" s="122"/>
      <c r="H15" s="122"/>
      <c r="I15" s="122"/>
      <c r="O15" s="122">
        <v>170</v>
      </c>
      <c r="P15" s="122">
        <v>170</v>
      </c>
      <c r="Q15" s="122">
        <v>140</v>
      </c>
      <c r="R15" s="122">
        <v>126</v>
      </c>
      <c r="S15" s="122">
        <v>119</v>
      </c>
      <c r="T15" s="122">
        <v>120</v>
      </c>
    </row>
    <row r="16" spans="1:20">
      <c r="A16" s="66" t="s">
        <v>33</v>
      </c>
      <c r="B16" s="122">
        <v>147</v>
      </c>
      <c r="C16" s="122">
        <v>129</v>
      </c>
      <c r="D16" s="122">
        <v>139</v>
      </c>
      <c r="E16" s="122"/>
      <c r="F16" s="122"/>
      <c r="G16" s="122"/>
      <c r="H16" s="122"/>
      <c r="I16" s="122"/>
      <c r="O16" s="122">
        <v>171</v>
      </c>
      <c r="P16" s="122">
        <v>171</v>
      </c>
      <c r="Q16" s="122">
        <v>174</v>
      </c>
      <c r="R16" s="122">
        <v>112</v>
      </c>
      <c r="S16" s="122">
        <v>144</v>
      </c>
      <c r="T16" s="122">
        <v>147</v>
      </c>
    </row>
    <row r="17" spans="1:20">
      <c r="A17" s="66" t="s">
        <v>34</v>
      </c>
      <c r="B17" s="66">
        <v>60</v>
      </c>
      <c r="C17" s="66">
        <v>5</v>
      </c>
      <c r="D17" s="66">
        <v>18</v>
      </c>
      <c r="O17" s="66">
        <v>23</v>
      </c>
      <c r="P17" s="66">
        <v>23</v>
      </c>
      <c r="Q17" s="66">
        <v>6</v>
      </c>
      <c r="R17" s="66">
        <v>8</v>
      </c>
      <c r="S17" s="66">
        <v>117</v>
      </c>
      <c r="T17" s="66">
        <v>60</v>
      </c>
    </row>
    <row r="18" spans="1:20">
      <c r="A18" s="66" t="s">
        <v>35</v>
      </c>
      <c r="B18" s="122">
        <v>23</v>
      </c>
      <c r="C18" s="122">
        <v>12</v>
      </c>
      <c r="D18" s="122">
        <v>10</v>
      </c>
      <c r="E18" s="122"/>
      <c r="F18" s="122"/>
      <c r="G18" s="122"/>
      <c r="H18" s="122"/>
      <c r="I18" s="122"/>
      <c r="O18" s="122">
        <v>577</v>
      </c>
      <c r="P18" s="122">
        <v>577</v>
      </c>
      <c r="Q18" s="122">
        <v>105</v>
      </c>
      <c r="R18" s="122">
        <v>76</v>
      </c>
      <c r="S18" s="122">
        <v>571</v>
      </c>
      <c r="T18" s="122">
        <v>23</v>
      </c>
    </row>
    <row r="20" spans="1:20">
      <c r="A20" s="62" t="s">
        <v>83</v>
      </c>
      <c r="B20" s="62" t="s">
        <v>163</v>
      </c>
      <c r="C20" s="62">
        <v>6.15</v>
      </c>
      <c r="D20" s="62" t="s">
        <v>164</v>
      </c>
      <c r="E20" s="62">
        <v>7.15</v>
      </c>
      <c r="F20" s="62">
        <v>7.27</v>
      </c>
      <c r="G20" s="62">
        <v>7.31</v>
      </c>
      <c r="H20" s="62">
        <v>8.6999999999999993</v>
      </c>
      <c r="I20" s="62">
        <v>8.15</v>
      </c>
    </row>
    <row r="21" spans="1:20">
      <c r="A21" s="66" t="s">
        <v>84</v>
      </c>
      <c r="B21" s="66">
        <v>0</v>
      </c>
      <c r="C21" s="66">
        <v>0</v>
      </c>
      <c r="D21" s="66">
        <v>8.1</v>
      </c>
      <c r="E21" s="66">
        <v>8.1</v>
      </c>
      <c r="F21" s="66">
        <v>8.1</v>
      </c>
      <c r="G21" s="66">
        <v>8.1</v>
      </c>
      <c r="H21" s="66">
        <v>8.1999999999999993</v>
      </c>
    </row>
    <row r="22" spans="1:20">
      <c r="A22" s="66" t="s">
        <v>85</v>
      </c>
      <c r="B22" s="66">
        <v>0</v>
      </c>
      <c r="C22" s="66">
        <v>0</v>
      </c>
      <c r="D22" s="66">
        <v>8.1</v>
      </c>
      <c r="E22" s="66">
        <v>8.1</v>
      </c>
      <c r="F22" s="66">
        <v>8.1</v>
      </c>
      <c r="G22" s="66">
        <v>8.1</v>
      </c>
      <c r="H22" s="66">
        <v>8.1999999999999993</v>
      </c>
    </row>
    <row r="23" spans="1:20">
      <c r="A23" s="66" t="s">
        <v>86</v>
      </c>
      <c r="B23" s="66">
        <v>0</v>
      </c>
      <c r="C23" s="82">
        <v>0</v>
      </c>
      <c r="D23" s="169">
        <v>8.1</v>
      </c>
      <c r="E23" s="169">
        <v>8.1</v>
      </c>
      <c r="F23" s="66">
        <v>8.1</v>
      </c>
      <c r="G23" s="66">
        <v>8.1</v>
      </c>
      <c r="H23" s="66">
        <v>8.1999999999999993</v>
      </c>
    </row>
    <row r="25" spans="1:20">
      <c r="A25" s="63" t="s">
        <v>165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5</v>
      </c>
      <c r="H25" s="63">
        <v>6</v>
      </c>
      <c r="I25" s="63"/>
    </row>
    <row r="27" spans="1:20">
      <c r="A27" s="107" t="s">
        <v>166</v>
      </c>
      <c r="B27" s="107"/>
      <c r="C27" s="107"/>
      <c r="D27" s="107"/>
      <c r="E27" s="107"/>
      <c r="F27" s="107" t="s">
        <v>151</v>
      </c>
      <c r="G27" s="107" t="s">
        <v>151</v>
      </c>
      <c r="H27" s="107" t="s">
        <v>151</v>
      </c>
      <c r="I27" s="107"/>
    </row>
    <row r="30" spans="1:20">
      <c r="I30" s="66" t="s">
        <v>167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流量数据</vt:lpstr>
      <vt:lpstr>咨询明细</vt:lpstr>
      <vt:lpstr>订单中心</vt:lpstr>
      <vt:lpstr>线上</vt:lpstr>
      <vt:lpstr>线下</vt:lpstr>
      <vt:lpstr>体验报告明细</vt:lpstr>
      <vt:lpstr>回复体验报告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2018-09-03T10:37:22Z</dcterms:modified>
</cp:coreProperties>
</file>