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M KPI FY26 DASHBOARD" sheetId="1" r:id="rId5"/>
    <sheet state="visible" name="2026 KPI TRACKER" sheetId="2" r:id="rId6"/>
    <sheet state="visible" name="SCM - PLANNING" sheetId="3" r:id="rId7"/>
    <sheet state="visible" name="PURCHASING" sheetId="4" r:id="rId8"/>
    <sheet state="visible" name="PRODUCTION" sheetId="5" r:id="rId9"/>
    <sheet state="visible" name="WHSE &amp; LOGS" sheetId="6" r:id="rId10"/>
    <sheet state="visible" name="FINANCE DEPT" sheetId="7" r:id="rId11"/>
    <sheet state="hidden" name="OEE" sheetId="8" r:id="rId12"/>
    <sheet state="visible" name="Sheet1" sheetId="9" r:id="rId13"/>
    <sheet state="visible" name="BUSINESS GOALS" sheetId="10" r:id="rId14"/>
    <sheet state="visible" name="OPERATIONAL OBECTIVE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14">
      <text>
        <t xml:space="preserve">Ammabelle D. Manimtim:
FCL-5-7 days
LCL - 7-10 days
</t>
      </text>
    </comment>
  </commentList>
</comments>
</file>

<file path=xl/sharedStrings.xml><?xml version="1.0" encoding="utf-8"?>
<sst xmlns="http://schemas.openxmlformats.org/spreadsheetml/2006/main" count="4815" uniqueCount="701">
  <si>
    <t>PIONEER SCM KPI FY26 DASHBOARD</t>
  </si>
  <si>
    <t>NOV</t>
  </si>
  <si>
    <t>Operational Objectives Dashboard</t>
  </si>
  <si>
    <t>KPI</t>
  </si>
  <si>
    <t>Budget/Target</t>
  </si>
  <si>
    <t>Actual</t>
  </si>
  <si>
    <t>Status</t>
  </si>
  <si>
    <t>Conversion Cost (SC only)</t>
  </si>
  <si>
    <t>●</t>
  </si>
  <si>
    <t>Production Reports</t>
  </si>
  <si>
    <t>Conversion Cost (Overall)</t>
  </si>
  <si>
    <t>Volume Produced MT</t>
  </si>
  <si>
    <t>OUTPUT VS TARGET</t>
  </si>
  <si>
    <t>MACHINE UTLIZATION</t>
  </si>
  <si>
    <t>RMPM SAVINGS (M)</t>
  </si>
  <si>
    <t>FORECAST ACCURACY</t>
  </si>
  <si>
    <t>Fill Rate</t>
  </si>
  <si>
    <t>MT</t>
  </si>
  <si>
    <t>Php</t>
  </si>
  <si>
    <t>LOCAL</t>
  </si>
  <si>
    <t>OTIF</t>
  </si>
  <si>
    <t>Operational Cost</t>
  </si>
  <si>
    <t>EXPORT</t>
  </si>
  <si>
    <t>Capital Expenditures</t>
  </si>
  <si>
    <t>days</t>
  </si>
  <si>
    <t>Variance Analysis</t>
  </si>
  <si>
    <t>Efficiency Ratio</t>
  </si>
  <si>
    <t>Progress on Strategic Initiatives</t>
  </si>
  <si>
    <t>PRODUCTIVE TIME</t>
  </si>
  <si>
    <t>DOWNTIME</t>
  </si>
  <si>
    <t>Inventory Accuracy</t>
  </si>
  <si>
    <t>Risk Assessment</t>
  </si>
  <si>
    <t>FG</t>
  </si>
  <si>
    <t>Resource Allocation</t>
  </si>
  <si>
    <t>RMPM</t>
  </si>
  <si>
    <t>Financial Trend FY26</t>
  </si>
  <si>
    <t>PROD</t>
  </si>
  <si>
    <t>DOWNTIME BREAKDOWN</t>
  </si>
  <si>
    <t>LABOR REPORTS</t>
  </si>
  <si>
    <t>Reg
hrs</t>
  </si>
  <si>
    <t>Warehouse Utlization</t>
  </si>
  <si>
    <t>OT
hrs</t>
  </si>
  <si>
    <t>LABOR REPORTS (Direct Labor)</t>
  </si>
  <si>
    <t>ABSENTEEISM</t>
  </si>
  <si>
    <t>LABOR REPORTS (Indirect Labor)</t>
  </si>
  <si>
    <t>Absences</t>
  </si>
  <si>
    <t>Manpower</t>
  </si>
  <si>
    <t>PIONEER</t>
  </si>
  <si>
    <t>2026 KPI TRACKER</t>
  </si>
  <si>
    <t>UoM</t>
  </si>
  <si>
    <t>2026 TARGET</t>
  </si>
  <si>
    <t>OCT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</si>
  <si>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</si>
  <si>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</si>
  <si>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</si>
  <si>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</si>
  <si>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</si>
  <si>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</si>
  <si>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</si>
  <si>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</si>
  <si>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</si>
  <si>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</si>
  <si>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2026 ACTUAL</t>
  </si>
  <si>
    <t>BUSINESS GOALS:</t>
  </si>
  <si>
    <t>FINANCIALS</t>
  </si>
  <si>
    <t>Conversion Cost</t>
  </si>
  <si>
    <t xml:space="preserve">     Conversion Cost (SC only)</t>
  </si>
  <si>
    <t>PHP/KG</t>
  </si>
  <si>
    <t xml:space="preserve">     Conversion Cost (SC only) vs Target</t>
  </si>
  <si>
    <t>%</t>
  </si>
  <si>
    <t>Volume produced (MT) Actual</t>
  </si>
  <si>
    <t>Volume produced (MT) Target</t>
  </si>
  <si>
    <t>Volume produced %</t>
  </si>
  <si>
    <t>FILL RATE</t>
  </si>
  <si>
    <t>Achievement (Value)</t>
  </si>
  <si>
    <t>NO VALUE</t>
  </si>
  <si>
    <t>OTIF Rate</t>
  </si>
  <si>
    <t xml:space="preserve">       Actual</t>
  </si>
  <si>
    <t xml:space="preserve">       Budget</t>
  </si>
  <si>
    <t xml:space="preserve">       Operational Cost %</t>
  </si>
  <si>
    <t xml:space="preserve">      Capital Expenditure %</t>
  </si>
  <si>
    <t>Project Status</t>
  </si>
  <si>
    <t>OPERATIONAL OBJECTIVES</t>
  </si>
  <si>
    <t>Output vs Target (planned)</t>
  </si>
  <si>
    <t xml:space="preserve">        Output Actual</t>
  </si>
  <si>
    <t xml:space="preserve">        Output Target</t>
  </si>
  <si>
    <t>Downtime Analysis</t>
  </si>
  <si>
    <t xml:space="preserve">       Change Over Time</t>
  </si>
  <si>
    <t xml:space="preserve">       Meeting</t>
  </si>
  <si>
    <t xml:space="preserve">       Sanitation Time</t>
  </si>
  <si>
    <t xml:space="preserve">       Start-up Time/Setup</t>
  </si>
  <si>
    <t xml:space="preserve">       Testing Time</t>
  </si>
  <si>
    <t xml:space="preserve">       Breaktime</t>
  </si>
  <si>
    <t xml:space="preserve">       Breakdown</t>
  </si>
  <si>
    <t xml:space="preserve">       Idle time</t>
  </si>
  <si>
    <t xml:space="preserve">       Preventive Maintenance</t>
  </si>
  <si>
    <t>Productive Time</t>
  </si>
  <si>
    <t>Machine Utilization</t>
  </si>
  <si>
    <t>Material Usage (Yield Rate)</t>
  </si>
  <si>
    <t>Internal Rejection</t>
  </si>
  <si>
    <t>Scrap</t>
  </si>
  <si>
    <t>Number of Days per month</t>
  </si>
  <si>
    <t>Inventory Reports</t>
  </si>
  <si>
    <t>Stock levels</t>
  </si>
  <si>
    <t xml:space="preserve">       DIO</t>
  </si>
  <si>
    <t xml:space="preserve">       Safety Stocks FG</t>
  </si>
  <si>
    <t xml:space="preserve">       Safety Stocks RM</t>
  </si>
  <si>
    <t xml:space="preserve">       Safety Stocks PM</t>
  </si>
  <si>
    <t>Turnover rates</t>
  </si>
  <si>
    <t>Aging Inventory FG</t>
  </si>
  <si>
    <t xml:space="preserve">       Fast Moving (GOOD) Class A&amp;B</t>
  </si>
  <si>
    <t xml:space="preserve">       Fast Moving (NTE) Class A&amp;B</t>
  </si>
  <si>
    <t xml:space="preserve">       Slow Moving /NTE Class C</t>
  </si>
  <si>
    <t xml:space="preserve">       No Movement Class C</t>
  </si>
  <si>
    <t xml:space="preserve">       Expired Stocks</t>
  </si>
  <si>
    <t xml:space="preserve">      Total Inventory</t>
  </si>
  <si>
    <t>Aging Inventory RM</t>
  </si>
  <si>
    <t>Aging Inventory PM</t>
  </si>
  <si>
    <t xml:space="preserve">       Inventory Accuracy FG</t>
  </si>
  <si>
    <t xml:space="preserve">       Inventory Accuracy RMPM</t>
  </si>
  <si>
    <t xml:space="preserve">       Inventory Accuracy Production</t>
  </si>
  <si>
    <t>NO DATA</t>
  </si>
  <si>
    <t xml:space="preserve">       Warehouse Utlization FG</t>
  </si>
  <si>
    <t xml:space="preserve">       Warehouse Utlization RMPM</t>
  </si>
  <si>
    <t>Supply Chain and Logistics Reports</t>
  </si>
  <si>
    <t>Supplier Performance</t>
  </si>
  <si>
    <t>Lead Times</t>
  </si>
  <si>
    <t>Freight Costs</t>
  </si>
  <si>
    <t>Sales &amp; Operations Planning (S&amp;OP) Reports</t>
  </si>
  <si>
    <t>Demand vs supply alignment</t>
  </si>
  <si>
    <t>Forecast Accuracy</t>
  </si>
  <si>
    <t>EPOXY (MARINE + CONSTRUCTION)</t>
  </si>
  <si>
    <t>ELASTOSEAL</t>
  </si>
  <si>
    <t>MIGHTY BOND</t>
  </si>
  <si>
    <t>PRO-EPOXY</t>
  </si>
  <si>
    <t>BUILDERS BOND</t>
  </si>
  <si>
    <t>COATING MARINE</t>
  </si>
  <si>
    <t>TRASPORTATION</t>
  </si>
  <si>
    <t>OTHER CONSUMER</t>
  </si>
  <si>
    <t>PRO-SEALANT</t>
  </si>
  <si>
    <t>PRO-WATERPROOFING</t>
  </si>
  <si>
    <t>PRO-PAINTING</t>
  </si>
  <si>
    <t>PRO-ADHESIVES</t>
  </si>
  <si>
    <t>MINING</t>
  </si>
  <si>
    <t>OTHERS</t>
  </si>
  <si>
    <t>Forecast Accuracy Location</t>
  </si>
  <si>
    <t xml:space="preserve">       LOCAL PHILIPPINES</t>
  </si>
  <si>
    <t xml:space="preserve">             GMA</t>
  </si>
  <si>
    <t xml:space="preserve">             NORTH LUZON</t>
  </si>
  <si>
    <t xml:space="preserve">             SOUTH LUZON</t>
  </si>
  <si>
    <t xml:space="preserve">             VISAYAS</t>
  </si>
  <si>
    <t xml:space="preserve">             MINDANAO</t>
  </si>
  <si>
    <t xml:space="preserve">             MODERN TRADE</t>
  </si>
  <si>
    <t xml:space="preserve">             PSBSI</t>
  </si>
  <si>
    <t xml:space="preserve">      EXPORT</t>
  </si>
  <si>
    <t xml:space="preserve">             INDONESIA</t>
  </si>
  <si>
    <t xml:space="preserve">             INDIA</t>
  </si>
  <si>
    <t xml:space="preserve">             DIRECT EXPORT</t>
  </si>
  <si>
    <t>Workforce &amp; Labor Reports</t>
  </si>
  <si>
    <t>Labor productivity</t>
  </si>
  <si>
    <t>Regular hours</t>
  </si>
  <si>
    <t>hrs</t>
  </si>
  <si>
    <t>Overtime hours</t>
  </si>
  <si>
    <t xml:space="preserve">       Overtime %</t>
  </si>
  <si>
    <t>Regular hours DL</t>
  </si>
  <si>
    <t>Overtime hours DL</t>
  </si>
  <si>
    <t>Regular hours IL</t>
  </si>
  <si>
    <t>Overtime hours IL</t>
  </si>
  <si>
    <t>Absenteeism</t>
  </si>
  <si>
    <t># of Manpower</t>
  </si>
  <si>
    <t>count</t>
  </si>
  <si>
    <t># of Absences</t>
  </si>
  <si>
    <t># of Working days</t>
  </si>
  <si>
    <t>L06 - EPOXY</t>
  </si>
  <si>
    <t>L04B - ELASTO</t>
  </si>
  <si>
    <t>L03 - CYANO TUBE</t>
  </si>
  <si>
    <t>L01 - COATINGS</t>
  </si>
  <si>
    <t>L07 - EPOXY TUBE</t>
  </si>
  <si>
    <t>LINE 9 - EPS</t>
  </si>
  <si>
    <t>L10 - CONTACT BOND</t>
  </si>
  <si>
    <t>GIP L11 - SILICONE</t>
  </si>
  <si>
    <t>L12 - SPECIAL - EPOXY BASED</t>
  </si>
  <si>
    <t>L13 - SPECIAL</t>
  </si>
  <si>
    <t>LINE 14</t>
  </si>
  <si>
    <t>L02 - CYNO BOTTLE / L05- EPOXY CLAY</t>
  </si>
  <si>
    <t>LABELING LINE</t>
  </si>
  <si>
    <t>Training and compliance</t>
  </si>
  <si>
    <t>Procurement</t>
  </si>
  <si>
    <t>Savings (Actual)</t>
  </si>
  <si>
    <t>Savings (Target)</t>
  </si>
  <si>
    <t>Savings (%)</t>
  </si>
  <si>
    <t>SC - PLANNING</t>
  </si>
  <si>
    <t>Q1</t>
  </si>
  <si>
    <t>Q2</t>
  </si>
  <si>
    <t>Q3</t>
  </si>
  <si>
    <t>Q4</t>
  </si>
  <si>
    <t>2026 ABP</t>
  </si>
  <si>
    <t>2026 YTD</t>
  </si>
  <si>
    <t>A.</t>
  </si>
  <si>
    <t>COMPLIANCE TO SCHEDULE</t>
  </si>
  <si>
    <t>COMPLIANCE</t>
  </si>
  <si>
    <t>L06</t>
  </si>
  <si>
    <t>L04B</t>
  </si>
  <si>
    <t>GIP L03</t>
  </si>
  <si>
    <t>L01</t>
  </si>
  <si>
    <t>GIP L07</t>
  </si>
  <si>
    <t>EPS</t>
  </si>
  <si>
    <t>L10</t>
  </si>
  <si>
    <t>L11 - SILICONE</t>
  </si>
  <si>
    <t>GIP L11</t>
  </si>
  <si>
    <t>L12</t>
  </si>
  <si>
    <t>L13</t>
  </si>
  <si>
    <t>L14</t>
  </si>
  <si>
    <t>L05 - EPOXY CLAY</t>
  </si>
  <si>
    <t>GIP L05</t>
  </si>
  <si>
    <t>L02 - CYNO BOTTLE</t>
  </si>
  <si>
    <t>L02</t>
  </si>
  <si>
    <t>B.</t>
  </si>
  <si>
    <t>DIO (based on P&amp;L COGS)</t>
  </si>
  <si>
    <t>DIO</t>
  </si>
  <si>
    <t>FG - Consignment</t>
  </si>
  <si>
    <t>DAYS</t>
  </si>
  <si>
    <t>SFG</t>
  </si>
  <si>
    <t>BM</t>
  </si>
  <si>
    <t>RM</t>
  </si>
  <si>
    <t>PM</t>
  </si>
  <si>
    <t>DIO-SOH</t>
  </si>
  <si>
    <t>TOTAL-OTHERS</t>
  </si>
  <si>
    <t>FG In-transit</t>
  </si>
  <si>
    <t>RM In-transit</t>
  </si>
  <si>
    <t>TOTAL IN-TRANSIT</t>
  </si>
  <si>
    <t>TOTAL INVENTORY</t>
  </si>
  <si>
    <t>C.</t>
  </si>
  <si>
    <t>DIO-SOH (net of consignment &amp; SLOB Provisions)</t>
  </si>
  <si>
    <t>D.</t>
  </si>
  <si>
    <t>SAFETY STOCKS MONITORING FG</t>
  </si>
  <si>
    <t>INVENTORY SAFETY STOCKS FG</t>
  </si>
  <si>
    <t>Class A</t>
  </si>
  <si>
    <t>Class B</t>
  </si>
  <si>
    <t>Class C</t>
  </si>
  <si>
    <t>ALL IN</t>
  </si>
  <si>
    <t>Grand total</t>
  </si>
  <si>
    <t>E.</t>
  </si>
  <si>
    <t>SAFETY STOCKS MONITORING RM</t>
  </si>
  <si>
    <t>INVENTORY SAFETY STOCKS RM</t>
  </si>
  <si>
    <t>F.</t>
  </si>
  <si>
    <t>SAFETY STOCKS MONITORING PM</t>
  </si>
  <si>
    <t>INVENTORY SAFETY STOCKS PM</t>
  </si>
  <si>
    <t>CORE</t>
  </si>
  <si>
    <t>M7</t>
  </si>
  <si>
    <t>G.</t>
  </si>
  <si>
    <t>INVENTORY</t>
  </si>
  <si>
    <t>FG Inventory Distribution</t>
  </si>
  <si>
    <t>Fast Moving (GOOD) Class A&amp;B</t>
  </si>
  <si>
    <t>kgs</t>
  </si>
  <si>
    <t>Fast Moving (NTE) Class A&amp;B</t>
  </si>
  <si>
    <t>Slow Moving /NTE Class C</t>
  </si>
  <si>
    <t>No Movement Class C</t>
  </si>
  <si>
    <t>Expired Stocks</t>
  </si>
  <si>
    <t>Total Inventory</t>
  </si>
  <si>
    <t>No. of Inventory days</t>
  </si>
  <si>
    <t>day/s</t>
  </si>
  <si>
    <t>H.</t>
  </si>
  <si>
    <t>PHP</t>
  </si>
  <si>
    <t>I.</t>
  </si>
  <si>
    <t>RM/PM Inventory Distribution</t>
  </si>
  <si>
    <t>J.</t>
  </si>
  <si>
    <t>K.</t>
  </si>
  <si>
    <t>INVENTORY ACCURACY</t>
  </si>
  <si>
    <t>Finished Good Inventory Accuracy</t>
  </si>
  <si>
    <t>Total Count</t>
  </si>
  <si>
    <t>Total Missed</t>
  </si>
  <si>
    <t>L.</t>
  </si>
  <si>
    <t>RM/PM Inventory Accuracy</t>
  </si>
  <si>
    <t>M.</t>
  </si>
  <si>
    <t>MANPOWER PLAN</t>
  </si>
  <si>
    <t>Headcount</t>
  </si>
  <si>
    <t>Regular</t>
  </si>
  <si>
    <t>Agency</t>
  </si>
  <si>
    <t>TOTAL HEADCOUNT</t>
  </si>
  <si>
    <t>Resigned Employee</t>
  </si>
  <si>
    <t>Attrition Rate</t>
  </si>
  <si>
    <t>Manhours</t>
  </si>
  <si>
    <t>HRS</t>
  </si>
  <si>
    <t>TOTAL MANHOURS</t>
  </si>
  <si>
    <t>Overtime Hours</t>
  </si>
  <si>
    <t>Overtime Rate</t>
  </si>
  <si>
    <t># of Required working days</t>
  </si>
  <si>
    <t>Absenteeism Rate</t>
  </si>
  <si>
    <t>N.</t>
  </si>
  <si>
    <t>LOCAL PHILIPPINES</t>
  </si>
  <si>
    <t>GMA</t>
  </si>
  <si>
    <t>NORTH LUZON</t>
  </si>
  <si>
    <t>SOUTH LUZON</t>
  </si>
  <si>
    <t>VISAYAS</t>
  </si>
  <si>
    <t>MINDANAO</t>
  </si>
  <si>
    <t>MODERN TRADE</t>
  </si>
  <si>
    <t>PSBSI</t>
  </si>
  <si>
    <t>INDONESIA</t>
  </si>
  <si>
    <t>INDIA</t>
  </si>
  <si>
    <t>DIRECT EXPORT</t>
  </si>
  <si>
    <t>OVERALL FORECAST ACCURACY</t>
  </si>
  <si>
    <t>O.</t>
  </si>
  <si>
    <t>SC - PROCUREMENT</t>
  </si>
  <si>
    <t>2025 ACTUAL</t>
  </si>
  <si>
    <t>SAVINGS</t>
  </si>
  <si>
    <t>SAVINGS (Actual)</t>
  </si>
  <si>
    <t>SAVINGS (Target)</t>
  </si>
  <si>
    <t>P.O CONFORMANCE</t>
  </si>
  <si>
    <t>AFTER PR APPROVED</t>
  </si>
  <si>
    <t>Average P.O. Cycle Time</t>
  </si>
  <si>
    <t>P.O for RM</t>
  </si>
  <si>
    <t>DAY</t>
  </si>
  <si>
    <t>P.O for PM</t>
  </si>
  <si>
    <t>P.O for MRO</t>
  </si>
  <si>
    <t>P.O for MARKETING</t>
  </si>
  <si>
    <t>P.O. Accuracy</t>
  </si>
  <si>
    <t>Total number of P.O.</t>
  </si>
  <si>
    <t># of erroneous delivery</t>
  </si>
  <si>
    <t># of emergency P.O.</t>
  </si>
  <si>
    <t>Accuracy Rate</t>
  </si>
  <si>
    <t>Emergency Purchase ratio</t>
  </si>
  <si>
    <t xml:space="preserve"> RM/PM PRICE ANALYSIS</t>
  </si>
  <si>
    <t>Actual vs last purchase</t>
  </si>
  <si>
    <t>Actual vs budget</t>
  </si>
  <si>
    <t>CHEM EPOXY RESIN 8</t>
  </si>
  <si>
    <t>CHEM HARDENER PA 7</t>
  </si>
  <si>
    <t>CHEM HARDENER PA 9</t>
  </si>
  <si>
    <t>CHEM EPOXY RESIN 4</t>
  </si>
  <si>
    <t>CHEM RUBBER 2</t>
  </si>
  <si>
    <t>CHEM HARDENER AM 1</t>
  </si>
  <si>
    <t>CHEM SOLVENT 15</t>
  </si>
  <si>
    <t>CHEM TACKIFIER RESIN 7</t>
  </si>
  <si>
    <t>CHEM FILLER CLAY 10</t>
  </si>
  <si>
    <t>CHEM EPOXY RESIN 5</t>
  </si>
  <si>
    <t>CHEM EMULSION SA 1</t>
  </si>
  <si>
    <t>CHEM CYANO 5</t>
  </si>
  <si>
    <t>CHEM CONTACT CEMENT 1</t>
  </si>
  <si>
    <t>CHEM TACKIFIER RESIN 6</t>
  </si>
  <si>
    <t>CHEM - FILLER CALCIUM 39</t>
  </si>
  <si>
    <t>CHEM SOLVENT 7</t>
  </si>
  <si>
    <t>CHEM ALKYD RESIN 5</t>
  </si>
  <si>
    <t>CHEM COLORANT WHITE 29</t>
  </si>
  <si>
    <t>CHEM FILLER CALCIUM 6</t>
  </si>
  <si>
    <t>CHEM RUBBER 3</t>
  </si>
  <si>
    <t>CHEM HARDENER M1</t>
  </si>
  <si>
    <t>CHEM ADDITIVE UV 1</t>
  </si>
  <si>
    <t>CHEM HARDENER PA 2</t>
  </si>
  <si>
    <t>T.CAN-1/4 PINT</t>
  </si>
  <si>
    <t>T.CAN-QUART</t>
  </si>
  <si>
    <t>T.CAN-GALLON W/ HANDLE</t>
  </si>
  <si>
    <t>T.CAN-1/2 PINT</t>
  </si>
  <si>
    <t>T.CAN-PINT</t>
  </si>
  <si>
    <t>CARTRIDGE-UNPRINTED PAPER</t>
  </si>
  <si>
    <t>A.TUBE-M.BOND 1 SHOT W/O CAP</t>
  </si>
  <si>
    <t>T.CAN-4 LITERS ROUND</t>
  </si>
  <si>
    <t>A.TUBE-M.BOND 3G (13.5MM) W/O</t>
  </si>
  <si>
    <t>T.CAN-1 LITER</t>
  </si>
  <si>
    <t>CAP &amp; NOZZLE - M. BOND 1G</t>
  </si>
  <si>
    <t>POUCH-ELASTOSEAL PISIL 250G</t>
  </si>
  <si>
    <t>PAIL-PLASTIC 20KGS</t>
  </si>
  <si>
    <t>POUCH-ELASTOSEAL PISILITO 85G</t>
  </si>
  <si>
    <t>T.CAN-1 LITER FLAT ROUND</t>
  </si>
  <si>
    <t>CAP &amp; NOZZLE-MB 3G NEW DESIGN</t>
  </si>
  <si>
    <t>A.TUBE-M.GASKET BLACK 85G (I)</t>
  </si>
  <si>
    <t>A.TUBE-M.GASKET RED 85G (I)</t>
  </si>
  <si>
    <t>P.BOX-GALLON X 2</t>
  </si>
  <si>
    <t>T.CAN-1/4 PINT PART B NON-SAG EPOXY PRINTED FOR PT PAI INDO</t>
  </si>
  <si>
    <t>PRODUCTION</t>
  </si>
  <si>
    <t>MACHINE UTILIZATION - BY TIME</t>
  </si>
  <si>
    <t>SUMMARY OF ALL LINE</t>
  </si>
  <si>
    <t>Actual Productive Time</t>
  </si>
  <si>
    <t>No Production Plan</t>
  </si>
  <si>
    <t>No Head Count Allocation</t>
  </si>
  <si>
    <t>Change Over Time</t>
  </si>
  <si>
    <t>Meeting</t>
  </si>
  <si>
    <t>Sanitation Time</t>
  </si>
  <si>
    <t>Start-up Time/Setup</t>
  </si>
  <si>
    <t>Shutdown/cooldown</t>
  </si>
  <si>
    <t>Testing Time</t>
  </si>
  <si>
    <t>Breaktime</t>
  </si>
  <si>
    <t>Preventitve Maintenance</t>
  </si>
  <si>
    <t>Force Majeure</t>
  </si>
  <si>
    <t>Electrical Breakdown</t>
  </si>
  <si>
    <t>Mechanical Breakdown</t>
  </si>
  <si>
    <t xml:space="preserve">Materials Supply </t>
  </si>
  <si>
    <t>Sorting/Reworking</t>
  </si>
  <si>
    <t>Technical Downtime(QA &amp; RND)</t>
  </si>
  <si>
    <t>No Manpower</t>
  </si>
  <si>
    <t>UDT-Meeting</t>
  </si>
  <si>
    <t>No OT</t>
  </si>
  <si>
    <t>No Bulkmix/No Kettle</t>
  </si>
  <si>
    <t>Transfer</t>
  </si>
  <si>
    <t>Idle time</t>
  </si>
  <si>
    <t>TOTAL</t>
  </si>
  <si>
    <t># of Machines available</t>
  </si>
  <si>
    <t># of Machines used</t>
  </si>
  <si>
    <t>Production Days</t>
  </si>
  <si>
    <t>% Utilization</t>
  </si>
  <si>
    <t>LINE 6- EPOXY LINE (FILLING)</t>
  </si>
  <si>
    <t>LINE 6- EPOXY LINE (MIXER)</t>
  </si>
  <si>
    <t>LINE 4 - ELASTO FILLING</t>
  </si>
  <si>
    <t>LINE 4 - ELASTO MIXING</t>
  </si>
  <si>
    <t>LINE 3- ITALY MACHINE</t>
  </si>
  <si>
    <t>LINE 3 - KOREA MACHINE</t>
  </si>
  <si>
    <t>L01 - COATINGS (MIXER)</t>
  </si>
  <si>
    <t>L01 - COATINGS (MILLING)</t>
  </si>
  <si>
    <t>LINE 7 - EPOXY TUBE</t>
  </si>
  <si>
    <t>LINE 10 - CONTACT BOND</t>
  </si>
  <si>
    <t>LINE 11 - SILICONE NEW</t>
  </si>
  <si>
    <t>LINE 12 - EPOXY BASED</t>
  </si>
  <si>
    <t>LINE 13 - WATER BASED</t>
  </si>
  <si>
    <t>Breakdown</t>
  </si>
  <si>
    <t>Preventive Maintenance</t>
  </si>
  <si>
    <t>LINE 14 - FILLING</t>
  </si>
  <si>
    <t>LINE 14 - MIXING</t>
  </si>
  <si>
    <t xml:space="preserve"> </t>
  </si>
  <si>
    <t>OUTPUT AND WASTAGE</t>
  </si>
  <si>
    <t>KGS</t>
  </si>
  <si>
    <t>FG Ouput</t>
  </si>
  <si>
    <t>Output from Reprocess</t>
  </si>
  <si>
    <t>Internal Rejection (Bad Stocks)</t>
  </si>
  <si>
    <t>Total Actual Output (NET)</t>
  </si>
  <si>
    <t>Daily Average Output</t>
  </si>
  <si>
    <t>Production Waste</t>
  </si>
  <si>
    <t>Total Waste</t>
  </si>
  <si>
    <t>KG/MH</t>
  </si>
  <si>
    <t>KG/HRS</t>
  </si>
  <si>
    <t>L13 - SPECIAL WATER BASED</t>
  </si>
  <si>
    <t>PCS</t>
  </si>
  <si>
    <t>PC/HRS</t>
  </si>
  <si>
    <t>MATERIAL USAGE</t>
  </si>
  <si>
    <t>RM Usage</t>
  </si>
  <si>
    <t>TOTAL RM USAGE</t>
  </si>
  <si>
    <t>Production Output</t>
  </si>
  <si>
    <t>% Yield</t>
  </si>
  <si>
    <t>% Waste</t>
  </si>
  <si>
    <t>SCHEDULING ATTAINMENT</t>
  </si>
  <si>
    <t>SUMMARY OF LINE</t>
  </si>
  <si>
    <t>Actual  Output</t>
  </si>
  <si>
    <t>Planned  Output</t>
  </si>
  <si>
    <t>% Compliance</t>
  </si>
  <si>
    <t>Actual FG Output</t>
  </si>
  <si>
    <t>Planned FG Output</t>
  </si>
  <si>
    <t>MACHINE UTILIZATION - BY DESIGN</t>
  </si>
  <si>
    <t>GIP L05 - EPOXY CLAY</t>
  </si>
  <si>
    <t>CHANGE OVER</t>
  </si>
  <si>
    <t>Change over count</t>
  </si>
  <si>
    <t>COUNT</t>
  </si>
  <si>
    <t>Average HRS Per change over</t>
  </si>
  <si>
    <t>MINS</t>
  </si>
  <si>
    <t>LINE 13 - COATINGS</t>
  </si>
  <si>
    <t>Production Inventory Accuracy</t>
  </si>
  <si>
    <t>SC - LOGISTICS</t>
  </si>
  <si>
    <t>OTIF PER PESO VALUE</t>
  </si>
  <si>
    <t>Served per Line item</t>
  </si>
  <si>
    <t>Total per Line Item</t>
  </si>
  <si>
    <t>OTIF RATE</t>
  </si>
  <si>
    <t>Volume Fill Rate (Corporate Fillrate)</t>
  </si>
  <si>
    <t>Actual Delivered</t>
  </si>
  <si>
    <t>Actual Orders</t>
  </si>
  <si>
    <t>Hit Rate</t>
  </si>
  <si>
    <t>Value Fill Rate (SC Fillrate)</t>
  </si>
  <si>
    <t>Actual Delivered (SI) million</t>
  </si>
  <si>
    <t>Actual Orders million</t>
  </si>
  <si>
    <t>Budget</t>
  </si>
  <si>
    <t>Value Fill Rate (Corporate Fillrate)</t>
  </si>
  <si>
    <t>C.1</t>
  </si>
  <si>
    <t>Value Fill Rate (Core product)</t>
  </si>
  <si>
    <t>C.2</t>
  </si>
  <si>
    <t>Value Fill Rate (Emmerging)</t>
  </si>
  <si>
    <t>BREAKDOWN OF NON OTIF</t>
  </si>
  <si>
    <t>PL</t>
  </si>
  <si>
    <t>Material constraint</t>
  </si>
  <si>
    <t>Planning error</t>
  </si>
  <si>
    <t>Capacity Constraint</t>
  </si>
  <si>
    <t>Acumatica Inventory Issue</t>
  </si>
  <si>
    <t>Warehouse Constraint</t>
  </si>
  <si>
    <t>Truck unavailability</t>
  </si>
  <si>
    <t>Dispatch Issue</t>
  </si>
  <si>
    <t>Custom Issue</t>
  </si>
  <si>
    <t>Permits</t>
  </si>
  <si>
    <t>PR</t>
  </si>
  <si>
    <t>Machine downtime</t>
  </si>
  <si>
    <t>Production Under run</t>
  </si>
  <si>
    <t>Manpower constraint</t>
  </si>
  <si>
    <t>Production delay</t>
  </si>
  <si>
    <t>Acumatica Confirmation delay</t>
  </si>
  <si>
    <t>Subcon delay</t>
  </si>
  <si>
    <t>TE</t>
  </si>
  <si>
    <t>Developmental Issue</t>
  </si>
  <si>
    <t>Quality Issue</t>
  </si>
  <si>
    <t>SA</t>
  </si>
  <si>
    <t>Cancelled Order</t>
  </si>
  <si>
    <t>Demand Shift</t>
  </si>
  <si>
    <t>CS Issue</t>
  </si>
  <si>
    <t>FI</t>
  </si>
  <si>
    <t>Pricing Issue</t>
  </si>
  <si>
    <t>TOTAL UNSERVE</t>
  </si>
  <si>
    <t>STOCK OUTS</t>
  </si>
  <si>
    <t>Beyond forecast</t>
  </si>
  <si>
    <t>OTDL</t>
  </si>
  <si>
    <t>CENTRAL LUZOM</t>
  </si>
  <si>
    <t>PAI OTDL</t>
  </si>
  <si>
    <t>OTDL RATE</t>
  </si>
  <si>
    <t>TRUCK UTILIZATION (volume)</t>
  </si>
  <si>
    <t>10wheeler/wing van</t>
  </si>
  <si>
    <t>volume (cbm)</t>
  </si>
  <si>
    <t>AUV</t>
  </si>
  <si>
    <t>6 wheeler</t>
  </si>
  <si>
    <t>4 wheeler</t>
  </si>
  <si>
    <t>20-foot container</t>
  </si>
  <si>
    <t>Truck Utilization</t>
  </si>
  <si>
    <t>FREIGHT COST - PER KILO</t>
  </si>
  <si>
    <t>CENTRAL LUZON</t>
  </si>
  <si>
    <t>FREIGHT COST</t>
  </si>
  <si>
    <t>LRA WAREHOUSE</t>
  </si>
  <si>
    <t>RM/PM</t>
  </si>
  <si>
    <t>HIT</t>
  </si>
  <si>
    <t>counts</t>
  </si>
  <si>
    <t>MIS</t>
  </si>
  <si>
    <t>WAREHOUSE UTILIZATION</t>
  </si>
  <si>
    <t>Pallet Position</t>
  </si>
  <si>
    <t>Pallet Position (Actual)</t>
  </si>
  <si>
    <t>Utilization %</t>
  </si>
  <si>
    <t>EXTERNAL WAREHOUSE</t>
  </si>
  <si>
    <t>ISSUANCE TURNAROUND TIME (INBOUND)</t>
  </si>
  <si>
    <t>PICK-UP/PULL</t>
  </si>
  <si>
    <t>MISS</t>
  </si>
  <si>
    <t>Percent of issuance</t>
  </si>
  <si>
    <t>SLA TO ISSUE (3HRS)</t>
  </si>
  <si>
    <t>P.</t>
  </si>
  <si>
    <t>RECEIVING TURNAROUND TIME</t>
  </si>
  <si>
    <t>Percent of receiving turn around time</t>
  </si>
  <si>
    <t>Q.</t>
  </si>
  <si>
    <t>FREIGHT COST UTILIZATION IMPORTATION</t>
  </si>
  <si>
    <t>CIF</t>
  </si>
  <si>
    <t>FOB (PAKISTAN,ASIA)</t>
  </si>
  <si>
    <t>EXWORKS</t>
  </si>
  <si>
    <t>CFR</t>
  </si>
  <si>
    <t>FREIGHT COST IMPORTATION</t>
  </si>
  <si>
    <t>R.</t>
  </si>
  <si>
    <t>FREIGHT COST UTILIZATION EXPORT</t>
  </si>
  <si>
    <t>FOB</t>
  </si>
  <si>
    <t>DAP</t>
  </si>
  <si>
    <t>FREIGHT COST EXPORT</t>
  </si>
  <si>
    <t>S.</t>
  </si>
  <si>
    <t>CUSTOM DUTIES IMPORTATION AGAINST THE BUDGET</t>
  </si>
  <si>
    <t>CUSTOM DUTIES (TOTAL DELIVERED)</t>
  </si>
  <si>
    <t>CUSTOM DUTIES (HIT DELIVERED)</t>
  </si>
  <si>
    <t>T.</t>
  </si>
  <si>
    <t>ARRIVAL MONITORING FROM ETA MNL TO LMS</t>
  </si>
  <si>
    <t>ETA MNL TO LMS (FCL)</t>
  </si>
  <si>
    <t>ETA MNL TO LMS (LCL)</t>
  </si>
  <si>
    <t>U.</t>
  </si>
  <si>
    <t>Average time</t>
  </si>
  <si>
    <t>WAREHOUSE UTILIZATION RATE</t>
  </si>
  <si>
    <t>TOTAL RACKS</t>
  </si>
  <si>
    <t>RACKS - MOVING</t>
  </si>
  <si>
    <t>RACKS - NON MOVING</t>
  </si>
  <si>
    <t>RACKS - EXPIRED/OBSOLETE</t>
  </si>
  <si>
    <t>RM/PM WHSE UTILIZATION RATE</t>
  </si>
  <si>
    <t>FG WHSE UTILIZATION RATE</t>
  </si>
  <si>
    <t>DEFINITION</t>
  </si>
  <si>
    <t>HOW TO GET</t>
  </si>
  <si>
    <t xml:space="preserve">     Conversion Cost (Overall)</t>
  </si>
  <si>
    <t xml:space="preserve">    Actual</t>
  </si>
  <si>
    <t xml:space="preserve">    Budget</t>
  </si>
  <si>
    <t>Operational Cost %</t>
  </si>
  <si>
    <t>on-going</t>
  </si>
  <si>
    <t>Capital Expenditures %</t>
  </si>
  <si>
    <t>Variance Analysis (Expense)</t>
  </si>
  <si>
    <t>Variance Analysis (Expense) %</t>
  </si>
  <si>
    <t>IMPROVE QUALITY</t>
  </si>
  <si>
    <t>Customer Complaint</t>
  </si>
  <si>
    <t>CARs Closed</t>
  </si>
  <si>
    <t>HEALTH &amp; SAFETY GOALS</t>
  </si>
  <si>
    <t>Hazard Identified</t>
  </si>
  <si>
    <t xml:space="preserve">   CARs Closed</t>
  </si>
  <si>
    <t xml:space="preserve">    %</t>
  </si>
  <si>
    <t>Safety Violation</t>
  </si>
  <si>
    <t>SET</t>
  </si>
  <si>
    <t>2025 KPI - Actuals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</si>
  <si>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</si>
  <si>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</si>
  <si>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</si>
  <si>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</si>
  <si>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</si>
  <si>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</si>
  <si>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</si>
  <si>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</si>
  <si>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</si>
  <si>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</si>
  <si>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</si>
  <si>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</si>
  <si>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</si>
  <si>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A OR B</t>
  </si>
  <si>
    <t>OEE - LINE 06 FILLING</t>
  </si>
  <si>
    <t>OEE - LINE 06 MIXING</t>
  </si>
  <si>
    <t>L04</t>
  </si>
  <si>
    <t>ES</t>
  </si>
  <si>
    <t>Availability</t>
  </si>
  <si>
    <t>BB</t>
  </si>
  <si>
    <t>Planned Run Time</t>
  </si>
  <si>
    <t>hr</t>
  </si>
  <si>
    <t>Actual Run Time</t>
  </si>
  <si>
    <t>Availability Rate</t>
  </si>
  <si>
    <t>Performance</t>
  </si>
  <si>
    <t>Theoretical Output</t>
  </si>
  <si>
    <t>Actual Output</t>
  </si>
  <si>
    <t>Performance Rate</t>
  </si>
  <si>
    <t>Quality</t>
  </si>
  <si>
    <t>Total Output</t>
  </si>
  <si>
    <t>Waste</t>
  </si>
  <si>
    <t>from QA data</t>
  </si>
  <si>
    <t>Quality Rate</t>
  </si>
  <si>
    <t>TOTAL OEE</t>
  </si>
  <si>
    <t>Semi-automatic process capability yields 30% for Part A and 40% for Part B  within specification.</t>
  </si>
  <si>
    <r>
      <rPr>
        <rFont val="Aptos Narrow"/>
        <color theme="1"/>
        <sz val="11.0"/>
      </rPr>
      <t>Waste</t>
    </r>
    <r>
      <rPr>
        <rFont val="Aptos Narrow"/>
        <color rgb="FFFF0000"/>
        <sz val="9.0"/>
      </rPr>
      <t xml:space="preserve"> (weight discrepancy)</t>
    </r>
  </si>
  <si>
    <t>comes from Ms. Liway weight analysis</t>
  </si>
  <si>
    <t>OEE - LINE 04 FILLING</t>
  </si>
  <si>
    <t>OEE - LINE 04 MIXING</t>
  </si>
  <si>
    <t>OEE - LINE 01 FILLING</t>
  </si>
  <si>
    <t>CONVERSION COST</t>
  </si>
  <si>
    <t>BUSINESS GOALS</t>
  </si>
  <si>
    <t>PIC</t>
  </si>
  <si>
    <t>COGS</t>
  </si>
  <si>
    <t>PERFORMANCE VS TARGET</t>
  </si>
  <si>
    <t>Ms. Amor</t>
  </si>
  <si>
    <t>MFG/PROC/ENG'G</t>
  </si>
  <si>
    <t>MFG/ENG'G</t>
  </si>
  <si>
    <t>RMPM COST</t>
  </si>
  <si>
    <t>PROC</t>
  </si>
  <si>
    <t>FILL RATE (SC FILLRATE)</t>
  </si>
  <si>
    <t>PLAN/LOGS</t>
  </si>
  <si>
    <t>CUSTOMER COMPLAINT</t>
  </si>
  <si>
    <t>DUE TO PRODUCT QUALITY</t>
  </si>
  <si>
    <t>Ms. Liway</t>
  </si>
  <si>
    <t>MFG/LOGS/ENG'G</t>
  </si>
  <si>
    <t>Develop Succession Plan</t>
  </si>
  <si>
    <t>Learning and Growth</t>
  </si>
  <si>
    <t>Exit FY vs Plan (on identified critical position)</t>
  </si>
  <si>
    <t>OVP</t>
  </si>
  <si>
    <t>PRIORITY</t>
  </si>
  <si>
    <t>LESS PRIORITY</t>
  </si>
  <si>
    <t>CAPACITY STATEMENT</t>
  </si>
  <si>
    <t>(u/wk)</t>
  </si>
  <si>
    <t>CHANGE OVER  &gt;&gt;&gt; AVE HOURS</t>
  </si>
  <si>
    <t>CHANGE OVER &gt;&gt;&gt; PLAN vs ACTUAL (FREQ ACTUAL AND PLAN TIME vs ACTUAL TIME)</t>
  </si>
  <si>
    <t>Eqpt Availability</t>
  </si>
  <si>
    <t>eff eng'g</t>
  </si>
  <si>
    <t>hrs/wk</t>
  </si>
  <si>
    <t>INTERNAL REJECTION</t>
  </si>
  <si>
    <t>BONUS BACK FOR ALL HOLD IF NO REWORK / NO CONCESSION</t>
  </si>
  <si>
    <t>Run Rate</t>
  </si>
  <si>
    <t>raw uph (eff)</t>
  </si>
  <si>
    <t>u/wk</t>
  </si>
  <si>
    <t>WASTE (PROCESS INHERENT)</t>
  </si>
  <si>
    <t>WASTE PERCENTAGE</t>
  </si>
  <si>
    <t>Productive time</t>
  </si>
  <si>
    <t>eff. Mfg</t>
  </si>
  <si>
    <t>Material Usage (Yield Rate) (BACKFLUSH + ADJUSMENT)</t>
  </si>
  <si>
    <t>Yield</t>
  </si>
  <si>
    <t>final</t>
  </si>
  <si>
    <t>% out/in</t>
  </si>
  <si>
    <t xml:space="preserve">    &gt;&gt;&gt; MONITORING OF ADJUSMENT</t>
  </si>
  <si>
    <t>MONITORING</t>
  </si>
  <si>
    <t>____________</t>
  </si>
  <si>
    <t>OEE (PER LINE)</t>
  </si>
  <si>
    <t>OEE (PER MACHINE) - PRODUCTIVE TIME/AVAILABILITY</t>
  </si>
  <si>
    <t>ELOR (PER LINE)</t>
  </si>
  <si>
    <t>EFFECTIVE LINE OPERATING RATE (PER MACHINE)</t>
  </si>
  <si>
    <t>AVAILABILITY = LESS PLANNED DOWNTIME
QUALITY = GOOD / OUTPUT (GOOD+REJECT)
RATE = ACTUAL OUTPUT / THEORETICAL OUTPUT</t>
  </si>
  <si>
    <t>ELUR (PER LINE)</t>
  </si>
  <si>
    <t>EFFECTIVE LINE UTILIZATION RATE (PER MACHINE)</t>
  </si>
  <si>
    <t>AVAILABILITY = 24 HOURS
QUALITY = GOOD / OUTPUT (GOOD+REJECT)
RATE = ACTUAL OUTPUT / THEORETICAL OUTPUT</t>
  </si>
  <si>
    <t>WEEKLY COMPLIANCE - PRODUCTION ORDER (VOLUME IN KGS)</t>
  </si>
  <si>
    <t>OVERALL</t>
  </si>
  <si>
    <t>NUMBER OF REGULAR</t>
  </si>
  <si>
    <t>NUMBER OF NON-REGULAR</t>
  </si>
  <si>
    <t>COMPLAINT OTHER THAN PRODUCT FEATURE</t>
  </si>
  <si>
    <t>Retention Rate</t>
  </si>
  <si>
    <t>Current vs Plan</t>
  </si>
  <si>
    <t>ENGINEERING</t>
  </si>
  <si>
    <t>FUEL</t>
  </si>
  <si>
    <t>ACTUAL VS PLAN</t>
  </si>
  <si>
    <t>WITH ALLOCATION PER BUILDING</t>
  </si>
  <si>
    <t>WATER</t>
  </si>
  <si>
    <t>ELECTRICITY</t>
  </si>
  <si>
    <t>FACILITY MAINTENANCE</t>
  </si>
  <si>
    <t>PLANNING</t>
  </si>
  <si>
    <t>LID</t>
  </si>
  <si>
    <t>INVENTORY DISTRIBUTION</t>
  </si>
  <si>
    <t>CORE/EMERGING/NTE/EXPIRED/FOR WRITE OFF</t>
  </si>
  <si>
    <t>WHSE</t>
  </si>
  <si>
    <t>OTIF PER LINE ITEM</t>
  </si>
  <si>
    <t>FILL RATE (CORP FILLRATE)</t>
  </si>
  <si>
    <t>FILL RATE (CORP FILLRATE) - CORE</t>
  </si>
  <si>
    <t>FILL RATE (CORP FILLRATE) - EMERGING</t>
  </si>
  <si>
    <t>BREAKDOWN OF NON-OTIF</t>
  </si>
  <si>
    <t>RM/PM PRICE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</si>
</sst>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_-[$₱-3409]* #,##0.00_-;\-[$₱-3409]* #,##0.00_-;_-[$₱-3409]* &quot;-&quot;??_-;_-@"/>
    <numFmt numFmtId="165" formatCode="#,##0.0"/>
    <numFmt numFmtId="166" formatCode="0.0%"/>
    <numFmt numFmtId="167" formatCode="_-[$₱-3409]* #,##0_-;\-[$₱-3409]* #,##0_-;_-[$₱-3409]* &quot;-&quot;??_-;_-@"/>
    <numFmt numFmtId="168" formatCode="_(* #,##0.00_);_(* \(#,##0.00\);_(* &quot;-&quot;??_);_(@_)"/>
    <numFmt numFmtId="169" formatCode="_(* #,##0_);_(* \(#,##0\);_(* &quot;-&quot;??_);_(@_)"/>
    <numFmt numFmtId="170" formatCode="0.0"/>
    <numFmt numFmtId="171" formatCode="_(* #,##0.0000_);_(* \(#,##0.0000\);_(* &quot;-&quot;??_);_(@_)"/>
    <numFmt numFmtId="172" formatCode="_-* #,##0_-;\-* #,##0_-;_-* &quot;-&quot;_-;_-@"/>
    <numFmt numFmtId="173" formatCode="_(* #,##0.0_);_(* \(#,##0.0\);_(* &quot;-&quot;??_);_(@_)"/>
    <numFmt numFmtId="174" formatCode="_-* #,##0.00_-;\-* #,##0.00_-;_-* &quot;-&quot;??_-;_-@"/>
    <numFmt numFmtId="175" formatCode="[$PHP]\ #,##0"/>
    <numFmt numFmtId="176" formatCode="[$PHP]\ #,##0.00"/>
    <numFmt numFmtId="177" formatCode="_-* #,##0_-;\-* #,##0_-;_-* &quot;-&quot;??_-;_-@"/>
  </numFmts>
  <fonts count="29">
    <font>
      <sz val="11.0"/>
      <color theme="1"/>
      <name val="Aptos Narrow"/>
      <scheme val="minor"/>
    </font>
    <font>
      <b/>
      <sz val="14.0"/>
      <color theme="1"/>
      <name val="Aptos Narrow"/>
    </font>
    <font/>
    <font>
      <b/>
      <sz val="16.0"/>
      <color rgb="FFFF0000"/>
      <name val="Aptos Narrow"/>
    </font>
    <font>
      <sz val="16.0"/>
      <color theme="0"/>
      <name val="Aptos Narrow"/>
    </font>
    <font>
      <sz val="11.0"/>
      <color theme="0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b/>
      <sz val="26.0"/>
      <color theme="1"/>
      <name val="Aptos Narrow"/>
    </font>
    <font>
      <b/>
      <sz val="24.0"/>
      <color theme="1"/>
      <name val="Aptos Narrow"/>
    </font>
    <font>
      <b/>
      <sz val="28.0"/>
      <color theme="1"/>
      <name val="Aptos Narrow"/>
    </font>
    <font>
      <b/>
      <sz val="14.0"/>
      <color rgb="FF00B050"/>
      <name val="Aptos Narrow"/>
    </font>
    <font>
      <b/>
      <sz val="12.0"/>
      <color rgb="FF00B050"/>
      <name val="Aptos Narrow"/>
    </font>
    <font>
      <sz val="12.0"/>
      <color theme="1"/>
      <name val="Aptos Narrow"/>
    </font>
    <font>
      <b/>
      <sz val="10.0"/>
      <color theme="1"/>
      <name val="Aptos Narrow"/>
    </font>
    <font>
      <b/>
      <sz val="11.0"/>
      <color rgb="FF00B050"/>
      <name val="Aptos Narrow"/>
    </font>
    <font>
      <b/>
      <sz val="16.0"/>
      <color theme="1"/>
      <name val="Aptos Narrow"/>
    </font>
    <font>
      <sz val="16.0"/>
      <color theme="1"/>
      <name val="Aptos Narrow"/>
    </font>
    <font>
      <sz val="14.0"/>
      <color theme="1"/>
      <name val="Aptos Narrow"/>
    </font>
    <font>
      <sz val="11.0"/>
      <color theme="1"/>
      <name val="Arial"/>
    </font>
    <font>
      <b/>
      <sz val="11.0"/>
      <color rgb="FFFF0000"/>
      <name val="Aptos Narrow"/>
    </font>
    <font>
      <sz val="11.0"/>
      <color rgb="FFFF0000"/>
      <name val="Aptos Narrow"/>
    </font>
    <font>
      <i/>
      <sz val="11.0"/>
      <color theme="1"/>
      <name val="Aptos Narrow"/>
    </font>
    <font>
      <sz val="11.0"/>
      <color rgb="FF000000"/>
      <name val="Aptos Narrow"/>
    </font>
    <font>
      <sz val="10.0"/>
      <color theme="1"/>
      <name val="Arial"/>
    </font>
    <font>
      <b/>
      <sz val="11.0"/>
      <color rgb="FFC00000"/>
      <name val="Aptos Narrow"/>
    </font>
    <font>
      <b/>
      <sz val="12.0"/>
      <color rgb="FFFF0000"/>
      <name val="Aptos Narrow"/>
    </font>
    <font>
      <b/>
      <sz val="11.0"/>
      <color rgb="FFFF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1A983"/>
        <bgColor rgb="FFF1A983"/>
      </patternFill>
    </fill>
    <fill>
      <patternFill patternType="solid">
        <fgColor rgb="FFF6C6AC"/>
        <bgColor rgb="FFF6C6AC"/>
      </patternFill>
    </fill>
    <fill>
      <patternFill patternType="solid">
        <fgColor rgb="FFD9F2D0"/>
        <bgColor rgb="FFD9F2D0"/>
      </patternFill>
    </fill>
    <fill>
      <patternFill patternType="solid">
        <fgColor rgb="FFE06666"/>
        <bgColor rgb="FFE06666"/>
      </patternFill>
    </fill>
    <fill>
      <patternFill patternType="solid">
        <fgColor rgb="FF8ED873"/>
        <bgColor rgb="FF8ED873"/>
      </patternFill>
    </fill>
    <fill>
      <patternFill patternType="solid">
        <fgColor rgb="FFCAEDFB"/>
        <bgColor rgb="FFCAEDFB"/>
      </patternFill>
    </fill>
    <fill>
      <patternFill patternType="solid">
        <fgColor rgb="FF92D050"/>
        <bgColor rgb="FF92D050"/>
      </patternFill>
    </fill>
  </fills>
  <borders count="6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dotted">
        <color rgb="FF000000"/>
      </bottom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 style="thin">
        <color rgb="FF999999"/>
      </left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vertical="center"/>
    </xf>
    <xf borderId="5" fillId="3" fontId="4" numFmtId="0" xfId="0" applyAlignment="1" applyBorder="1" applyFill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4" fillId="3" fontId="5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0" fillId="0" fontId="6" numFmtId="0" xfId="0" applyFont="1"/>
    <xf borderId="0" fillId="0" fontId="7" numFmtId="164" xfId="0" applyAlignment="1" applyFont="1" applyNumberFormat="1">
      <alignment horizontal="center"/>
    </xf>
    <xf borderId="1" fillId="3" fontId="5" numFmtId="0" xfId="0" applyAlignment="1" applyBorder="1" applyFont="1">
      <alignment horizontal="left"/>
    </xf>
    <xf borderId="4" fillId="3" fontId="5" numFmtId="0" xfId="0" applyAlignment="1" applyBorder="1" applyFont="1">
      <alignment horizontal="left"/>
    </xf>
    <xf borderId="0" fillId="0" fontId="7" numFmtId="165" xfId="0" applyAlignment="1" applyFont="1" applyNumberFormat="1">
      <alignment horizontal="center"/>
    </xf>
    <xf borderId="11" fillId="0" fontId="8" numFmtId="0" xfId="0" applyBorder="1" applyFont="1"/>
    <xf borderId="12" fillId="0" fontId="7" numFmtId="0" xfId="0" applyBorder="1" applyFont="1"/>
    <xf borderId="13" fillId="0" fontId="7" numFmtId="0" xfId="0" applyBorder="1" applyFont="1"/>
    <xf borderId="0" fillId="0" fontId="7" numFmtId="9" xfId="0" applyAlignment="1" applyFont="1" applyNumberFormat="1">
      <alignment horizontal="center"/>
    </xf>
    <xf borderId="0" fillId="0" fontId="7" numFmtId="166" xfId="0" applyAlignment="1" applyFont="1" applyNumberFormat="1">
      <alignment horizontal="center"/>
    </xf>
    <xf borderId="14" fillId="0" fontId="9" numFmtId="165" xfId="0" applyAlignment="1" applyBorder="1" applyFont="1" applyNumberFormat="1">
      <alignment horizontal="center" vertical="center"/>
    </xf>
    <xf borderId="0" fillId="0" fontId="8" numFmtId="165" xfId="0" applyAlignment="1" applyFont="1" applyNumberFormat="1">
      <alignment horizontal="center" vertical="center"/>
    </xf>
    <xf borderId="15" fillId="0" fontId="7" numFmtId="0" xfId="0" applyBorder="1" applyFont="1"/>
    <xf borderId="14" fillId="0" fontId="10" numFmtId="165" xfId="0" applyAlignment="1" applyBorder="1" applyFont="1" applyNumberFormat="1">
      <alignment vertical="center"/>
    </xf>
    <xf borderId="0" fillId="0" fontId="10" numFmtId="165" xfId="0" applyAlignment="1" applyFont="1" applyNumberFormat="1">
      <alignment vertical="center"/>
    </xf>
    <xf borderId="0" fillId="0" fontId="8" numFmtId="165" xfId="0" applyAlignment="1" applyFont="1" applyNumberFormat="1">
      <alignment vertical="center"/>
    </xf>
    <xf borderId="14" fillId="0" fontId="11" numFmtId="166" xfId="0" applyAlignment="1" applyBorder="1" applyFont="1" applyNumberFormat="1">
      <alignment horizontal="center" vertical="center"/>
    </xf>
    <xf borderId="14" fillId="0" fontId="2" numFmtId="0" xfId="0" applyBorder="1" applyFont="1"/>
    <xf borderId="15" fillId="0" fontId="12" numFmtId="166" xfId="0" applyAlignment="1" applyBorder="1" applyFont="1" applyNumberFormat="1">
      <alignment horizontal="center" vertical="center"/>
    </xf>
    <xf borderId="15" fillId="0" fontId="12" numFmtId="166" xfId="0" applyAlignment="1" applyBorder="1" applyFont="1" applyNumberFormat="1">
      <alignment vertical="center"/>
    </xf>
    <xf borderId="15" fillId="0" fontId="13" numFmtId="166" xfId="0" applyAlignment="1" applyBorder="1" applyFont="1" applyNumberFormat="1">
      <alignment vertical="center"/>
    </xf>
    <xf borderId="0" fillId="0" fontId="7" numFmtId="167" xfId="0" applyAlignment="1" applyFont="1" applyNumberFormat="1">
      <alignment horizontal="center"/>
    </xf>
    <xf borderId="15" fillId="0" fontId="2" numFmtId="0" xfId="0" applyBorder="1" applyFont="1"/>
    <xf borderId="15" fillId="0" fontId="13" numFmtId="2" xfId="0" applyAlignment="1" applyBorder="1" applyFont="1" applyNumberFormat="1">
      <alignment vertical="center"/>
    </xf>
    <xf borderId="14" fillId="0" fontId="14" numFmtId="165" xfId="0" applyAlignment="1" applyBorder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15" fillId="0" fontId="16" numFmtId="0" xfId="0" applyAlignment="1" applyBorder="1" applyFont="1">
      <alignment horizontal="right"/>
    </xf>
    <xf borderId="0" fillId="0" fontId="15" numFmtId="0" xfId="0" applyAlignment="1" applyFont="1">
      <alignment vertical="center"/>
    </xf>
    <xf borderId="16" fillId="0" fontId="2" numFmtId="0" xfId="0" applyBorder="1" applyFont="1"/>
    <xf borderId="17" fillId="0" fontId="2" numFmtId="0" xfId="0" applyBorder="1" applyFont="1"/>
    <xf borderId="18" fillId="0" fontId="7" numFmtId="0" xfId="0" applyBorder="1" applyFont="1"/>
    <xf borderId="16" fillId="0" fontId="14" numFmtId="165" xfId="0" applyAlignment="1" applyBorder="1" applyFont="1" applyNumberFormat="1">
      <alignment vertical="center"/>
    </xf>
    <xf borderId="17" fillId="0" fontId="14" numFmtId="165" xfId="0" applyAlignment="1" applyBorder="1" applyFont="1" applyNumberFormat="1">
      <alignment vertical="center"/>
    </xf>
    <xf borderId="17" fillId="0" fontId="15" numFmtId="0" xfId="0" applyAlignment="1" applyBorder="1" applyFont="1">
      <alignment vertical="center"/>
    </xf>
    <xf borderId="14" fillId="0" fontId="10" numFmtId="166" xfId="0" applyAlignment="1" applyBorder="1" applyFont="1" applyNumberFormat="1">
      <alignment horizontal="center" vertical="center"/>
    </xf>
    <xf borderId="14" fillId="0" fontId="7" numFmtId="0" xfId="0" applyBorder="1" applyFont="1"/>
    <xf borderId="0" fillId="0" fontId="8" numFmtId="166" xfId="0" applyAlignment="1" applyFont="1" applyNumberFormat="1">
      <alignment horizontal="center"/>
    </xf>
    <xf borderId="4" fillId="3" fontId="5" numFmtId="0" xfId="0" applyBorder="1" applyFont="1"/>
    <xf borderId="14" fillId="0" fontId="17" numFmtId="166" xfId="0" applyAlignment="1" applyBorder="1" applyFont="1" applyNumberFormat="1">
      <alignment horizontal="center" vertical="center"/>
    </xf>
    <xf borderId="15" fillId="0" fontId="8" numFmtId="166" xfId="0" applyAlignment="1" applyBorder="1" applyFont="1" applyNumberFormat="1">
      <alignment horizontal="center"/>
    </xf>
    <xf borderId="14" fillId="0" fontId="10" numFmtId="3" xfId="0" applyAlignment="1" applyBorder="1" applyFont="1" applyNumberFormat="1">
      <alignment horizontal="center" vertical="center"/>
    </xf>
    <xf borderId="0" fillId="0" fontId="8" numFmtId="165" xfId="0" applyAlignment="1" applyFont="1" applyNumberFormat="1">
      <alignment horizontal="center" shrinkToFit="0" vertical="center" wrapText="1"/>
    </xf>
    <xf borderId="14" fillId="0" fontId="18" numFmtId="3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19" fillId="0" fontId="2" numFmtId="0" xfId="0" applyBorder="1" applyFont="1"/>
    <xf borderId="20" fillId="0" fontId="2" numFmtId="0" xfId="0" applyBorder="1" applyFont="1"/>
    <xf borderId="21" fillId="0" fontId="7" numFmtId="0" xfId="0" applyBorder="1" applyFont="1"/>
    <xf borderId="14" fillId="0" fontId="8" numFmtId="0" xfId="0" applyBorder="1" applyFont="1"/>
    <xf borderId="16" fillId="0" fontId="7" numFmtId="0" xfId="0" applyBorder="1" applyFont="1"/>
    <xf borderId="17" fillId="0" fontId="7" numFmtId="0" xfId="0" applyBorder="1" applyFont="1"/>
    <xf borderId="17" fillId="0" fontId="8" numFmtId="166" xfId="0" applyAlignment="1" applyBorder="1" applyFont="1" applyNumberFormat="1">
      <alignment horizontal="center"/>
    </xf>
    <xf borderId="18" fillId="0" fontId="2" numFmtId="0" xfId="0" applyBorder="1" applyFont="1"/>
    <xf borderId="18" fillId="0" fontId="8" numFmtId="166" xfId="0" applyAlignment="1" applyBorder="1" applyFont="1" applyNumberFormat="1">
      <alignment horizontal="center"/>
    </xf>
    <xf borderId="14" fillId="0" fontId="9" numFmtId="166" xfId="0" applyAlignment="1" applyBorder="1" applyFont="1" applyNumberFormat="1">
      <alignment horizontal="center" vertical="center"/>
    </xf>
    <xf borderId="0" fillId="0" fontId="19" numFmtId="1" xfId="0" applyAlignment="1" applyFont="1" applyNumberFormat="1">
      <alignment horizontal="center"/>
    </xf>
    <xf borderId="14" fillId="0" fontId="19" numFmtId="3" xfId="0" applyAlignment="1" applyBorder="1" applyFont="1" applyNumberFormat="1">
      <alignment horizontal="right" vertical="center"/>
    </xf>
    <xf borderId="0" fillId="0" fontId="15" numFmtId="0" xfId="0" applyAlignment="1" applyFont="1">
      <alignment horizontal="left" shrinkToFit="0" vertical="center" wrapText="1"/>
    </xf>
    <xf borderId="17" fillId="0" fontId="15" numFmtId="165" xfId="0" applyAlignment="1" applyBorder="1" applyFont="1" applyNumberFormat="1">
      <alignment horizontal="center" shrinkToFit="0" vertical="center" wrapText="1"/>
    </xf>
    <xf borderId="0" fillId="0" fontId="8" numFmtId="0" xfId="0" applyFont="1"/>
    <xf borderId="22" fillId="0" fontId="8" numFmtId="0" xfId="0" applyBorder="1" applyFont="1"/>
    <xf borderId="23" fillId="0" fontId="8" numFmtId="0" xfId="0" applyBorder="1" applyFont="1"/>
    <xf borderId="24" fillId="0" fontId="8" numFmtId="0" xfId="0" applyBorder="1" applyFont="1"/>
    <xf borderId="0" fillId="0" fontId="7" numFmtId="0" xfId="0" applyFont="1"/>
    <xf borderId="22" fillId="0" fontId="8" numFmtId="0" xfId="0" applyAlignment="1" applyBorder="1" applyFont="1">
      <alignment horizontal="left"/>
    </xf>
    <xf borderId="22" fillId="0" fontId="7" numFmtId="0" xfId="0" applyAlignment="1" applyBorder="1" applyFont="1">
      <alignment horizontal="left"/>
    </xf>
    <xf quotePrefix="1" borderId="23" fillId="0" fontId="7" numFmtId="0" xfId="0" applyAlignment="1" applyBorder="1" applyFont="1">
      <alignment horizontal="left"/>
    </xf>
    <xf borderId="24" fillId="0" fontId="7" numFmtId="0" xfId="0" applyBorder="1" applyFont="1"/>
    <xf borderId="24" fillId="0" fontId="8" numFmtId="168" xfId="0" applyAlignment="1" applyBorder="1" applyFont="1" applyNumberFormat="1">
      <alignment horizontal="right"/>
    </xf>
    <xf borderId="24" fillId="0" fontId="7" numFmtId="169" xfId="0" applyBorder="1" applyFont="1" applyNumberFormat="1"/>
    <xf borderId="24" fillId="0" fontId="8" numFmtId="164" xfId="0" applyAlignment="1" applyBorder="1" applyFont="1" applyNumberFormat="1">
      <alignment horizontal="right"/>
    </xf>
    <xf borderId="24" fillId="0" fontId="7" numFmtId="164" xfId="0" applyBorder="1" applyFont="1" applyNumberFormat="1"/>
    <xf borderId="23" fillId="0" fontId="7" numFmtId="0" xfId="0" applyAlignment="1" applyBorder="1" applyFont="1">
      <alignment horizontal="left"/>
    </xf>
    <xf borderId="24" fillId="0" fontId="7" numFmtId="166" xfId="0" applyBorder="1" applyFont="1" applyNumberFormat="1"/>
    <xf borderId="24" fillId="0" fontId="8" numFmtId="169" xfId="0" applyAlignment="1" applyBorder="1" applyFont="1" applyNumberFormat="1">
      <alignment horizontal="right"/>
    </xf>
    <xf borderId="24" fillId="0" fontId="8" numFmtId="166" xfId="0" applyAlignment="1" applyBorder="1" applyFont="1" applyNumberFormat="1">
      <alignment horizontal="right"/>
    </xf>
    <xf borderId="24" fillId="0" fontId="8" numFmtId="10" xfId="0" applyBorder="1" applyFont="1" applyNumberFormat="1"/>
    <xf borderId="24" fillId="0" fontId="8" numFmtId="9" xfId="0" applyBorder="1" applyFont="1" applyNumberFormat="1"/>
    <xf borderId="24" fillId="0" fontId="7" numFmtId="10" xfId="0" applyBorder="1" applyFont="1" applyNumberFormat="1"/>
    <xf borderId="22" fillId="0" fontId="7" numFmtId="170" xfId="0" applyAlignment="1" applyBorder="1" applyFont="1" applyNumberFormat="1">
      <alignment horizontal="left"/>
    </xf>
    <xf borderId="24" fillId="0" fontId="8" numFmtId="171" xfId="0" applyBorder="1" applyFont="1" applyNumberFormat="1"/>
    <xf borderId="24" fillId="0" fontId="7" numFmtId="1" xfId="0" applyBorder="1" applyFont="1" applyNumberFormat="1"/>
    <xf borderId="24" fillId="0" fontId="8" numFmtId="169" xfId="0" applyBorder="1" applyFont="1" applyNumberFormat="1"/>
    <xf borderId="24" fillId="0" fontId="7" numFmtId="167" xfId="0" applyBorder="1" applyFont="1" applyNumberFormat="1"/>
    <xf borderId="24" fillId="0" fontId="8" numFmtId="166" xfId="0" applyBorder="1" applyFont="1" applyNumberFormat="1"/>
    <xf borderId="24" fillId="0" fontId="7" numFmtId="165" xfId="0" applyBorder="1" applyFont="1" applyNumberFormat="1"/>
    <xf borderId="24" fillId="0" fontId="7" numFmtId="2" xfId="0" applyBorder="1" applyFont="1" applyNumberFormat="1"/>
    <xf borderId="24" fillId="0" fontId="8" numFmtId="1" xfId="0" applyBorder="1" applyFont="1" applyNumberFormat="1"/>
    <xf borderId="23" fillId="0" fontId="20" numFmtId="0" xfId="0" applyAlignment="1" applyBorder="1" applyFont="1">
      <alignment horizontal="left" readingOrder="0"/>
    </xf>
    <xf borderId="24" fillId="0" fontId="7" numFmtId="3" xfId="0" applyBorder="1" applyFont="1" applyNumberFormat="1"/>
    <xf borderId="24" fillId="0" fontId="8" numFmtId="167" xfId="0" applyBorder="1" applyFont="1" applyNumberFormat="1"/>
    <xf borderId="22" fillId="0" fontId="7" numFmtId="0" xfId="0" applyBorder="1" applyFont="1"/>
    <xf quotePrefix="1" borderId="0" fillId="0" fontId="21" numFmtId="0" xfId="0" applyAlignment="1" applyFont="1">
      <alignment horizontal="right"/>
    </xf>
    <xf borderId="0" fillId="0" fontId="21" numFmtId="0" xfId="0" applyFont="1"/>
    <xf borderId="25" fillId="0" fontId="8" numFmtId="0" xfId="0" applyBorder="1" applyFont="1"/>
    <xf borderId="26" fillId="0" fontId="8" numFmtId="0" xfId="0" applyBorder="1" applyFont="1"/>
    <xf borderId="27" fillId="0" fontId="8" numFmtId="0" xfId="0" applyBorder="1" applyFont="1"/>
    <xf borderId="28" fillId="0" fontId="8" numFmtId="168" xfId="0" applyBorder="1" applyFont="1" applyNumberFormat="1"/>
    <xf borderId="0" fillId="0" fontId="8" numFmtId="168" xfId="0" applyFont="1" applyNumberFormat="1"/>
    <xf borderId="29" fillId="0" fontId="7" numFmtId="0" xfId="0" applyBorder="1" applyFont="1"/>
    <xf borderId="30" fillId="0" fontId="7" numFmtId="0" xfId="0" applyAlignment="1" applyBorder="1" applyFont="1">
      <alignment horizontal="left"/>
    </xf>
    <xf borderId="31" fillId="0" fontId="7" numFmtId="0" xfId="0" applyBorder="1" applyFont="1"/>
    <xf borderId="32" fillId="0" fontId="7" numFmtId="168" xfId="0" applyBorder="1" applyFont="1" applyNumberFormat="1"/>
    <xf borderId="0" fillId="0" fontId="7" numFmtId="168" xfId="0" applyFont="1" applyNumberFormat="1"/>
    <xf borderId="33" fillId="0" fontId="7" numFmtId="10" xfId="0" applyBorder="1" applyFont="1" applyNumberFormat="1"/>
    <xf borderId="33" fillId="0" fontId="7" numFmtId="168" xfId="0" applyBorder="1" applyFont="1" applyNumberFormat="1"/>
    <xf borderId="33" fillId="0" fontId="8" numFmtId="10" xfId="0" applyBorder="1" applyFont="1" applyNumberFormat="1"/>
    <xf borderId="32" fillId="0" fontId="7" numFmtId="10" xfId="0" applyAlignment="1" applyBorder="1" applyFont="1" applyNumberFormat="1">
      <alignment horizontal="center"/>
    </xf>
    <xf borderId="30" fillId="0" fontId="7" numFmtId="0" xfId="0" applyAlignment="1" applyBorder="1" applyFont="1">
      <alignment horizontal="left" shrinkToFit="0" wrapText="1"/>
    </xf>
    <xf borderId="33" fillId="0" fontId="8" numFmtId="168" xfId="0" applyBorder="1" applyFont="1" applyNumberFormat="1"/>
    <xf borderId="29" fillId="0" fontId="8" numFmtId="0" xfId="0" applyBorder="1" applyFont="1"/>
    <xf borderId="30" fillId="0" fontId="8" numFmtId="0" xfId="0" applyBorder="1" applyFont="1"/>
    <xf borderId="31" fillId="0" fontId="8" numFmtId="0" xfId="0" applyBorder="1" applyFont="1"/>
    <xf borderId="34" fillId="0" fontId="8" numFmtId="10" xfId="0" applyBorder="1" applyFont="1" applyNumberFormat="1"/>
    <xf borderId="32" fillId="0" fontId="8" numFmtId="10" xfId="0" applyAlignment="1" applyBorder="1" applyFont="1" applyNumberFormat="1">
      <alignment horizontal="center"/>
    </xf>
    <xf borderId="4" fillId="4" fontId="21" numFmtId="0" xfId="0" applyBorder="1" applyFill="1" applyFont="1"/>
    <xf borderId="33" fillId="0" fontId="7" numFmtId="169" xfId="0" applyBorder="1" applyFont="1" applyNumberFormat="1"/>
    <xf borderId="35" fillId="5" fontId="8" numFmtId="0" xfId="0" applyBorder="1" applyFill="1" applyFont="1"/>
    <xf borderId="36" fillId="5" fontId="8" numFmtId="0" xfId="0" applyBorder="1" applyFont="1"/>
    <xf borderId="37" fillId="5" fontId="8" numFmtId="0" xfId="0" applyBorder="1" applyFont="1"/>
    <xf borderId="32" fillId="5" fontId="8" numFmtId="0" xfId="0" applyBorder="1" applyFont="1"/>
    <xf borderId="30" fillId="0" fontId="8" numFmtId="0" xfId="0" applyAlignment="1" applyBorder="1" applyFont="1">
      <alignment horizontal="left" shrinkToFit="0" wrapText="1"/>
    </xf>
    <xf borderId="33" fillId="0" fontId="8" numFmtId="169" xfId="0" applyBorder="1" applyFont="1" applyNumberFormat="1"/>
    <xf borderId="34" fillId="0" fontId="8" numFmtId="168" xfId="0" applyBorder="1" applyFont="1" applyNumberFormat="1"/>
    <xf borderId="34" fillId="0" fontId="8" numFmtId="169" xfId="0" applyBorder="1" applyFont="1" applyNumberFormat="1"/>
    <xf borderId="38" fillId="0" fontId="7" numFmtId="172" xfId="0" applyAlignment="1" applyBorder="1" applyFont="1" applyNumberFormat="1">
      <alignment horizontal="right"/>
    </xf>
    <xf borderId="33" fillId="0" fontId="7" numFmtId="172" xfId="0" applyBorder="1" applyFont="1" applyNumberFormat="1"/>
    <xf borderId="38" fillId="0" fontId="7" numFmtId="169" xfId="0" applyAlignment="1" applyBorder="1" applyFont="1" applyNumberFormat="1">
      <alignment horizontal="right"/>
    </xf>
    <xf borderId="38" fillId="0" fontId="8" numFmtId="169" xfId="0" applyAlignment="1" applyBorder="1" applyFont="1" applyNumberFormat="1">
      <alignment horizontal="right"/>
    </xf>
    <xf borderId="0" fillId="0" fontId="7" numFmtId="169" xfId="0" applyFont="1" applyNumberFormat="1"/>
    <xf borderId="32" fillId="0" fontId="7" numFmtId="169" xfId="0" applyBorder="1" applyFont="1" applyNumberFormat="1"/>
    <xf borderId="38" fillId="0" fontId="7" numFmtId="168" xfId="0" applyAlignment="1" applyBorder="1" applyFont="1" applyNumberFormat="1">
      <alignment horizontal="right"/>
    </xf>
    <xf borderId="33" fillId="0" fontId="22" numFmtId="169" xfId="0" applyBorder="1" applyFont="1" applyNumberFormat="1"/>
    <xf borderId="39" fillId="0" fontId="7" numFmtId="0" xfId="0" applyBorder="1" applyFont="1"/>
    <xf borderId="40" fillId="0" fontId="7" numFmtId="0" xfId="0" applyAlignment="1" applyBorder="1" applyFont="1">
      <alignment horizontal="left"/>
    </xf>
    <xf borderId="37" fillId="0" fontId="7" numFmtId="0" xfId="0" applyBorder="1" applyFont="1"/>
    <xf borderId="32" fillId="0" fontId="8" numFmtId="168" xfId="0" applyBorder="1" applyFont="1" applyNumberFormat="1"/>
    <xf borderId="30" fillId="0" fontId="8" numFmtId="0" xfId="0" applyAlignment="1" applyBorder="1" applyFont="1">
      <alignment horizontal="left"/>
    </xf>
    <xf borderId="41" fillId="0" fontId="7" numFmtId="0" xfId="0" applyBorder="1" applyFont="1"/>
    <xf borderId="42" fillId="0" fontId="7" numFmtId="0" xfId="0" applyAlignment="1" applyBorder="1" applyFont="1">
      <alignment horizontal="left"/>
    </xf>
    <xf borderId="43" fillId="0" fontId="7" numFmtId="0" xfId="0" applyBorder="1" applyFont="1"/>
    <xf borderId="34" fillId="0" fontId="7" numFmtId="10" xfId="0" applyBorder="1" applyFont="1" applyNumberFormat="1"/>
    <xf borderId="34" fillId="0" fontId="7" numFmtId="168" xfId="0" applyBorder="1" applyFont="1" applyNumberFormat="1"/>
    <xf borderId="25" fillId="0" fontId="21" numFmtId="0" xfId="0" applyAlignment="1" applyBorder="1" applyFont="1">
      <alignment horizontal="right"/>
    </xf>
    <xf borderId="26" fillId="0" fontId="21" numFmtId="0" xfId="0" applyBorder="1" applyFont="1"/>
    <xf borderId="28" fillId="0" fontId="7" numFmtId="0" xfId="0" applyBorder="1" applyFont="1"/>
    <xf borderId="28" fillId="0" fontId="8" numFmtId="0" xfId="0" applyBorder="1" applyFont="1"/>
    <xf borderId="30" fillId="0" fontId="23" numFmtId="0" xfId="0" applyBorder="1" applyFont="1"/>
    <xf borderId="31" fillId="0" fontId="7" numFmtId="10" xfId="0" applyBorder="1" applyFont="1" applyNumberFormat="1"/>
    <xf borderId="0" fillId="0" fontId="7" numFmtId="10" xfId="0" applyFont="1" applyNumberFormat="1"/>
    <xf borderId="32" fillId="0" fontId="23" numFmtId="10" xfId="0" applyAlignment="1" applyBorder="1" applyFont="1" applyNumberFormat="1">
      <alignment horizontal="center"/>
    </xf>
    <xf borderId="32" fillId="0" fontId="7" numFmtId="10" xfId="0" applyBorder="1" applyFont="1" applyNumberFormat="1"/>
    <xf borderId="44" fillId="6" fontId="8" numFmtId="0" xfId="0" applyBorder="1" applyFill="1" applyFont="1"/>
    <xf borderId="45" fillId="6" fontId="8" numFmtId="0" xfId="0" applyAlignment="1" applyBorder="1" applyFont="1">
      <alignment horizontal="left"/>
    </xf>
    <xf borderId="46" fillId="6" fontId="8" numFmtId="0" xfId="0" applyBorder="1" applyFont="1"/>
    <xf borderId="0" fillId="0" fontId="8" numFmtId="10" xfId="0" applyFont="1" applyNumberFormat="1"/>
    <xf borderId="24" fillId="6" fontId="8" numFmtId="10" xfId="0" applyAlignment="1" applyBorder="1" applyFont="1" applyNumberFormat="1">
      <alignment horizontal="center"/>
    </xf>
    <xf borderId="24" fillId="6" fontId="8" numFmtId="10" xfId="0" applyBorder="1" applyFont="1" applyNumberFormat="1"/>
    <xf borderId="0" fillId="0" fontId="8" numFmtId="0" xfId="0" applyAlignment="1" applyFont="1">
      <alignment horizontal="center"/>
    </xf>
    <xf borderId="28" fillId="0" fontId="8" numFmtId="0" xfId="0" applyAlignment="1" applyBorder="1" applyFont="1">
      <alignment horizontal="center"/>
    </xf>
    <xf borderId="34" fillId="0" fontId="22" numFmtId="168" xfId="0" applyBorder="1" applyFont="1" applyNumberFormat="1"/>
    <xf borderId="34" fillId="0" fontId="7" numFmtId="166" xfId="0" applyBorder="1" applyFont="1" applyNumberFormat="1"/>
    <xf borderId="34" fillId="0" fontId="8" numFmtId="166" xfId="0" applyBorder="1" applyFont="1" applyNumberFormat="1"/>
    <xf borderId="0" fillId="0" fontId="21" numFmtId="0" xfId="0" applyAlignment="1" applyFont="1">
      <alignment horizontal="right"/>
    </xf>
    <xf borderId="4" fillId="7" fontId="7" numFmtId="0" xfId="0" applyBorder="1" applyFill="1" applyFont="1"/>
    <xf borderId="39" fillId="0" fontId="8" numFmtId="0" xfId="0" applyBorder="1" applyFont="1"/>
    <xf borderId="40" fillId="0" fontId="8" numFmtId="0" xfId="0" applyBorder="1" applyFont="1"/>
    <xf borderId="37" fillId="0" fontId="8" numFmtId="0" xfId="0" applyBorder="1" applyFont="1"/>
    <xf borderId="41" fillId="0" fontId="8" numFmtId="0" xfId="0" applyBorder="1" applyFont="1"/>
    <xf borderId="42" fillId="0" fontId="8" numFmtId="0" xfId="0" applyBorder="1" applyFont="1"/>
    <xf borderId="43" fillId="0" fontId="8" numFmtId="0" xfId="0" applyBorder="1" applyFont="1"/>
    <xf borderId="47" fillId="0" fontId="8" numFmtId="168" xfId="0" applyBorder="1" applyFont="1" applyNumberFormat="1"/>
    <xf borderId="48" fillId="0" fontId="8" numFmtId="168" xfId="0" applyAlignment="1" applyBorder="1" applyFont="1" applyNumberFormat="1">
      <alignment shrinkToFit="0" wrapText="1"/>
    </xf>
    <xf borderId="49" fillId="0" fontId="8" numFmtId="168" xfId="0" applyAlignment="1" applyBorder="1" applyFont="1" applyNumberFormat="1">
      <alignment horizontal="center" vertical="center"/>
    </xf>
    <xf borderId="30" fillId="0" fontId="24" numFmtId="0" xfId="0" applyAlignment="1" applyBorder="1" applyFont="1">
      <alignment horizontal="left"/>
    </xf>
    <xf borderId="24" fillId="0" fontId="24" numFmtId="170" xfId="0" applyBorder="1" applyFont="1" applyNumberFormat="1"/>
    <xf borderId="50" fillId="0" fontId="7" numFmtId="168" xfId="0" applyBorder="1" applyFont="1" applyNumberFormat="1"/>
    <xf borderId="48" fillId="0" fontId="7" numFmtId="9" xfId="0" applyBorder="1" applyFont="1" applyNumberFormat="1"/>
    <xf borderId="24" fillId="0" fontId="7" numFmtId="170" xfId="0" applyBorder="1" applyFont="1" applyNumberFormat="1"/>
    <xf borderId="0" fillId="0" fontId="24" numFmtId="170" xfId="0" applyFont="1" applyNumberFormat="1"/>
    <xf borderId="51" fillId="0" fontId="8" numFmtId="168" xfId="0" applyBorder="1" applyFont="1" applyNumberFormat="1"/>
    <xf borderId="52" fillId="0" fontId="24" numFmtId="173" xfId="0" applyBorder="1" applyFont="1" applyNumberFormat="1"/>
    <xf borderId="47" fillId="0" fontId="24" numFmtId="173" xfId="0" applyBorder="1" applyFont="1" applyNumberFormat="1"/>
    <xf borderId="24" fillId="0" fontId="24" numFmtId="173" xfId="0" applyBorder="1" applyFont="1" applyNumberFormat="1"/>
    <xf borderId="0" fillId="0" fontId="7" numFmtId="46" xfId="0" applyAlignment="1" applyFont="1" applyNumberFormat="1">
      <alignment horizontal="left"/>
    </xf>
    <xf borderId="0" fillId="0" fontId="7" numFmtId="174" xfId="0" applyFont="1" applyNumberFormat="1"/>
    <xf borderId="53" fillId="8" fontId="7" numFmtId="0" xfId="0" applyAlignment="1" applyBorder="1" applyFill="1" applyFont="1">
      <alignment horizontal="left"/>
    </xf>
    <xf borderId="42" fillId="0" fontId="8" numFmtId="0" xfId="0" applyAlignment="1" applyBorder="1" applyFont="1">
      <alignment horizontal="left"/>
    </xf>
    <xf borderId="54" fillId="9" fontId="8" numFmtId="0" xfId="0" applyBorder="1" applyFill="1" applyFont="1"/>
    <xf borderId="0" fillId="0" fontId="7" numFmtId="170" xfId="0" applyFont="1" applyNumberFormat="1"/>
    <xf borderId="0" fillId="0" fontId="8" numFmtId="170" xfId="0" applyFont="1" applyNumberFormat="1"/>
    <xf borderId="0" fillId="0" fontId="7" numFmtId="9" xfId="0" applyFont="1" applyNumberFormat="1"/>
    <xf borderId="25" fillId="0" fontId="7" numFmtId="0" xfId="0" applyBorder="1" applyFont="1"/>
    <xf borderId="26" fillId="0" fontId="8" numFmtId="0" xfId="0" applyAlignment="1" applyBorder="1" applyFont="1">
      <alignment horizontal="left"/>
    </xf>
    <xf borderId="27" fillId="0" fontId="7" numFmtId="0" xfId="0" applyBorder="1" applyFont="1"/>
    <xf borderId="28" fillId="0" fontId="7" numFmtId="168" xfId="0" applyBorder="1" applyFont="1" applyNumberFormat="1"/>
    <xf borderId="54" fillId="9" fontId="8" numFmtId="0" xfId="0" applyAlignment="1" applyBorder="1" applyFont="1">
      <alignment horizontal="left"/>
    </xf>
    <xf borderId="33" fillId="0" fontId="22" numFmtId="168" xfId="0" applyBorder="1" applyFont="1" applyNumberFormat="1"/>
    <xf borderId="4" fillId="9" fontId="8" numFmtId="0" xfId="0" applyBorder="1" applyFont="1"/>
    <xf borderId="55" fillId="0" fontId="25" numFmtId="0" xfId="0" applyBorder="1" applyFont="1"/>
    <xf borderId="34" fillId="0" fontId="7" numFmtId="9" xfId="0" applyBorder="1" applyFont="1" applyNumberFormat="1"/>
    <xf borderId="33" fillId="0" fontId="7" numFmtId="9" xfId="0" applyBorder="1" applyFont="1" applyNumberFormat="1"/>
    <xf borderId="32" fillId="5" fontId="8" numFmtId="9" xfId="0" applyBorder="1" applyFont="1" applyNumberFormat="1"/>
    <xf borderId="26" fillId="0" fontId="21" numFmtId="0" xfId="0" applyAlignment="1" applyBorder="1" applyFont="1">
      <alignment horizontal="left"/>
    </xf>
    <xf borderId="32" fillId="0" fontId="7" numFmtId="175" xfId="0" applyBorder="1" applyFont="1" applyNumberFormat="1"/>
    <xf borderId="32" fillId="0" fontId="8" numFmtId="175" xfId="0" applyBorder="1" applyFont="1" applyNumberFormat="1"/>
    <xf borderId="0" fillId="0" fontId="7" numFmtId="175" xfId="0" applyFont="1" applyNumberFormat="1"/>
    <xf borderId="0" fillId="0" fontId="7" numFmtId="0" xfId="0" applyAlignment="1" applyFont="1">
      <alignment horizontal="left"/>
    </xf>
    <xf borderId="51" fillId="0" fontId="7" numFmtId="175" xfId="0" applyBorder="1" applyFont="1" applyNumberFormat="1"/>
    <xf borderId="51" fillId="0" fontId="8" numFmtId="175" xfId="0" applyBorder="1" applyFont="1" applyNumberFormat="1"/>
    <xf borderId="32" fillId="0" fontId="7" numFmtId="176" xfId="0" applyBorder="1" applyFont="1" applyNumberFormat="1"/>
    <xf borderId="32" fillId="0" fontId="24" numFmtId="0" xfId="0" applyBorder="1" applyFont="1"/>
    <xf borderId="32" fillId="0" fontId="8" numFmtId="176" xfId="0" applyBorder="1" applyFont="1" applyNumberFormat="1"/>
    <xf borderId="30" fillId="0" fontId="7" numFmtId="0" xfId="0" applyBorder="1" applyFont="1"/>
    <xf borderId="40" fillId="0" fontId="8" numFmtId="0" xfId="0" applyAlignment="1" applyBorder="1" applyFont="1">
      <alignment horizontal="left"/>
    </xf>
    <xf borderId="32" fillId="0" fontId="8" numFmtId="10" xfId="0" applyBorder="1" applyFont="1" applyNumberFormat="1"/>
    <xf borderId="33" fillId="0" fontId="7" numFmtId="2" xfId="0" applyBorder="1" applyFont="1" applyNumberFormat="1"/>
    <xf borderId="33" fillId="0" fontId="24" numFmtId="0" xfId="0" applyBorder="1" applyFont="1"/>
    <xf borderId="50" fillId="0" fontId="24" numFmtId="0" xfId="0" applyBorder="1" applyFont="1"/>
    <xf borderId="38" fillId="0" fontId="22" numFmtId="168" xfId="0" applyAlignment="1" applyBorder="1" applyFont="1" applyNumberFormat="1">
      <alignment horizontal="right"/>
    </xf>
    <xf borderId="33" fillId="0" fontId="7" numFmtId="166" xfId="0" applyBorder="1" applyFont="1" applyNumberFormat="1"/>
    <xf borderId="33" fillId="0" fontId="8" numFmtId="9" xfId="0" applyBorder="1" applyFont="1" applyNumberFormat="1"/>
    <xf borderId="32" fillId="0" fontId="7" numFmtId="9" xfId="0" applyBorder="1" applyFont="1" applyNumberFormat="1"/>
    <xf borderId="33" fillId="0" fontId="7" numFmtId="1" xfId="0" applyAlignment="1" applyBorder="1" applyFont="1" applyNumberFormat="1">
      <alignment horizontal="center"/>
    </xf>
    <xf borderId="29" fillId="0" fontId="21" numFmtId="0" xfId="0" applyAlignment="1" applyBorder="1" applyFont="1">
      <alignment horizontal="right"/>
    </xf>
    <xf borderId="4" fillId="7" fontId="8" numFmtId="0" xfId="0" applyBorder="1" applyFont="1"/>
    <xf borderId="39" fillId="0" fontId="7" numFmtId="168" xfId="0" applyAlignment="1" applyBorder="1" applyFont="1" applyNumberFormat="1">
      <alignment horizontal="right"/>
    </xf>
    <xf borderId="24" fillId="0" fontId="8" numFmtId="0" xfId="0" applyAlignment="1" applyBorder="1" applyFont="1">
      <alignment horizontal="left" vertical="center"/>
    </xf>
    <xf borderId="24" fillId="4" fontId="8" numFmtId="0" xfId="0" applyBorder="1" applyFont="1"/>
    <xf borderId="0" fillId="0" fontId="7" numFmtId="0" xfId="0" applyAlignment="1" applyFont="1">
      <alignment horizontal="left" vertical="top"/>
    </xf>
    <xf borderId="0" fillId="4" fontId="7" numFmtId="0" xfId="0" applyFont="1"/>
    <xf borderId="0" fillId="4" fontId="6" numFmtId="0" xfId="0" applyFont="1"/>
    <xf borderId="23" fillId="4" fontId="8" numFmtId="0" xfId="0" applyBorder="1" applyFont="1"/>
    <xf borderId="24" fillId="0" fontId="7" numFmtId="0" xfId="0" applyAlignment="1" applyBorder="1" applyFont="1">
      <alignment horizontal="left" shrinkToFit="0" vertical="top" wrapText="1"/>
    </xf>
    <xf quotePrefix="1" borderId="23" fillId="4" fontId="7" numFmtId="0" xfId="0" applyAlignment="1" applyBorder="1" applyFont="1">
      <alignment horizontal="left"/>
    </xf>
    <xf borderId="47" fillId="0" fontId="7" numFmtId="0" xfId="0" applyAlignment="1" applyBorder="1" applyFont="1">
      <alignment horizontal="left" shrinkToFit="0" vertical="top" wrapText="1"/>
    </xf>
    <xf borderId="24" fillId="4" fontId="7" numFmtId="0" xfId="0" applyBorder="1" applyFont="1"/>
    <xf borderId="24" fillId="4" fontId="7" numFmtId="169" xfId="0" applyBorder="1" applyFont="1" applyNumberFormat="1"/>
    <xf borderId="24" fillId="4" fontId="7" numFmtId="168" xfId="0" applyBorder="1" applyFont="1" applyNumberFormat="1"/>
    <xf borderId="24" fillId="0" fontId="7" numFmtId="168" xfId="0" applyBorder="1" applyFont="1" applyNumberFormat="1"/>
    <xf borderId="24" fillId="4" fontId="7" numFmtId="166" xfId="0" applyBorder="1" applyFont="1" applyNumberFormat="1"/>
    <xf borderId="23" fillId="4" fontId="7" numFmtId="0" xfId="0" applyAlignment="1" applyBorder="1" applyFont="1">
      <alignment horizontal="left"/>
    </xf>
    <xf borderId="24" fillId="4" fontId="7" numFmtId="10" xfId="0" applyBorder="1" applyFont="1" applyNumberFormat="1"/>
    <xf borderId="24" fillId="4" fontId="7" numFmtId="3" xfId="0" applyBorder="1" applyFont="1" applyNumberFormat="1"/>
    <xf borderId="23" fillId="10" fontId="7" numFmtId="0" xfId="0" applyAlignment="1" applyBorder="1" applyFill="1" applyFont="1">
      <alignment horizontal="left"/>
    </xf>
    <xf borderId="0" fillId="0" fontId="7" numFmtId="1" xfId="0" applyAlignment="1" applyFont="1" applyNumberFormat="1">
      <alignment horizontal="left"/>
    </xf>
    <xf borderId="24" fillId="11" fontId="8" numFmtId="0" xfId="0" applyAlignment="1" applyBorder="1" applyFill="1" applyFont="1">
      <alignment shrinkToFit="0" wrapText="1"/>
    </xf>
    <xf borderId="24" fillId="0" fontId="8" numFmtId="0" xfId="0" applyAlignment="1" applyBorder="1" applyFont="1">
      <alignment shrinkToFit="0" wrapText="1"/>
    </xf>
    <xf borderId="0" fillId="0" fontId="8" numFmtId="0" xfId="0" applyAlignment="1" applyFont="1">
      <alignment horizontal="center" shrinkToFit="0" wrapText="1"/>
    </xf>
    <xf borderId="24" fillId="0" fontId="8" numFmtId="0" xfId="0" applyAlignment="1" applyBorder="1" applyFont="1">
      <alignment horizontal="center" shrinkToFit="0" wrapText="1"/>
    </xf>
    <xf borderId="4" fillId="11" fontId="26" numFmtId="0" xfId="0" applyBorder="1" applyFont="1"/>
    <xf borderId="56" fillId="0" fontId="8" numFmtId="0" xfId="0" applyAlignment="1" applyBorder="1" applyFont="1">
      <alignment horizontal="left"/>
    </xf>
    <xf borderId="57" fillId="0" fontId="8" numFmtId="0" xfId="0" applyAlignment="1" applyBorder="1" applyFont="1">
      <alignment horizontal="left"/>
    </xf>
    <xf borderId="0" fillId="0" fontId="7" numFmtId="0" xfId="0" applyAlignment="1" applyFont="1">
      <alignment horizontal="right"/>
    </xf>
    <xf borderId="56" fillId="0" fontId="7" numFmtId="0" xfId="0" applyAlignment="1" applyBorder="1" applyFont="1">
      <alignment horizontal="right"/>
    </xf>
    <xf borderId="57" fillId="0" fontId="7" numFmtId="0" xfId="0" applyAlignment="1" applyBorder="1" applyFont="1">
      <alignment horizontal="right"/>
    </xf>
    <xf borderId="27" fillId="0" fontId="8" numFmtId="0" xfId="0" applyAlignment="1" applyBorder="1" applyFont="1">
      <alignment horizontal="right"/>
    </xf>
    <xf borderId="38" fillId="0" fontId="7" numFmtId="0" xfId="0" applyAlignment="1" applyBorder="1" applyFont="1">
      <alignment horizontal="left"/>
    </xf>
    <xf borderId="58" fillId="0" fontId="7" numFmtId="0" xfId="0" applyAlignment="1" applyBorder="1" applyFont="1">
      <alignment horizontal="left"/>
    </xf>
    <xf borderId="58" fillId="0" fontId="7" numFmtId="168" xfId="0" applyAlignment="1" applyBorder="1" applyFont="1" applyNumberFormat="1">
      <alignment horizontal="right"/>
    </xf>
    <xf borderId="37" fillId="0" fontId="8" numFmtId="174" xfId="0" applyAlignment="1" applyBorder="1" applyFont="1" applyNumberFormat="1">
      <alignment horizontal="right"/>
    </xf>
    <xf borderId="59" fillId="0" fontId="8" numFmtId="166" xfId="0" applyAlignment="1" applyBorder="1" applyFont="1" applyNumberFormat="1">
      <alignment horizontal="left"/>
    </xf>
    <xf borderId="60" fillId="0" fontId="8" numFmtId="166" xfId="0" applyAlignment="1" applyBorder="1" applyFont="1" applyNumberFormat="1">
      <alignment horizontal="left"/>
    </xf>
    <xf borderId="0" fillId="0" fontId="8" numFmtId="166" xfId="0" applyAlignment="1" applyFont="1" applyNumberFormat="1">
      <alignment horizontal="right"/>
    </xf>
    <xf borderId="59" fillId="0" fontId="8" numFmtId="166" xfId="0" applyAlignment="1" applyBorder="1" applyFont="1" applyNumberFormat="1">
      <alignment horizontal="right"/>
    </xf>
    <xf borderId="60" fillId="0" fontId="8" numFmtId="166" xfId="0" applyAlignment="1" applyBorder="1" applyFont="1" applyNumberFormat="1">
      <alignment horizontal="right"/>
    </xf>
    <xf borderId="43" fillId="0" fontId="8" numFmtId="166" xfId="0" applyAlignment="1" applyBorder="1" applyFont="1" applyNumberFormat="1">
      <alignment horizontal="right"/>
    </xf>
    <xf borderId="4" fillId="6" fontId="7" numFmtId="166" xfId="0" applyAlignment="1" applyBorder="1" applyFont="1" applyNumberFormat="1">
      <alignment horizontal="left"/>
    </xf>
    <xf borderId="0" fillId="0" fontId="7" numFmtId="166" xfId="0" applyAlignment="1" applyFont="1" applyNumberFormat="1">
      <alignment horizontal="right"/>
    </xf>
    <xf borderId="4" fillId="6" fontId="7" numFmtId="166" xfId="0" applyAlignment="1" applyBorder="1" applyFont="1" applyNumberFormat="1">
      <alignment horizontal="right"/>
    </xf>
    <xf borderId="57" fillId="0" fontId="7" numFmtId="0" xfId="0" applyAlignment="1" applyBorder="1" applyFont="1">
      <alignment horizontal="left"/>
    </xf>
    <xf borderId="56" fillId="0" fontId="7" numFmtId="168" xfId="0" applyAlignment="1" applyBorder="1" applyFont="1" applyNumberFormat="1">
      <alignment horizontal="right"/>
    </xf>
    <xf borderId="57" fillId="0" fontId="7" numFmtId="168" xfId="0" applyAlignment="1" applyBorder="1" applyFont="1" applyNumberFormat="1">
      <alignment horizontal="right"/>
    </xf>
    <xf borderId="27" fillId="0" fontId="8" numFmtId="174" xfId="0" applyAlignment="1" applyBorder="1" applyFont="1" applyNumberFormat="1">
      <alignment horizontal="right"/>
    </xf>
    <xf borderId="0" fillId="0" fontId="7" numFmtId="177" xfId="0" applyAlignment="1" applyFont="1" applyNumberFormat="1">
      <alignment horizontal="right"/>
    </xf>
    <xf borderId="38" fillId="0" fontId="7" numFmtId="177" xfId="0" applyAlignment="1" applyBorder="1" applyFont="1" applyNumberFormat="1">
      <alignment horizontal="right"/>
    </xf>
    <xf borderId="58" fillId="0" fontId="7" numFmtId="177" xfId="0" applyAlignment="1" applyBorder="1" applyFont="1" applyNumberFormat="1">
      <alignment horizontal="right"/>
    </xf>
    <xf borderId="37" fillId="0" fontId="8" numFmtId="177" xfId="0" applyAlignment="1" applyBorder="1" applyFont="1" applyNumberFormat="1">
      <alignment horizontal="right"/>
    </xf>
    <xf borderId="0" fillId="0" fontId="7" numFmtId="9" xfId="0" applyAlignment="1" applyFont="1" applyNumberFormat="1">
      <alignment horizontal="right"/>
    </xf>
    <xf borderId="58" fillId="0" fontId="22" numFmtId="177" xfId="0" applyAlignment="1" applyBorder="1" applyFont="1" applyNumberFormat="1">
      <alignment horizontal="right"/>
    </xf>
    <xf borderId="0" fillId="0" fontId="22" numFmtId="0" xfId="0" applyFont="1"/>
    <xf borderId="24" fillId="0" fontId="8" numFmtId="0" xfId="0" applyAlignment="1" applyBorder="1" applyFont="1">
      <alignment horizontal="left"/>
    </xf>
    <xf borderId="24" fillId="0" fontId="8" numFmtId="166" xfId="0" applyAlignment="1" applyBorder="1" applyFont="1" applyNumberFormat="1">
      <alignment horizontal="left"/>
    </xf>
    <xf borderId="24" fillId="0" fontId="27" numFmtId="166" xfId="0" applyAlignment="1" applyBorder="1" applyFont="1" applyNumberFormat="1">
      <alignment horizontal="right"/>
    </xf>
    <xf borderId="24" fillId="4" fontId="27" numFmtId="166" xfId="0" applyAlignment="1" applyBorder="1" applyFont="1" applyNumberFormat="1">
      <alignment horizontal="right"/>
    </xf>
    <xf borderId="0" fillId="0" fontId="7" numFmtId="2" xfId="0" applyFont="1" applyNumberFormat="1"/>
    <xf borderId="0" fillId="0" fontId="28" numFmtId="0" xfId="0" applyAlignment="1" applyFont="1">
      <alignment horizontal="left" readingOrder="1" vertical="center"/>
    </xf>
    <xf borderId="4" fillId="12" fontId="7" numFmtId="0" xfId="0" applyBorder="1" applyFill="1" applyFont="1"/>
    <xf borderId="4" fillId="12" fontId="7" numFmtId="0" xfId="0" applyAlignment="1" applyBorder="1" applyFont="1">
      <alignment horizontal="left"/>
    </xf>
    <xf borderId="4" fillId="12" fontId="7" numFmtId="9" xfId="0" applyBorder="1" applyFont="1" applyNumberFormat="1"/>
    <xf borderId="4" fillId="12" fontId="7" numFmtId="10" xfId="0" applyBorder="1" applyFont="1" applyNumberFormat="1"/>
    <xf borderId="0" fillId="0" fontId="7" numFmtId="166" xfId="0" applyFont="1" applyNumberFormat="1"/>
    <xf borderId="4" fillId="13" fontId="8" numFmtId="0" xfId="0" applyBorder="1" applyFill="1" applyFont="1"/>
    <xf borderId="4" fillId="13" fontId="7" numFmtId="0" xfId="0" applyBorder="1" applyFont="1"/>
    <xf borderId="0" fillId="0" fontId="7" numFmtId="10" xfId="0" applyAlignment="1" applyFont="1" applyNumberFormat="1">
      <alignment horizontal="left"/>
    </xf>
    <xf borderId="0" fillId="0" fontId="7" numFmtId="9" xfId="0" applyAlignment="1" applyFont="1" applyNumberFormat="1">
      <alignment horizontal="left"/>
    </xf>
    <xf borderId="4" fillId="4" fontId="7" numFmtId="0" xfId="0" applyBorder="1" applyFont="1"/>
    <xf borderId="4" fillId="4" fontId="8" numFmtId="0" xfId="0" applyBorder="1" applyFont="1"/>
    <xf borderId="0" fillId="0" fontId="19" numFmtId="0" xfId="0" applyFont="1"/>
    <xf borderId="0" fillId="0" fontId="7" numFmtId="0" xfId="0" applyAlignment="1" applyFont="1">
      <alignment vertical="center"/>
    </xf>
    <xf borderId="4" fillId="13" fontId="7" numFmtId="0" xfId="0" applyAlignment="1" applyBorder="1" applyFont="1">
      <alignment vertical="center"/>
    </xf>
    <xf borderId="0" fillId="0" fontId="7" numFmtId="0" xfId="0" applyAlignment="1" applyFont="1">
      <alignment shrinkToFit="0" wrapText="1"/>
    </xf>
    <xf borderId="0" fillId="0" fontId="22" numFmtId="0" xfId="0" applyAlignment="1" applyFont="1">
      <alignment vertical="center"/>
    </xf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>
        <color rgb="FF00B05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ptos Narrow"/>
              </a:defRPr>
            </a:pPr>
            <a:r>
              <a:rPr b="0" i="0" sz="1400">
                <a:solidFill>
                  <a:srgbClr val="757575"/>
                </a:solidFill>
                <a:latin typeface="Aptos Narrow"/>
              </a:rPr>
              <a:t>Operational Cost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       Actual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cat>
            <c:strRef>
              <c:f>Sheet1!$C$51:$D$51</c:f>
            </c:strRef>
          </c:cat>
          <c:val>
            <c:numRef>
              <c:f>Sheet1!$C$52:$D$52</c:f>
              <c:numCache/>
            </c:numRef>
          </c:val>
        </c:ser>
        <c:ser>
          <c:idx val="1"/>
          <c:order val="1"/>
          <c:tx>
            <c:v>       Budget</c:v>
          </c:tx>
          <c:spPr>
            <a:solidFill>
              <a:srgbClr val="002060"/>
            </a:solidFill>
            <a:ln cmpd="sng">
              <a:solidFill>
                <a:srgbClr val="000000"/>
              </a:solidFill>
            </a:ln>
          </c:spPr>
          <c:cat>
            <c:strRef>
              <c:f>Sheet1!$C$51:$D$51</c:f>
            </c:strRef>
          </c:cat>
          <c:val>
            <c:numRef>
              <c:f>Sheet1!$C$53:$D$53</c:f>
              <c:numCache/>
            </c:numRef>
          </c:val>
        </c:ser>
        <c:ser>
          <c:idx val="2"/>
          <c:order val="2"/>
          <c:tx>
            <c:strRef>
              <c:f>Sheet1!$B$54</c:f>
            </c:strRef>
          </c:tx>
          <c:cat>
            <c:strRef>
              <c:f>Sheet1!$C$51:$D$51</c:f>
            </c:strRef>
          </c:cat>
          <c:val>
            <c:numRef>
              <c:f>Sheet1!$C$54:$D$54</c:f>
              <c:numCache/>
            </c:numRef>
          </c:val>
        </c:ser>
        <c:axId val="152847643"/>
        <c:axId val="1554987823"/>
      </c:barChart>
      <c:catAx>
        <c:axId val="152847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 Narrow"/>
              </a:defRPr>
            </a:pPr>
          </a:p>
        </c:txPr>
        <c:crossAx val="1554987823"/>
      </c:catAx>
      <c:valAx>
        <c:axId val="1554987823"/>
        <c:scaling>
          <c:orientation val="minMax"/>
          <c:max val="2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 Narrow"/>
              </a:defRPr>
            </a:pPr>
          </a:p>
        </c:txPr>
        <c:crossAx val="152847643"/>
        <c:majorUnit val="2500.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ptos Narrow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ptos Narrow"/>
              </a:defRPr>
            </a:pPr>
            <a:r>
              <a:rPr b="0" i="0" sz="1400">
                <a:solidFill>
                  <a:srgbClr val="757575"/>
                </a:solidFill>
                <a:latin typeface="Aptos Narrow"/>
              </a:rPr>
              <a:t>Capital Expenditures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       Actual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cat>
            <c:strRef>
              <c:f>Sheet1!$C$31:$D$31</c:f>
            </c:strRef>
          </c:cat>
          <c:val>
            <c:numRef>
              <c:f>Sheet1!$C$32:$D$32</c:f>
              <c:numCache/>
            </c:numRef>
          </c:val>
        </c:ser>
        <c:ser>
          <c:idx val="1"/>
          <c:order val="1"/>
          <c:tx>
            <c:v>       Budget</c:v>
          </c:tx>
          <c:spPr>
            <a:solidFill>
              <a:srgbClr val="002060"/>
            </a:solidFill>
            <a:ln cmpd="sng">
              <a:solidFill>
                <a:srgbClr val="000000"/>
              </a:solidFill>
            </a:ln>
          </c:spPr>
          <c:cat>
            <c:strRef>
              <c:f>Sheet1!$C$31:$D$31</c:f>
            </c:strRef>
          </c:cat>
          <c:val>
            <c:numRef>
              <c:f>Sheet1!$C$33:$D$33</c:f>
              <c:numCache/>
            </c:numRef>
          </c:val>
        </c:ser>
        <c:ser>
          <c:idx val="2"/>
          <c:order val="2"/>
          <c:tx>
            <c:strRef>
              <c:f>Sheet1!$B$34</c:f>
            </c:strRef>
          </c:tx>
          <c:cat>
            <c:strRef>
              <c:f>Sheet1!$C$31:$D$31</c:f>
            </c:strRef>
          </c:cat>
          <c:val>
            <c:numRef>
              <c:f>Sheet1!$C$34:$D$34</c:f>
              <c:numCache/>
            </c:numRef>
          </c:val>
        </c:ser>
        <c:axId val="194384620"/>
        <c:axId val="572006371"/>
      </c:barChart>
      <c:catAx>
        <c:axId val="194384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 Narrow"/>
              </a:defRPr>
            </a:pPr>
          </a:p>
        </c:txPr>
        <c:crossAx val="572006371"/>
      </c:catAx>
      <c:valAx>
        <c:axId val="572006371"/>
        <c:scaling>
          <c:orientation val="minMax"/>
          <c:max val="2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 Narrow"/>
              </a:defRPr>
            </a:pPr>
          </a:p>
        </c:txPr>
        <c:crossAx val="194384620"/>
        <c:majorUnit val="250.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ptos Narrow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'SCM - PLANNING'!$G$41:$R$41</c:f>
              <c:numCache/>
            </c:numRef>
          </c:val>
          <c:smooth val="0"/>
        </c:ser>
        <c:axId val="1787992108"/>
        <c:axId val="930794090"/>
      </c:lineChart>
      <c:catAx>
        <c:axId val="1787992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 Narrow"/>
              </a:defRPr>
            </a:pPr>
          </a:p>
        </c:txPr>
        <c:crossAx val="930794090"/>
      </c:catAx>
      <c:valAx>
        <c:axId val="930794090"/>
        <c:scaling>
          <c:orientation val="minMax"/>
          <c:min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 Narrow"/>
              </a:defRPr>
            </a:pPr>
          </a:p>
        </c:txPr>
        <c:crossAx val="1787992108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'SCM - PLANNING'!$G$128:$R$128</c:f>
              <c:numCache/>
            </c:numRef>
          </c:val>
          <c:smooth val="0"/>
        </c:ser>
        <c:axId val="739711954"/>
        <c:axId val="1085063851"/>
      </c:lineChart>
      <c:catAx>
        <c:axId val="739711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 Narrow"/>
              </a:defRPr>
            </a:pPr>
          </a:p>
        </c:txPr>
        <c:crossAx val="1085063851"/>
      </c:catAx>
      <c:valAx>
        <c:axId val="1085063851"/>
        <c:scaling>
          <c:orientation val="minMax"/>
          <c:min val="0.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 Narrow"/>
              </a:defRPr>
            </a:pPr>
          </a:p>
        </c:txPr>
        <c:crossAx val="739711954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axId val="993057057"/>
        <c:axId val="892747293"/>
      </c:lineChart>
      <c:catAx>
        <c:axId val="993057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 Narrow"/>
              </a:defRPr>
            </a:pPr>
          </a:p>
        </c:txPr>
        <c:crossAx val="892747293"/>
      </c:catAx>
      <c:valAx>
        <c:axId val="89274729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93057057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'WHSE &amp; LOGS'!$G$170:$R$170</c:f>
              <c:numCache/>
            </c:numRef>
          </c:val>
          <c:smooth val="0"/>
        </c:ser>
        <c:axId val="787941502"/>
        <c:axId val="1925557414"/>
      </c:lineChart>
      <c:catAx>
        <c:axId val="7879415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 Narrow"/>
              </a:defRPr>
            </a:pPr>
          </a:p>
        </c:txPr>
        <c:crossAx val="1925557414"/>
      </c:catAx>
      <c:valAx>
        <c:axId val="1925557414"/>
        <c:scaling>
          <c:orientation val="minMax"/>
          <c:min val="0.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 Narrow"/>
              </a:defRPr>
            </a:pPr>
          </a:p>
        </c:txPr>
        <c:crossAx val="787941502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ptos Narrow"/>
              </a:defRPr>
            </a:pPr>
            <a:r>
              <a:rPr b="0" i="0" sz="1400">
                <a:solidFill>
                  <a:srgbClr val="757575"/>
                </a:solidFill>
                <a:latin typeface="Aptos Narrow"/>
              </a:rPr>
              <a:t>Capital Expenditures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       Actual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cat>
            <c:strRef>
              <c:f>Sheet1!$C$31:$D$31</c:f>
            </c:strRef>
          </c:cat>
          <c:val>
            <c:numRef>
              <c:f>Sheet1!$C$32:$D$32</c:f>
              <c:numCache/>
            </c:numRef>
          </c:val>
        </c:ser>
        <c:ser>
          <c:idx val="1"/>
          <c:order val="1"/>
          <c:tx>
            <c:v>       Budget</c:v>
          </c:tx>
          <c:spPr>
            <a:solidFill>
              <a:srgbClr val="002060"/>
            </a:solidFill>
            <a:ln cmpd="sng">
              <a:solidFill>
                <a:srgbClr val="000000"/>
              </a:solidFill>
            </a:ln>
          </c:spPr>
          <c:cat>
            <c:strRef>
              <c:f>Sheet1!$C$31:$D$31</c:f>
            </c:strRef>
          </c:cat>
          <c:val>
            <c:numRef>
              <c:f>Sheet1!$C$33:$D$33</c:f>
              <c:numCache/>
            </c:numRef>
          </c:val>
        </c:ser>
        <c:ser>
          <c:idx val="2"/>
          <c:order val="2"/>
          <c:tx>
            <c:strRef>
              <c:f>Sheet1!$B$34</c:f>
            </c:strRef>
          </c:tx>
          <c:cat>
            <c:strRef>
              <c:f>Sheet1!$C$31:$D$31</c:f>
            </c:strRef>
          </c:cat>
          <c:val>
            <c:numRef>
              <c:f>Sheet1!$C$34:$D$34</c:f>
              <c:numCache/>
            </c:numRef>
          </c:val>
        </c:ser>
        <c:axId val="1012837025"/>
        <c:axId val="663989739"/>
      </c:barChart>
      <c:catAx>
        <c:axId val="1012837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 Narrow"/>
              </a:defRPr>
            </a:pPr>
          </a:p>
        </c:txPr>
        <c:crossAx val="663989739"/>
      </c:catAx>
      <c:valAx>
        <c:axId val="663989739"/>
        <c:scaling>
          <c:orientation val="minMax"/>
          <c:max val="2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 Narrow"/>
              </a:defRPr>
            </a:pPr>
          </a:p>
        </c:txPr>
        <c:crossAx val="1012837025"/>
        <c:majorUnit val="250.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ptos Narrow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ptos Narrow"/>
              </a:defRPr>
            </a:pPr>
            <a:r>
              <a:rPr b="0" i="0" sz="1400">
                <a:solidFill>
                  <a:srgbClr val="757575"/>
                </a:solidFill>
                <a:latin typeface="Aptos Narrow"/>
              </a:rPr>
              <a:t>Operational Cost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       Actual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cat>
            <c:strRef>
              <c:f>Sheet1!$C$51:$D$51</c:f>
            </c:strRef>
          </c:cat>
          <c:val>
            <c:numRef>
              <c:f>Sheet1!$C$52:$D$52</c:f>
              <c:numCache/>
            </c:numRef>
          </c:val>
        </c:ser>
        <c:ser>
          <c:idx val="1"/>
          <c:order val="1"/>
          <c:tx>
            <c:v>       Budget</c:v>
          </c:tx>
          <c:spPr>
            <a:solidFill>
              <a:srgbClr val="002060"/>
            </a:solidFill>
            <a:ln cmpd="sng">
              <a:solidFill>
                <a:srgbClr val="000000"/>
              </a:solidFill>
            </a:ln>
          </c:spPr>
          <c:cat>
            <c:strRef>
              <c:f>Sheet1!$C$51:$D$51</c:f>
            </c:strRef>
          </c:cat>
          <c:val>
            <c:numRef>
              <c:f>Sheet1!$C$53:$D$53</c:f>
              <c:numCache/>
            </c:numRef>
          </c:val>
        </c:ser>
        <c:ser>
          <c:idx val="2"/>
          <c:order val="2"/>
          <c:tx>
            <c:strRef>
              <c:f>Sheet1!$B$54</c:f>
            </c:strRef>
          </c:tx>
          <c:cat>
            <c:strRef>
              <c:f>Sheet1!$C$51:$D$51</c:f>
            </c:strRef>
          </c:cat>
          <c:val>
            <c:numRef>
              <c:f>Sheet1!$C$54:$D$54</c:f>
              <c:numCache/>
            </c:numRef>
          </c:val>
        </c:ser>
        <c:axId val="124827763"/>
        <c:axId val="1177898983"/>
      </c:barChart>
      <c:catAx>
        <c:axId val="124827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 Narrow"/>
              </a:defRPr>
            </a:pPr>
          </a:p>
        </c:txPr>
        <c:crossAx val="1177898983"/>
      </c:catAx>
      <c:valAx>
        <c:axId val="1177898983"/>
        <c:scaling>
          <c:orientation val="minMax"/>
          <c:max val="2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 Narrow"/>
              </a:defRPr>
            </a:pPr>
          </a:p>
        </c:txPr>
        <c:crossAx val="124827763"/>
        <c:majorUnit val="2500.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ptos Narrow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OCT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Sheet1!$G$3:$G$11</c:f>
            </c:strRef>
          </c:cat>
          <c:val>
            <c:numRef>
              <c:f>Sheet1!$H$3:$H$11</c:f>
              <c:numCache/>
            </c:numRef>
          </c:val>
        </c:ser>
        <c:overlap val="100"/>
        <c:axId val="36438022"/>
        <c:axId val="253788088"/>
      </c:barChart>
      <c:catAx>
        <c:axId val="364380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 Narrow"/>
              </a:defRPr>
            </a:pPr>
          </a:p>
        </c:txPr>
        <c:crossAx val="253788088"/>
      </c:catAx>
      <c:valAx>
        <c:axId val="2537880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 Narrow"/>
              </a:defRPr>
            </a:pPr>
          </a:p>
        </c:txPr>
        <c:crossAx val="36438022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</xdr:row>
      <xdr:rowOff>0</xdr:rowOff>
    </xdr:from>
    <xdr:ext cx="3048000" cy="25336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533400</xdr:colOff>
      <xdr:row>32</xdr:row>
      <xdr:rowOff>0</xdr:rowOff>
    </xdr:from>
    <xdr:ext cx="2733675" cy="25336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76200</xdr:colOff>
      <xdr:row>23</xdr:row>
      <xdr:rowOff>123825</xdr:rowOff>
    </xdr:from>
    <xdr:ext cx="5105400" cy="27432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24</xdr:col>
      <xdr:colOff>266700</xdr:colOff>
      <xdr:row>122</xdr:row>
      <xdr:rowOff>66675</xdr:rowOff>
    </xdr:from>
    <xdr:ext cx="5181600" cy="11620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342900</xdr:colOff>
      <xdr:row>12</xdr:row>
      <xdr:rowOff>38100</xdr:rowOff>
    </xdr:from>
    <xdr:ext cx="5181600" cy="283845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24</xdr:col>
      <xdr:colOff>390525</xdr:colOff>
      <xdr:row>164</xdr:row>
      <xdr:rowOff>161925</xdr:rowOff>
    </xdr:from>
    <xdr:ext cx="5181600" cy="14097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34</xdr:row>
      <xdr:rowOff>152400</xdr:rowOff>
    </xdr:from>
    <xdr:ext cx="4991100" cy="27146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209550</xdr:colOff>
      <xdr:row>54</xdr:row>
      <xdr:rowOff>66675</xdr:rowOff>
    </xdr:from>
    <xdr:ext cx="4991100" cy="27146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571500</xdr:colOff>
      <xdr:row>11</xdr:row>
      <xdr:rowOff>95250</xdr:rowOff>
    </xdr:from>
    <xdr:ext cx="4991100" cy="271462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523875</xdr:colOff>
      <xdr:row>51</xdr:row>
      <xdr:rowOff>38100</xdr:rowOff>
    </xdr:from>
    <xdr:ext cx="5010150" cy="2743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28575</xdr:colOff>
      <xdr:row>6</xdr:row>
      <xdr:rowOff>200025</xdr:rowOff>
    </xdr:from>
    <xdr:ext cx="6638925" cy="36385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38100</xdr:colOff>
      <xdr:row>64</xdr:row>
      <xdr:rowOff>152400</xdr:rowOff>
    </xdr:from>
    <xdr:ext cx="7058025" cy="30003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24.75"/>
    <col customWidth="1" min="3" max="3" width="13.25"/>
    <col customWidth="1" min="4" max="4" width="13.38"/>
    <col customWidth="1" min="5" max="9" width="8.63"/>
    <col customWidth="1" min="10" max="10" width="4.38"/>
    <col customWidth="1" min="11" max="11" width="8.63"/>
    <col customWidth="1" min="12" max="12" width="2.25"/>
    <col customWidth="1" min="13" max="14" width="8.63"/>
    <col customWidth="1" min="15" max="15" width="4.25"/>
    <col customWidth="1" min="16" max="16" width="8.75"/>
    <col customWidth="1" min="17" max="17" width="1.0"/>
    <col customWidth="1" min="18" max="19" width="8.63"/>
    <col customWidth="1" min="20" max="20" width="4.25"/>
    <col customWidth="1" min="21" max="21" width="8.63"/>
    <col customWidth="1" min="22" max="22" width="1.25"/>
    <col customWidth="1" min="23" max="24" width="8.63"/>
    <col customWidth="1" min="25" max="25" width="4.25"/>
    <col customWidth="1" min="26" max="26" width="8.63"/>
  </cols>
  <sheetData>
    <row r="1" ht="14.25" customHeight="1"/>
    <row r="2" ht="33.75" customHeight="1">
      <c r="B2" s="1" t="s">
        <v>0</v>
      </c>
      <c r="C2" s="2"/>
      <c r="D2" s="2"/>
      <c r="E2" s="3"/>
      <c r="F2" s="4" t="s">
        <v>1</v>
      </c>
    </row>
    <row r="3" ht="14.25" customHeight="1">
      <c r="H3" s="5" t="s">
        <v>2</v>
      </c>
      <c r="I3" s="6"/>
      <c r="J3" s="6"/>
      <c r="K3" s="6"/>
      <c r="L3" s="6"/>
      <c r="M3" s="6"/>
      <c r="N3" s="6"/>
      <c r="O3" s="6"/>
      <c r="P3" s="7"/>
    </row>
    <row r="4" ht="14.25" customHeight="1">
      <c r="B4" s="8" t="s">
        <v>3</v>
      </c>
      <c r="C4" s="8" t="s">
        <v>4</v>
      </c>
      <c r="D4" s="8" t="s">
        <v>5</v>
      </c>
      <c r="E4" s="8" t="s">
        <v>6</v>
      </c>
      <c r="H4" s="9"/>
      <c r="I4" s="10"/>
      <c r="J4" s="10"/>
      <c r="K4" s="10"/>
      <c r="L4" s="10"/>
      <c r="M4" s="10"/>
      <c r="N4" s="10"/>
      <c r="O4" s="10"/>
      <c r="P4" s="11"/>
    </row>
    <row r="5" ht="14.25" customHeight="1"/>
    <row r="6" ht="14.25" customHeight="1">
      <c r="B6" s="12" t="s">
        <v>7</v>
      </c>
      <c r="C6" s="13">
        <v>11.0</v>
      </c>
      <c r="D6" s="13">
        <f t="array" ref="D6">INDEX('2026 KPI TRACKER'!$E$8:$P$8,MATCH('SCM KPI FY26 DASHBOARD'!F2,'2026 KPI TRACKER'!E4:P4,0))</f>
        <v>9.90390221</v>
      </c>
      <c r="E6" s="13" t="s">
        <v>8</v>
      </c>
      <c r="H6" s="14" t="s">
        <v>9</v>
      </c>
      <c r="I6" s="3"/>
      <c r="J6" s="15"/>
    </row>
    <row r="7" ht="14.25" customHeight="1">
      <c r="B7" s="12" t="s">
        <v>10</v>
      </c>
      <c r="C7" s="13">
        <v>15.0</v>
      </c>
      <c r="D7" s="13">
        <f t="array" ref="D7">INDEX('2026 KPI TRACKER'!$E$9:$P$9,MATCH('SCM KPI FY26 DASHBOARD'!F2,'2026 KPI TRACKER'!E4:P4,0))</f>
        <v>15.55556926</v>
      </c>
      <c r="E7" s="13" t="s">
        <v>8</v>
      </c>
    </row>
    <row r="8" ht="14.25" customHeight="1">
      <c r="B8" s="12" t="s">
        <v>11</v>
      </c>
      <c r="C8" s="16">
        <f t="array" ref="C8">INDEX('2026 KPI TRACKER'!$E$12:$P$12,MATCH('SCM KPI FY26 DASHBOARD'!F2,'2026 KPI TRACKER'!E4:P4,0))</f>
        <v>1414.924444</v>
      </c>
      <c r="D8" s="16">
        <f t="array" ref="D8">INDEX('2026 KPI TRACKER'!$E$11:$P$11,MATCH('SCM KPI FY26 DASHBOARD'!F2,'2026 KPI TRACKER'!E4:P4,0))</f>
        <v>1603.405795</v>
      </c>
      <c r="E8" s="13" t="s">
        <v>8</v>
      </c>
      <c r="H8" s="17" t="s">
        <v>12</v>
      </c>
      <c r="I8" s="18"/>
      <c r="J8" s="18"/>
      <c r="K8" s="19"/>
      <c r="M8" s="17" t="s">
        <v>13</v>
      </c>
      <c r="N8" s="18"/>
      <c r="O8" s="18"/>
      <c r="P8" s="19"/>
      <c r="R8" s="17" t="s">
        <v>14</v>
      </c>
      <c r="S8" s="18"/>
      <c r="T8" s="18"/>
      <c r="U8" s="19"/>
      <c r="W8" s="17" t="s">
        <v>15</v>
      </c>
      <c r="X8" s="18"/>
      <c r="Y8" s="18"/>
      <c r="Z8" s="19"/>
    </row>
    <row r="9" ht="14.25" customHeight="1">
      <c r="B9" s="12" t="s">
        <v>16</v>
      </c>
      <c r="C9" s="20">
        <v>0.99</v>
      </c>
      <c r="D9" s="21">
        <f t="array" ref="D9">INDEX('2026 KPI TRACKER'!$E$15:$P$15,MATCH('SCM KPI FY26 DASHBOARD'!F2,'2026 KPI TRACKER'!E4:P4,0))</f>
        <v>0.8076873034</v>
      </c>
      <c r="E9" s="13" t="s">
        <v>8</v>
      </c>
      <c r="H9" s="22">
        <f t="array" ref="H9">INDEX('2026 KPI TRACKER'!$E$37:$P$37,MATCH('SCM KPI FY26 DASHBOARD'!F2,'2026 KPI TRACKER'!E4:P4,0))</f>
        <v>1569.335365</v>
      </c>
      <c r="J9" s="23" t="s">
        <v>17</v>
      </c>
      <c r="K9" s="24"/>
      <c r="M9" s="25"/>
      <c r="N9" s="26"/>
      <c r="O9" s="27"/>
      <c r="P9" s="24"/>
      <c r="R9" s="22">
        <f t="array" ref="R9">INDEX('2026 KPI TRACKER'!$E$168:$P$168,MATCH('SCM KPI FY26 DASHBOARD'!F2,'2026 KPI TRACKER'!E4:P4,0))/1000</f>
        <v>2428.47412</v>
      </c>
      <c r="T9" s="23" t="s">
        <v>18</v>
      </c>
      <c r="U9" s="24"/>
      <c r="W9" s="28">
        <f t="array" ref="W9">INDEX('2026 KPI TRACKER'!$E$105:$P$105,MATCH('SCM KPI FY26 DASHBOARD'!F2,'2026 KPI TRACKER'!E4:P4,0))</f>
        <v>0.4160256855</v>
      </c>
      <c r="Y9" s="27"/>
      <c r="Z9" s="24" t="s">
        <v>19</v>
      </c>
    </row>
    <row r="10" ht="14.25" customHeight="1">
      <c r="B10" s="12" t="s">
        <v>20</v>
      </c>
      <c r="C10" s="20">
        <v>0.7</v>
      </c>
      <c r="D10" s="12" t="str">
        <f t="array" ref="D10">INDEX('2026 KPI TRACKER'!$E$16:$P$16,MATCH('SCM KPI FY26 DASHBOARD'!F2,'2026 KPI TRACKER'!E4:P4,0))</f>
        <v>NO VALUE</v>
      </c>
      <c r="E10" s="13" t="s">
        <v>8</v>
      </c>
      <c r="H10" s="29"/>
      <c r="K10" s="30">
        <f t="array" ref="K10">INDEX('2026 KPI TRACKER'!$E$36:$P$36,MATCH('SCM KPI FY26 DASHBOARD'!F2,'2026 KPI TRACKER'!E4:P4,0))</f>
        <v>0.9941288304</v>
      </c>
      <c r="M10" s="28">
        <f t="array" ref="M10">INDEX('2026 KPI TRACKER'!$E$50:$P$50,MATCH('SCM KPI FY26 DASHBOARD'!F2,'2026 KPI TRACKER'!E4:P4,0))</f>
        <v>1.268820766</v>
      </c>
      <c r="P10" s="31"/>
      <c r="R10" s="29"/>
      <c r="U10" s="30">
        <f t="array" ref="U10">INDEX('2026 KPI TRACKER'!$E$170:$P$170,MATCH('SCM KPI FY26 DASHBOARD'!F2,'2026 KPI TRACKER'!E4:P4,0))</f>
        <v>0.728542236</v>
      </c>
      <c r="W10" s="29"/>
      <c r="Y10" s="27"/>
      <c r="Z10" s="32">
        <f t="array" ref="Z10">INDEX('2026 KPI TRACKER'!$E$122:$P$122,MATCH('SCM KPI FY26 DASHBOARD'!F2,'2026 KPI TRACKER'!E4:P4,0))</f>
        <v>0.377097183</v>
      </c>
    </row>
    <row r="11" ht="14.25" customHeight="1">
      <c r="B11" s="12" t="s">
        <v>21</v>
      </c>
      <c r="C11" s="33">
        <f t="array" ref="C11">INDEX('2026 KPI TRACKER'!$E$21:$P$21,MATCH('SCM KPI FY26 DASHBOARD'!F2,'2026 KPI TRACKER'!E4:P4,0))</f>
        <v>16210987.83</v>
      </c>
      <c r="D11" s="33">
        <f t="array" ref="D11">INDEX('2026 KPI TRACKER'!$E$20:$P$20,MATCH('SCM KPI FY26 DASHBOARD'!F2,'2026 KPI TRACKER'!E4:P4,0))</f>
        <v>15879974.2</v>
      </c>
      <c r="E11" s="13" t="s">
        <v>8</v>
      </c>
      <c r="H11" s="29"/>
      <c r="K11" s="34"/>
      <c r="M11" s="29"/>
      <c r="P11" s="35">
        <f t="array" ref="P11">INDEX('2026 KPI TRACKER'!$E$54:$P$54,MATCH('SCM KPI FY26 DASHBOARD'!F2,'2026 KPI TRACKER'!E4:P4,0))</f>
        <v>23.65</v>
      </c>
      <c r="R11" s="29"/>
      <c r="U11" s="34"/>
      <c r="W11" s="29"/>
      <c r="Y11" s="27"/>
      <c r="Z11" s="24" t="s">
        <v>22</v>
      </c>
    </row>
    <row r="12" ht="14.25" customHeight="1">
      <c r="B12" s="12" t="s">
        <v>23</v>
      </c>
      <c r="C12" s="33">
        <f t="array" ref="C12">INDEX('2026 KPI TRACKER'!$E$25:$P$25,MATCH('SCM KPI FY26 DASHBOARD'!F2,'2026 KPI TRACKER'!E4:P4,0))</f>
        <v>1966800</v>
      </c>
      <c r="D12" s="33">
        <f t="array" ref="D12">INDEX('2026 KPI TRACKER'!$E$24:$P$24,MATCH('SCM KPI FY26 DASHBOARD'!F2,'2026 KPI TRACKER'!E4:P4,0))</f>
        <v>2033330</v>
      </c>
      <c r="E12" s="13" t="s">
        <v>8</v>
      </c>
      <c r="H12" s="36">
        <f t="array" ref="H12">INDEX('2026 KPI TRACKER'!$E$38:$P$38,MATCH('SCM KPI FY26 DASHBOARD'!F2,'2026 KPI TRACKER'!E4:P4,0))</f>
        <v>1578.603615</v>
      </c>
      <c r="J12" s="37" t="s">
        <v>17</v>
      </c>
      <c r="K12" s="24"/>
      <c r="M12" s="29"/>
      <c r="P12" s="38" t="s">
        <v>24</v>
      </c>
      <c r="R12" s="36">
        <f t="array" ref="R12">INDEX('2026 KPI TRACKER'!$E$169:$P$169,MATCH('SCM KPI FY26 DASHBOARD'!F2,'2026 KPI TRACKER'!E4:P4,0))/1000</f>
        <v>3333.333333</v>
      </c>
      <c r="T12" s="37" t="s">
        <v>18</v>
      </c>
      <c r="U12" s="24"/>
      <c r="W12" s="29"/>
      <c r="Y12" s="39"/>
      <c r="Z12" s="32">
        <f t="array" ref="Z12">INDEX('2026 KPI TRACKER'!$E$130:$P$130,MATCH('SCM KPI FY26 DASHBOARD'!F2,'2026 KPI TRACKER'!E4:P4,0))</f>
        <v>0.121952027</v>
      </c>
    </row>
    <row r="13" ht="14.25" customHeight="1">
      <c r="B13" s="12" t="s">
        <v>25</v>
      </c>
      <c r="H13" s="40"/>
      <c r="I13" s="41"/>
      <c r="J13" s="41"/>
      <c r="K13" s="42"/>
      <c r="M13" s="43"/>
      <c r="N13" s="44"/>
      <c r="O13" s="45"/>
      <c r="P13" s="42"/>
      <c r="R13" s="40"/>
      <c r="S13" s="41"/>
      <c r="T13" s="41"/>
      <c r="U13" s="42"/>
      <c r="W13" s="43"/>
      <c r="X13" s="44"/>
      <c r="Y13" s="45"/>
      <c r="Z13" s="42"/>
    </row>
    <row r="14" ht="14.25" customHeight="1">
      <c r="B14" s="12" t="s">
        <v>26</v>
      </c>
    </row>
    <row r="15" ht="14.25" customHeight="1">
      <c r="B15" s="12" t="s">
        <v>27</v>
      </c>
      <c r="H15" s="17" t="s">
        <v>28</v>
      </c>
      <c r="I15" s="18"/>
      <c r="J15" s="18"/>
      <c r="K15" s="19"/>
      <c r="M15" s="17" t="s">
        <v>29</v>
      </c>
      <c r="N15" s="18"/>
      <c r="O15" s="18"/>
      <c r="P15" s="19"/>
      <c r="R15" s="17" t="s">
        <v>30</v>
      </c>
      <c r="S15" s="18"/>
      <c r="T15" s="18"/>
      <c r="U15" s="19"/>
      <c r="W15" s="17" t="s">
        <v>15</v>
      </c>
      <c r="X15" s="18"/>
      <c r="Y15" s="18"/>
      <c r="Z15" s="19"/>
    </row>
    <row r="16" ht="14.25" customHeight="1">
      <c r="B16" s="12" t="s">
        <v>31</v>
      </c>
      <c r="H16" s="25"/>
      <c r="I16" s="26"/>
      <c r="J16" s="27"/>
      <c r="K16" s="24"/>
      <c r="M16" s="25"/>
      <c r="N16" s="26"/>
      <c r="O16" s="27"/>
      <c r="P16" s="24"/>
      <c r="R16" s="46">
        <f t="array" ref="R16">INDEX('2026 KPI TRACKER'!$E$90:$P$90,MATCH('SCM KPI FY26 DASHBOARD'!F2,'2026 KPI TRACKER'!E4:P4,0))</f>
        <v>0.9867549669</v>
      </c>
      <c r="U16" s="31" t="s">
        <v>32</v>
      </c>
      <c r="W16" s="47" t="str">
        <f>'2026 KPI TRACKER'!B106</f>
        <v>EPOXY (MARINE + CONSTRUCTION)</v>
      </c>
      <c r="Y16" s="48">
        <f t="array" ref="Y16">INDEX('2026 KPI TRACKER'!$E106:$P106,MATCH('SCM KPI FY26 DASHBOARD'!$F$2,'2026 KPI TRACKER'!$E$4:$P$4,0))</f>
        <v>0.4577256183</v>
      </c>
      <c r="Z16" s="34"/>
    </row>
    <row r="17" ht="14.25" customHeight="1">
      <c r="B17" s="12" t="s">
        <v>33</v>
      </c>
      <c r="H17" s="28">
        <f t="array" ref="H17">INDEX('2026 KPI TRACKER'!$E$49:$P$49,MATCH('SCM KPI FY26 DASHBOARD'!F2,'2026 KPI TRACKER'!E4:P4,0))</f>
        <v>0.2115046738</v>
      </c>
      <c r="K17" s="31"/>
      <c r="M17" s="28" t="str">
        <f t="array" ref="M17">INDEX('2026 KPI TRACKER'!$E$39:$P$39,MATCH('SCM KPI FY26 DASHBOARD'!F2,'2026 KPI TRACKER'!E4:P4,0))</f>
        <v>#ERROR!</v>
      </c>
      <c r="P17" s="31"/>
      <c r="R17" s="29"/>
      <c r="U17" s="31"/>
      <c r="W17" s="47" t="str">
        <f>'2026 KPI TRACKER'!B107</f>
        <v>ELASTOSEAL</v>
      </c>
      <c r="Y17" s="48">
        <f t="array" ref="Y17">INDEX('2026 KPI TRACKER'!$E107:$P107,MATCH('SCM KPI FY26 DASHBOARD'!$F$2,'2026 KPI TRACKER'!$E$4:$P$4,0))</f>
        <v>0.7697199171</v>
      </c>
      <c r="Z17" s="34"/>
    </row>
    <row r="18" ht="14.25" customHeight="1">
      <c r="H18" s="29"/>
      <c r="K18" s="35">
        <f t="array" ref="K18">INDEX('2026 KPI TRACKER'!$E$54:$P$54,MATCH('SCM KPI FY26 DASHBOARD'!F2,'2026 KPI TRACKER'!E4:P4,0))</f>
        <v>23.65</v>
      </c>
      <c r="M18" s="29"/>
      <c r="P18" s="35">
        <f t="array" ref="P18">INDEX('2026 KPI TRACKER'!$E$54:$P$54,MATCH('SCM KPI FY26 DASHBOARD'!F2,'2026 KPI TRACKER'!E4:P4,0))</f>
        <v>23.65</v>
      </c>
      <c r="R18" s="46">
        <f t="array" ref="R18">INDEX('2026 KPI TRACKER'!$E$91:$P$91,MATCH('SCM KPI FY26 DASHBOARD'!F2,'2026 KPI TRACKER'!E4:P4,0))</f>
        <v>0.9871794872</v>
      </c>
      <c r="U18" s="31" t="s">
        <v>34</v>
      </c>
      <c r="W18" s="47" t="str">
        <f>'2026 KPI TRACKER'!B108</f>
        <v>MIGHTY BOND</v>
      </c>
      <c r="Y18" s="48">
        <f t="array" ref="Y18">INDEX('2026 KPI TRACKER'!$E108:$P108,MATCH('SCM KPI FY26 DASHBOARD'!$F$2,'2026 KPI TRACKER'!$E$4:$P$4,0))</f>
        <v>0.6691990523</v>
      </c>
      <c r="Z18" s="34"/>
    </row>
    <row r="19" ht="14.25" customHeight="1">
      <c r="B19" s="49" t="s">
        <v>35</v>
      </c>
      <c r="H19" s="29"/>
      <c r="K19" s="38" t="s">
        <v>24</v>
      </c>
      <c r="M19" s="29"/>
      <c r="P19" s="38" t="s">
        <v>24</v>
      </c>
      <c r="R19" s="29"/>
      <c r="U19" s="24"/>
      <c r="W19" s="47" t="str">
        <f>'2026 KPI TRACKER'!B109</f>
        <v>PRO-EPOXY</v>
      </c>
      <c r="Y19" s="48">
        <f t="array" ref="Y19">INDEX('2026 KPI TRACKER'!$E109:$P109,MATCH('SCM KPI FY26 DASHBOARD'!$F$2,'2026 KPI TRACKER'!$E$4:$P$4,0))</f>
        <v>0.6481109241</v>
      </c>
      <c r="Z19" s="34"/>
    </row>
    <row r="20" ht="14.25" customHeight="1">
      <c r="H20" s="43"/>
      <c r="I20" s="44"/>
      <c r="J20" s="45"/>
      <c r="K20" s="42"/>
      <c r="M20" s="43"/>
      <c r="N20" s="44"/>
      <c r="O20" s="45"/>
      <c r="P20" s="42"/>
      <c r="R20" s="50" t="str">
        <f t="array" ref="R20">INDEX('2026 KPI TRACKER'!$E$92:$P$92,MATCH('SCM KPI FY26 DASHBOARD'!F2,'2026 KPI TRACKER'!E4:P4,0))</f>
        <v>NO DATA</v>
      </c>
      <c r="U20" s="31" t="s">
        <v>36</v>
      </c>
      <c r="W20" s="47" t="str">
        <f>'2026 KPI TRACKER'!B110</f>
        <v>BUILDERS BOND</v>
      </c>
      <c r="Y20" s="48">
        <f t="array" ref="Y20">INDEX('2026 KPI TRACKER'!$E110:$P110,MATCH('SCM KPI FY26 DASHBOARD'!$F$2,'2026 KPI TRACKER'!$E$4:$P$4,0))</f>
        <v>0.4809797323</v>
      </c>
      <c r="Z20" s="34"/>
    </row>
    <row r="21" ht="14.25" customHeight="1">
      <c r="R21" s="40"/>
      <c r="S21" s="41"/>
      <c r="T21" s="41"/>
      <c r="U21" s="42"/>
      <c r="W21" s="47" t="str">
        <f>'2026 KPI TRACKER'!B111</f>
        <v>COATING MARINE</v>
      </c>
      <c r="Y21" s="48">
        <f t="array" ref="Y21">INDEX('2026 KPI TRACKER'!$E111:$P111,MATCH('SCM KPI FY26 DASHBOARD'!$F$2,'2026 KPI TRACKER'!$E$4:$P$4,0))</f>
        <v>0.4156633928</v>
      </c>
      <c r="Z21" s="34"/>
    </row>
    <row r="22" ht="14.25" customHeight="1">
      <c r="H22" s="17" t="s">
        <v>37</v>
      </c>
      <c r="I22" s="18"/>
      <c r="J22" s="18"/>
      <c r="K22" s="19"/>
      <c r="M22" s="17" t="s">
        <v>38</v>
      </c>
      <c r="N22" s="18"/>
      <c r="O22" s="18"/>
      <c r="P22" s="19"/>
      <c r="W22" s="47" t="str">
        <f>'2026 KPI TRACKER'!B112</f>
        <v>TRASPORTATION</v>
      </c>
      <c r="Y22" s="48">
        <f t="array" ref="Y22">INDEX('2026 KPI TRACKER'!$E112:$P112,MATCH('SCM KPI FY26 DASHBOARD'!$F$2,'2026 KPI TRACKER'!$E$4:$P$4,0))</f>
        <v>0.2765827922</v>
      </c>
      <c r="Z22" s="34"/>
    </row>
    <row r="23" ht="14.25" customHeight="1">
      <c r="H23" s="47" t="str">
        <f>Sheet1!G10</f>
        <v>       Idle time</v>
      </c>
      <c r="K23" s="51">
        <f t="array" ref="K23">INDEX('2026 KPI TRACKER'!$E47:$P47,MATCH('SCM KPI FY26 DASHBOARD'!$F$2,'2026 KPI TRACKER'!$E$4:$P$4,0))</f>
        <v>0.006053093937</v>
      </c>
      <c r="L23" s="48"/>
      <c r="M23" s="52">
        <f t="array" ref="M23">INDEX('2026 KPI TRACKER'!$E$137:$P$137,MATCH('SCM KPI FY26 DASHBOARD'!F2,'2026 KPI TRACKER'!E4:P4,0))</f>
        <v>36117.1</v>
      </c>
      <c r="O23" s="53" t="s">
        <v>39</v>
      </c>
      <c r="P23" s="24"/>
      <c r="R23" s="17" t="s">
        <v>40</v>
      </c>
      <c r="S23" s="18"/>
      <c r="T23" s="18"/>
      <c r="U23" s="19"/>
      <c r="W23" s="47" t="str">
        <f>'2026 KPI TRACKER'!B113</f>
        <v>OTHER CONSUMER</v>
      </c>
      <c r="Y23" s="48">
        <f t="array" ref="Y23">INDEX('2026 KPI TRACKER'!$E113:$P113,MATCH('SCM KPI FY26 DASHBOARD'!$F$2,'2026 KPI TRACKER'!$E$4:$P$4,0))</f>
        <v>0.006538298081</v>
      </c>
      <c r="Z23" s="34"/>
    </row>
    <row r="24" ht="18.0" customHeight="1">
      <c r="H24" s="47" t="str">
        <f>Sheet1!G3</f>
        <v>       Change Over Time</v>
      </c>
      <c r="K24" s="51">
        <f t="array" ref="K24">INDEX('2026 KPI TRACKER'!$E40:$P40,MATCH('SCM KPI FY26 DASHBOARD'!$F$2,'2026 KPI TRACKER'!$E$4:$P$4,0))</f>
        <v>0.02162136643</v>
      </c>
      <c r="L24" s="48"/>
      <c r="M24" s="29"/>
      <c r="P24" s="30">
        <f t="array" ref="P24">INDEX('2026 KPI TRACKER'!$E$139:$P$139,MATCH('SCM KPI FY26 DASHBOARD'!F2,'2026 KPI TRACKER'!E4:P4,0))</f>
        <v>0.3269088603</v>
      </c>
      <c r="R24" s="46">
        <f t="array" ref="R24">INDEX('2026 KPI TRACKER'!$E$95:$P$95,MATCH('SCM KPI FY26 DASHBOARD'!F2,'2026 KPI TRACKER'!E4:P4,0))</f>
        <v>0.9097320169</v>
      </c>
      <c r="U24" s="31"/>
      <c r="W24" s="47" t="str">
        <f>'2026 KPI TRACKER'!B114</f>
        <v>PRO-SEALANT</v>
      </c>
      <c r="Y24" s="48">
        <f t="array" ref="Y24">INDEX('2026 KPI TRACKER'!$E114:$P114,MATCH('SCM KPI FY26 DASHBOARD'!$F$2,'2026 KPI TRACKER'!$E$4:$P$4,0))</f>
        <v>0.5031832754</v>
      </c>
      <c r="Z24" s="34"/>
    </row>
    <row r="25" ht="15.0" customHeight="1">
      <c r="H25" s="47" t="str">
        <f>Sheet1!G6</f>
        <v>       Start-up Time/Setup</v>
      </c>
      <c r="K25" s="51">
        <f t="array" ref="K25">INDEX('2026 KPI TRACKER'!$E43:$P43,MATCH('SCM KPI FY26 DASHBOARD'!$F$2,'2026 KPI TRACKER'!$E$4:$P$4,0))</f>
        <v>0.0208678539</v>
      </c>
      <c r="L25" s="48"/>
      <c r="M25" s="29"/>
      <c r="P25" s="34"/>
      <c r="R25" s="29"/>
      <c r="U25" s="31" t="s">
        <v>32</v>
      </c>
      <c r="W25" s="47" t="str">
        <f>'2026 KPI TRACKER'!B115</f>
        <v>PRO-WATERPROOFING</v>
      </c>
      <c r="Y25" s="48">
        <f t="array" ref="Y25">INDEX('2026 KPI TRACKER'!$E115:$P115,MATCH('SCM KPI FY26 DASHBOARD'!$F$2,'2026 KPI TRACKER'!$E$4:$P$4,0))</f>
        <v>0.5357230035</v>
      </c>
      <c r="Z25" s="34"/>
    </row>
    <row r="26" ht="14.25" customHeight="1">
      <c r="H26" s="47" t="str">
        <f>Sheet1!G8</f>
        <v>       Breaktime</v>
      </c>
      <c r="K26" s="51">
        <f t="array" ref="K26">INDEX('2026 KPI TRACKER'!$E45:$P45,MATCH('SCM KPI FY26 DASHBOARD'!$F$2,'2026 KPI TRACKER'!$E$4:$P$4,0))</f>
        <v>0.01945987777</v>
      </c>
      <c r="L26" s="48"/>
      <c r="M26" s="54">
        <f t="array" ref="M26">INDEX('2026 KPI TRACKER'!$E$138:$P$138,MATCH('SCM KPI FY26 DASHBOARD'!F2,'2026 KPI TRACKER'!E4:P4,0))</f>
        <v>11807</v>
      </c>
      <c r="O26" s="55" t="s">
        <v>41</v>
      </c>
      <c r="P26" s="24"/>
      <c r="R26" s="29"/>
      <c r="U26" s="31"/>
      <c r="W26" s="47" t="str">
        <f>'2026 KPI TRACKER'!B116</f>
        <v>PRO-PAINTING</v>
      </c>
      <c r="Y26" s="48">
        <f t="array" ref="Y26">INDEX('2026 KPI TRACKER'!$E116:$P116,MATCH('SCM KPI FY26 DASHBOARD'!$F$2,'2026 KPI TRACKER'!$E$4:$P$4,0))</f>
        <v>0.6971438158</v>
      </c>
      <c r="Z26" s="34"/>
    </row>
    <row r="27" ht="14.25" customHeight="1">
      <c r="H27" s="47" t="str">
        <f>Sheet1!G5</f>
        <v>       Sanitation Time</v>
      </c>
      <c r="K27" s="51">
        <f t="array" ref="K27">INDEX('2026 KPI TRACKER'!$E42:$P42,MATCH('SCM KPI FY26 DASHBOARD'!$F$2,'2026 KPI TRACKER'!$E$4:$P$4,0))</f>
        <v>0.01004189678</v>
      </c>
      <c r="L27" s="48"/>
      <c r="M27" s="56"/>
      <c r="N27" s="57"/>
      <c r="O27" s="57"/>
      <c r="P27" s="58"/>
      <c r="R27" s="46">
        <f t="array" ref="R27">INDEX('2026 KPI TRACKER'!$E$96:$P$96,MATCH('SCM KPI FY26 DASHBOARD'!F2,'2026 KPI TRACKER'!E4:P4,0))</f>
        <v>1.260427263</v>
      </c>
      <c r="U27" s="31"/>
      <c r="W27" s="47" t="str">
        <f>'2026 KPI TRACKER'!B117</f>
        <v>PRO-ADHESIVES</v>
      </c>
      <c r="Y27" s="48">
        <f t="array" ref="Y27">INDEX('2026 KPI TRACKER'!$E117:$P117,MATCH('SCM KPI FY26 DASHBOARD'!$F$2,'2026 KPI TRACKER'!$E$4:$P$4,0))</f>
        <v>0.2055619266</v>
      </c>
      <c r="Z27" s="34"/>
    </row>
    <row r="28" ht="18.0" customHeight="1">
      <c r="H28" s="47" t="str">
        <f>Sheet1!G4</f>
        <v>       Meeting</v>
      </c>
      <c r="K28" s="51">
        <f t="array" ref="K28">INDEX('2026 KPI TRACKER'!$E41:$P41,MATCH('SCM KPI FY26 DASHBOARD'!$F$2,'2026 KPI TRACKER'!$E$4:$P$4,0))</f>
        <v>0.001562566534</v>
      </c>
      <c r="L28" s="48"/>
      <c r="M28" s="59" t="s">
        <v>42</v>
      </c>
      <c r="P28" s="24"/>
      <c r="R28" s="29"/>
      <c r="U28" s="31" t="s">
        <v>34</v>
      </c>
      <c r="W28" s="47" t="str">
        <f>'2026 KPI TRACKER'!B118</f>
        <v>MINING</v>
      </c>
      <c r="Y28" s="48">
        <f t="array" ref="Y28">INDEX('2026 KPI TRACKER'!$E118:$P118,MATCH('SCM KPI FY26 DASHBOARD'!$F$2,'2026 KPI TRACKER'!$E$4:$P$4,0))</f>
        <v>0.1582278481</v>
      </c>
      <c r="Z28" s="34"/>
    </row>
    <row r="29" ht="14.25" customHeight="1">
      <c r="H29" s="47" t="str">
        <f>Sheet1!G9</f>
        <v>       Breakdown</v>
      </c>
      <c r="K29" s="51">
        <f t="array" ref="K29">INDEX('2026 KPI TRACKER'!$E46:$P46,MATCH('SCM KPI FY26 DASHBOARD'!$F$2,'2026 KPI TRACKER'!$E$4:$P$4,0))</f>
        <v>0.00003147349654</v>
      </c>
      <c r="L29" s="48"/>
      <c r="M29" s="52">
        <f t="array" ref="M29">INDEX('2026 KPI TRACKER'!$E$140:$P$140,MATCH('SCM KPI FY26 DASHBOARD'!F2,'2026 KPI TRACKER'!E4:P4,0))</f>
        <v>29807.03</v>
      </c>
      <c r="O29" s="53" t="s">
        <v>41</v>
      </c>
      <c r="P29" s="24"/>
      <c r="R29" s="40"/>
      <c r="S29" s="41"/>
      <c r="T29" s="41"/>
      <c r="U29" s="42"/>
      <c r="W29" s="60" t="str">
        <f>'2026 KPI TRACKER'!B119</f>
        <v>OTHERS</v>
      </c>
      <c r="X29" s="61"/>
      <c r="Y29" s="62">
        <f t="array" ref="Y29">INDEX('2026 KPI TRACKER'!$E119:$P119,MATCH('SCM KPI FY26 DASHBOARD'!$F$2,'2026 KPI TRACKER'!$E$4:$P$4,0))</f>
        <v>0</v>
      </c>
      <c r="Z29" s="63"/>
    </row>
    <row r="30" ht="14.25" customHeight="1">
      <c r="H30" s="47" t="str">
        <f>Sheet1!G7</f>
        <v>       Testing Time</v>
      </c>
      <c r="K30" s="51">
        <f t="array" ref="K30">INDEX('2026 KPI TRACKER'!$E44:$P44,MATCH('SCM KPI FY26 DASHBOARD'!$F$2,'2026 KPI TRACKER'!$E$4:$P$4,0))</f>
        <v>0.009783628968</v>
      </c>
      <c r="L30" s="48"/>
      <c r="M30" s="29"/>
      <c r="P30" s="30">
        <f t="array" ref="P30">INDEX('2026 KPI TRACKER'!$E$142:$P$142,MATCH('SCM KPI FY26 DASHBOARD'!F2,'2026 KPI TRACKER'!E4:P4,0))</f>
        <v>0.3378229901</v>
      </c>
    </row>
    <row r="31" ht="14.25" customHeight="1">
      <c r="H31" s="60" t="str">
        <f>Sheet1!G11</f>
        <v>       Preventive Maintenance</v>
      </c>
      <c r="I31" s="61"/>
      <c r="J31" s="61"/>
      <c r="K31" s="64" t="str">
        <f t="array" ref="K31">INDEX('2026 KPI TRACKER'!$E48:$P48,MATCH('SCM KPI FY26 DASHBOARD'!$F$2,'2026 KPI TRACKER'!$E$4:$P$4,0))</f>
        <v>#ERROR!</v>
      </c>
      <c r="L31" s="48"/>
      <c r="M31" s="29"/>
      <c r="P31" s="34"/>
      <c r="W31" s="17" t="s">
        <v>15</v>
      </c>
      <c r="X31" s="18"/>
      <c r="Y31" s="18"/>
      <c r="Z31" s="19"/>
    </row>
    <row r="32" ht="14.25" customHeight="1">
      <c r="M32" s="54">
        <f t="array" ref="M32">INDEX('2026 KPI TRACKER'!$E$141:$P$141,MATCH('SCM KPI FY26 DASHBOARD'!F2,'2026 KPI TRACKER'!E4:P4,0))</f>
        <v>10069.5</v>
      </c>
      <c r="O32" s="55" t="s">
        <v>39</v>
      </c>
      <c r="P32" s="24"/>
      <c r="W32" s="47" t="str">
        <f>'2026 KPI TRACKER'!B122</f>
        <v>       LOCAL PHILIPPINES</v>
      </c>
      <c r="Y32" s="48">
        <f t="array" ref="Y32">INDEX('2026 KPI TRACKER'!$E122:$P122,MATCH('SCM KPI FY26 DASHBOARD'!$F$2,'2026 KPI TRACKER'!$E$4:$P$4,0))</f>
        <v>0.377097183</v>
      </c>
      <c r="Z32" s="34"/>
    </row>
    <row r="33" ht="14.25" customHeight="1">
      <c r="H33" s="17" t="s">
        <v>43</v>
      </c>
      <c r="I33" s="18"/>
      <c r="J33" s="18"/>
      <c r="K33" s="19"/>
      <c r="M33" s="56"/>
      <c r="N33" s="57"/>
      <c r="O33" s="57"/>
      <c r="P33" s="58"/>
      <c r="W33" s="47" t="str">
        <f>'2026 KPI TRACKER'!B123</f>
        <v>             GMA</v>
      </c>
      <c r="Y33" s="48">
        <f t="array" ref="Y33">INDEX('2026 KPI TRACKER'!$E123:$P123,MATCH('SCM KPI FY26 DASHBOARD'!$F$2,'2026 KPI TRACKER'!$E$4:$P$4,0))</f>
        <v>0.3746966787</v>
      </c>
      <c r="Z33" s="34"/>
    </row>
    <row r="34" ht="14.25" customHeight="1">
      <c r="H34" s="65">
        <f t="array" ref="H34">INDEX('2026 KPI TRACKER'!$E$147:$P$147,MATCH('SCM KPI FY26 DASHBOARD'!F2,'2026 KPI TRACKER'!E4:P4,0))</f>
        <v>0.1210734874</v>
      </c>
      <c r="J34" s="27"/>
      <c r="K34" s="35">
        <f t="array" ref="K34">INDEX('2026 KPI TRACKER'!$E$150:$P$150,MATCH('SCM KPI FY26 DASHBOARD'!F2,'2026 KPI TRACKER'!E4:P4,0))</f>
        <v>23.65</v>
      </c>
      <c r="M34" s="59" t="s">
        <v>44</v>
      </c>
      <c r="P34" s="24"/>
      <c r="W34" s="47" t="str">
        <f>'2026 KPI TRACKER'!B124</f>
        <v>             NORTH LUZON</v>
      </c>
      <c r="Y34" s="48">
        <f t="array" ref="Y34">INDEX('2026 KPI TRACKER'!$E124:$P124,MATCH('SCM KPI FY26 DASHBOARD'!$F$2,'2026 KPI TRACKER'!$E$4:$P$4,0))</f>
        <v>0.4952792296</v>
      </c>
      <c r="Z34" s="34"/>
    </row>
    <row r="35" ht="14.25" customHeight="1">
      <c r="H35" s="29"/>
      <c r="J35" s="27"/>
      <c r="K35" s="38" t="s">
        <v>24</v>
      </c>
      <c r="M35" s="52">
        <f t="array" ref="M35">INDEX('2026 KPI TRACKER'!$E$143:$P$143,MATCH('SCM KPI FY26 DASHBOARD'!F2,'2026 KPI TRACKER'!E4:P4,0))</f>
        <v>6310.07</v>
      </c>
      <c r="O35" s="53" t="s">
        <v>41</v>
      </c>
      <c r="P35" s="24"/>
      <c r="W35" s="47" t="str">
        <f>'2026 KPI TRACKER'!B125</f>
        <v>             SOUTH LUZON</v>
      </c>
      <c r="Y35" s="48">
        <f t="array" ref="Y35">INDEX('2026 KPI TRACKER'!$E125:$P125,MATCH('SCM KPI FY26 DASHBOARD'!$F$2,'2026 KPI TRACKER'!$E$4:$P$4,0))</f>
        <v>0.3930704134</v>
      </c>
      <c r="Z35" s="34"/>
    </row>
    <row r="36" ht="14.25" customHeight="1">
      <c r="H36" s="29"/>
      <c r="J36" s="66">
        <f t="array" ref="J36">INDEX('2026 KPI TRACKER'!$E$148:$P$148,MATCH('SCM KPI FY26 DASHBOARD'!F2,'2026 KPI TRACKER'!E4:P4,0))</f>
        <v>183</v>
      </c>
      <c r="K36" s="34"/>
      <c r="M36" s="29"/>
      <c r="P36" s="30">
        <f t="array" ref="P36">INDEX('2026 KPI TRACKER'!$E$145:$P$145,MATCH('SCM KPI FY26 DASHBOARD'!F2,'2026 KPI TRACKER'!E4:P4,0))</f>
        <v>0.2753535222</v>
      </c>
      <c r="W36" s="47" t="str">
        <f>'2026 KPI TRACKER'!B126</f>
        <v>             VISAYAS</v>
      </c>
      <c r="Y36" s="48">
        <f t="array" ref="Y36">INDEX('2026 KPI TRACKER'!$E126:$P126,MATCH('SCM KPI FY26 DASHBOARD'!$F$2,'2026 KPI TRACKER'!$E$4:$P$4,0))</f>
        <v>0.3847515344</v>
      </c>
      <c r="Z36" s="34"/>
    </row>
    <row r="37" ht="14.25" customHeight="1">
      <c r="H37" s="67">
        <f t="array" ref="H37">INDEX('2026 KPI TRACKER'!$E$149:$P$149,MATCH('SCM KPI FY26 DASHBOARD'!F2,'2026 KPI TRACKER'!E4:P4,0))</f>
        <v>524</v>
      </c>
      <c r="I37" s="68" t="s">
        <v>45</v>
      </c>
      <c r="K37" s="34"/>
      <c r="M37" s="29"/>
      <c r="P37" s="34"/>
      <c r="W37" s="47" t="str">
        <f>'2026 KPI TRACKER'!B127</f>
        <v>             MINDANAO</v>
      </c>
      <c r="Y37" s="48">
        <f t="array" ref="Y37">INDEX('2026 KPI TRACKER'!$E127:$P127,MATCH('SCM KPI FY26 DASHBOARD'!$F$2,'2026 KPI TRACKER'!$E$4:$P$4,0))</f>
        <v>0.2996718942</v>
      </c>
      <c r="Z37" s="34"/>
    </row>
    <row r="38" ht="14.25" customHeight="1">
      <c r="H38" s="40"/>
      <c r="I38" s="41"/>
      <c r="J38" s="69" t="s">
        <v>46</v>
      </c>
      <c r="K38" s="63"/>
      <c r="M38" s="54">
        <f t="array" ref="M38">INDEX('2026 KPI TRACKER'!$E$144:$P$144,MATCH('SCM KPI FY26 DASHBOARD'!F2,'2026 KPI TRACKER'!E4:P4,0))</f>
        <v>1737.5</v>
      </c>
      <c r="O38" s="55" t="s">
        <v>39</v>
      </c>
      <c r="P38" s="24"/>
      <c r="W38" s="47" t="str">
        <f>'2026 KPI TRACKER'!B128</f>
        <v>             MODERN TRADE</v>
      </c>
      <c r="Y38" s="48">
        <f t="array" ref="Y38">INDEX('2026 KPI TRACKER'!$E128:$P128,MATCH('SCM KPI FY26 DASHBOARD'!$F$2,'2026 KPI TRACKER'!$E$4:$P$4,0))</f>
        <v>0.6922105305</v>
      </c>
      <c r="Z38" s="34"/>
    </row>
    <row r="39" ht="14.25" customHeight="1">
      <c r="M39" s="40"/>
      <c r="N39" s="41"/>
      <c r="O39" s="41"/>
      <c r="P39" s="42"/>
      <c r="W39" s="47" t="str">
        <f>'2026 KPI TRACKER'!B129</f>
        <v>             PSBSI</v>
      </c>
      <c r="Y39" s="48">
        <f t="array" ref="Y39">INDEX('2026 KPI TRACKER'!$E129:$P129,MATCH('SCM KPI FY26 DASHBOARD'!$F$2,'2026 KPI TRACKER'!$E$4:$P$4,0))</f>
        <v>0</v>
      </c>
      <c r="Z39" s="34"/>
    </row>
    <row r="40" ht="14.25" customHeight="1">
      <c r="H40" s="17" t="s">
        <v>43</v>
      </c>
      <c r="I40" s="18"/>
      <c r="J40" s="18"/>
      <c r="K40" s="19"/>
      <c r="W40" s="47" t="str">
        <f>'2026 KPI TRACKER'!B130</f>
        <v>      EXPORT</v>
      </c>
      <c r="Y40" s="48">
        <f t="array" ref="Y40">INDEX('2026 KPI TRACKER'!$E130:$P130,MATCH('SCM KPI FY26 DASHBOARD'!$F$2,'2026 KPI TRACKER'!$E$4:$P$4,0))</f>
        <v>0.121952027</v>
      </c>
      <c r="Z40" s="34"/>
    </row>
    <row r="41" ht="14.25" customHeight="1">
      <c r="H41" s="47" t="str">
        <f>'2026 KPI TRACKER'!B151</f>
        <v>L06 - EPOXY</v>
      </c>
      <c r="J41" s="48">
        <f t="array" ref="J41">INDEX('2026 KPI TRACKER'!$E151:$P151,MATCH('SCM KPI FY26 DASHBOARD'!$F$2,'2026 KPI TRACKER'!$E$4:$P$4,0))</f>
        <v>0.1125037753</v>
      </c>
      <c r="K41" s="34"/>
      <c r="W41" s="47" t="str">
        <f>'2026 KPI TRACKER'!B131</f>
        <v>             INDONESIA</v>
      </c>
      <c r="Y41" s="48">
        <f t="array" ref="Y41">INDEX('2026 KPI TRACKER'!$E131:$P131,MATCH('SCM KPI FY26 DASHBOARD'!$F$2,'2026 KPI TRACKER'!$E$4:$P$4,0))</f>
        <v>0.3187297942</v>
      </c>
      <c r="Z41" s="34"/>
    </row>
    <row r="42" ht="14.25" customHeight="1">
      <c r="H42" s="47" t="str">
        <f>'2026 KPI TRACKER'!B152</f>
        <v>L04B - ELASTO</v>
      </c>
      <c r="J42" s="48">
        <f t="array" ref="J42">INDEX('2026 KPI TRACKER'!$E152:$P152,MATCH('SCM KPI FY26 DASHBOARD'!$F$2,'2026 KPI TRACKER'!$E$4:$P$4,0))</f>
        <v>0.1507020112</v>
      </c>
      <c r="K42" s="34"/>
      <c r="W42" s="47" t="str">
        <f>'2026 KPI TRACKER'!B132</f>
        <v>             INDIA</v>
      </c>
      <c r="Y42" s="48">
        <f t="array" ref="Y42">INDEX('2026 KPI TRACKER'!$E132:$P132,MATCH('SCM KPI FY26 DASHBOARD'!$F$2,'2026 KPI TRACKER'!$E$4:$P$4,0))</f>
        <v>0</v>
      </c>
      <c r="Z42" s="34"/>
    </row>
    <row r="43" ht="14.25" customHeight="1">
      <c r="H43" s="47" t="str">
        <f>'2026 KPI TRACKER'!B153</f>
        <v>L03 - CYANO TUBE</v>
      </c>
      <c r="J43" s="48">
        <f t="array" ref="J43">INDEX('2026 KPI TRACKER'!$E153:$P153,MATCH('SCM KPI FY26 DASHBOARD'!$F$2,'2026 KPI TRACKER'!$E$4:$P$4,0))</f>
        <v>0.2959830867</v>
      </c>
      <c r="K43" s="34"/>
      <c r="W43" s="60" t="str">
        <f>'2026 KPI TRACKER'!B133</f>
        <v>             DIRECT EXPORT</v>
      </c>
      <c r="X43" s="61"/>
      <c r="Y43" s="62">
        <f t="array" ref="Y43">INDEX('2026 KPI TRACKER'!$E133:$P133,MATCH('SCM KPI FY26 DASHBOARD'!$F$2,'2026 KPI TRACKER'!$E$4:$P$4,0))</f>
        <v>0.0471262867</v>
      </c>
      <c r="Z43" s="63"/>
    </row>
    <row r="44" ht="14.25" customHeight="1">
      <c r="H44" s="47" t="str">
        <f>'2026 KPI TRACKER'!B154</f>
        <v>L01 - COATINGS</v>
      </c>
      <c r="J44" s="48">
        <f t="array" ref="J44">INDEX('2026 KPI TRACKER'!$E154:$P154,MATCH('SCM KPI FY26 DASHBOARD'!$F$2,'2026 KPI TRACKER'!$E$4:$P$4,0))</f>
        <v>0.06218132073</v>
      </c>
      <c r="K44" s="34"/>
    </row>
    <row r="45" ht="14.25" customHeight="1">
      <c r="H45" s="47" t="str">
        <f>'2026 KPI TRACKER'!B155</f>
        <v>L07 - EPOXY TUBE</v>
      </c>
      <c r="J45" s="48">
        <f t="array" ref="J45">INDEX('2026 KPI TRACKER'!$E155:$P155,MATCH('SCM KPI FY26 DASHBOARD'!$F$2,'2026 KPI TRACKER'!$E$4:$P$4,0))</f>
        <v>0.07399577167</v>
      </c>
      <c r="K45" s="34"/>
    </row>
    <row r="46" ht="14.25" customHeight="1">
      <c r="H46" s="47" t="str">
        <f>'2026 KPI TRACKER'!B156</f>
        <v>LINE 9 - EPS</v>
      </c>
      <c r="J46" s="48">
        <f t="array" ref="J46">INDEX('2026 KPI TRACKER'!$E156:$P156,MATCH('SCM KPI FY26 DASHBOARD'!$F$2,'2026 KPI TRACKER'!$E$4:$P$4,0))</f>
        <v>0.1691331924</v>
      </c>
      <c r="K46" s="34"/>
    </row>
    <row r="47" ht="14.25" customHeight="1">
      <c r="H47" s="47" t="str">
        <f>'2026 KPI TRACKER'!B157</f>
        <v>L10 - CONTACT BOND</v>
      </c>
      <c r="J47" s="48">
        <f t="array" ref="J47">INDEX('2026 KPI TRACKER'!$E157:$P157,MATCH('SCM KPI FY26 DASHBOARD'!$F$2,'2026 KPI TRACKER'!$E$4:$P$4,0))</f>
        <v>0.3382663848</v>
      </c>
      <c r="K47" s="34"/>
    </row>
    <row r="48" ht="14.25" customHeight="1">
      <c r="H48" s="47" t="str">
        <f>'2026 KPI TRACKER'!B158</f>
        <v>GIP L11 - SILICONE</v>
      </c>
      <c r="J48" s="48">
        <f t="array" ref="J48">INDEX('2026 KPI TRACKER'!$E158:$P158,MATCH('SCM KPI FY26 DASHBOARD'!$F$2,'2026 KPI TRACKER'!$E$4:$P$4,0))</f>
        <v>0.06342494715</v>
      </c>
      <c r="K48" s="34"/>
    </row>
    <row r="49" ht="14.25" customHeight="1">
      <c r="H49" s="47" t="str">
        <f>'2026 KPI TRACKER'!B159</f>
        <v>L12 - SPECIAL - EPOXY BASED</v>
      </c>
      <c r="J49" s="48">
        <f t="array" ref="J49">INDEX('2026 KPI TRACKER'!$E159:$P159,MATCH('SCM KPI FY26 DASHBOARD'!$F$2,'2026 KPI TRACKER'!$E$4:$P$4,0))</f>
        <v>0.114768952</v>
      </c>
      <c r="K49" s="34"/>
    </row>
    <row r="50" ht="14.25" customHeight="1">
      <c r="H50" s="47" t="str">
        <f>'2026 KPI TRACKER'!B160</f>
        <v>L13 - SPECIAL</v>
      </c>
      <c r="J50" s="48">
        <f t="array" ref="J50">INDEX('2026 KPI TRACKER'!$E160:$P160,MATCH('SCM KPI FY26 DASHBOARD'!$F$2,'2026 KPI TRACKER'!$E$4:$P$4,0))</f>
        <v>0.1902748414</v>
      </c>
      <c r="K50" s="34"/>
    </row>
    <row r="51" ht="14.25" customHeight="1">
      <c r="H51" s="47" t="str">
        <f>'2026 KPI TRACKER'!B161</f>
        <v>LINE 14</v>
      </c>
      <c r="J51" s="48">
        <f t="array" ref="J51">INDEX('2026 KPI TRACKER'!$E161:$P161,MATCH('SCM KPI FY26 DASHBOARD'!$F$2,'2026 KPI TRACKER'!$E$4:$P$4,0))</f>
        <v>0.06765327696</v>
      </c>
      <c r="K51" s="34"/>
    </row>
    <row r="52" ht="14.25" customHeight="1">
      <c r="H52" s="47" t="str">
        <f>'2026 KPI TRACKER'!B162</f>
        <v>L02 - CYNO BOTTLE / L05- EPOXY CLAY</v>
      </c>
      <c r="J52" s="48">
        <f t="array" ref="J52">INDEX('2026 KPI TRACKER'!$E162:$P162,MATCH('SCM KPI FY26 DASHBOARD'!$F$2,'2026 KPI TRACKER'!$E$4:$P$4,0))</f>
        <v>0.02114164905</v>
      </c>
      <c r="K52" s="34"/>
    </row>
    <row r="53" ht="14.25" customHeight="1">
      <c r="H53" s="60" t="str">
        <f>'2026 KPI TRACKER'!B163</f>
        <v>LABELING LINE</v>
      </c>
      <c r="I53" s="61"/>
      <c r="J53" s="62">
        <f t="array" ref="J53">INDEX('2026 KPI TRACKER'!$E163:$P163,MATCH('SCM KPI FY26 DASHBOARD'!$F$2,'2026 KPI TRACKER'!$E$4:$P$4,0))</f>
        <v>0.1628690001</v>
      </c>
      <c r="K53" s="63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1">
    <mergeCell ref="Y34:Z34"/>
    <mergeCell ref="Y35:Z35"/>
    <mergeCell ref="Y25:Z25"/>
    <mergeCell ref="Y26:Z26"/>
    <mergeCell ref="Y27:Z27"/>
    <mergeCell ref="Y28:Z28"/>
    <mergeCell ref="Y29:Z29"/>
    <mergeCell ref="Y32:Z32"/>
    <mergeCell ref="Y33:Z33"/>
    <mergeCell ref="Y36:Z36"/>
    <mergeCell ref="Y37:Z37"/>
    <mergeCell ref="Y40:Z40"/>
    <mergeCell ref="Y17:Z17"/>
    <mergeCell ref="Y18:Z18"/>
    <mergeCell ref="Y20:Z20"/>
    <mergeCell ref="Y21:Z21"/>
    <mergeCell ref="Y22:Z22"/>
    <mergeCell ref="Y23:Z23"/>
    <mergeCell ref="Y24:Z24"/>
    <mergeCell ref="M32:N33"/>
    <mergeCell ref="O32:O33"/>
    <mergeCell ref="H34:I36"/>
    <mergeCell ref="M35:N37"/>
    <mergeCell ref="O35:O37"/>
    <mergeCell ref="J36:K37"/>
    <mergeCell ref="P36:P37"/>
    <mergeCell ref="H37:H38"/>
    <mergeCell ref="I37:I38"/>
    <mergeCell ref="J38:K38"/>
    <mergeCell ref="M38:N39"/>
    <mergeCell ref="O38:O39"/>
    <mergeCell ref="Y38:Z38"/>
    <mergeCell ref="Y39:Z39"/>
    <mergeCell ref="B2:E2"/>
    <mergeCell ref="H3:P4"/>
    <mergeCell ref="H6:I6"/>
    <mergeCell ref="H9:I11"/>
    <mergeCell ref="R9:S11"/>
    <mergeCell ref="W9:X12"/>
    <mergeCell ref="M10:O12"/>
    <mergeCell ref="R18:T19"/>
    <mergeCell ref="R20:T21"/>
    <mergeCell ref="R24:T26"/>
    <mergeCell ref="R27:T29"/>
    <mergeCell ref="T9:T11"/>
    <mergeCell ref="U10:U11"/>
    <mergeCell ref="R12:S13"/>
    <mergeCell ref="T12:T13"/>
    <mergeCell ref="R16:T17"/>
    <mergeCell ref="Y16:Z16"/>
    <mergeCell ref="Y19:Z19"/>
    <mergeCell ref="J9:J11"/>
    <mergeCell ref="K10:K11"/>
    <mergeCell ref="H12:I13"/>
    <mergeCell ref="J12:J13"/>
    <mergeCell ref="H17:J19"/>
    <mergeCell ref="M17:O19"/>
    <mergeCell ref="M23:N25"/>
    <mergeCell ref="O23:O25"/>
    <mergeCell ref="P24:P25"/>
    <mergeCell ref="M26:N27"/>
    <mergeCell ref="O26:O27"/>
    <mergeCell ref="M29:N31"/>
    <mergeCell ref="O29:O31"/>
    <mergeCell ref="P30:P31"/>
    <mergeCell ref="Y41:Z41"/>
    <mergeCell ref="Y42:Z42"/>
    <mergeCell ref="Y43:Z43"/>
    <mergeCell ref="J48:K48"/>
    <mergeCell ref="J49:K49"/>
    <mergeCell ref="J50:K50"/>
    <mergeCell ref="J51:K51"/>
    <mergeCell ref="J52:K52"/>
    <mergeCell ref="J53:K53"/>
    <mergeCell ref="J41:K41"/>
    <mergeCell ref="J42:K42"/>
    <mergeCell ref="J43:K43"/>
    <mergeCell ref="J44:K44"/>
    <mergeCell ref="J45:K45"/>
    <mergeCell ref="J46:K46"/>
    <mergeCell ref="J47:K47"/>
  </mergeCells>
  <conditionalFormatting sqref="E6:E7">
    <cfRule type="expression" dxfId="0" priority="1">
      <formula>D6&gt;C6</formula>
    </cfRule>
  </conditionalFormatting>
  <conditionalFormatting sqref="E6:E7">
    <cfRule type="expression" dxfId="1" priority="2">
      <formula>D6&lt;=C6</formula>
    </cfRule>
  </conditionalFormatting>
  <conditionalFormatting sqref="E8:E10">
    <cfRule type="expression" dxfId="0" priority="3">
      <formula>D8&lt;C8</formula>
    </cfRule>
  </conditionalFormatting>
  <conditionalFormatting sqref="E8:E10">
    <cfRule type="expression" dxfId="1" priority="4">
      <formula>D8&gt;=C8</formula>
    </cfRule>
  </conditionalFormatting>
  <conditionalFormatting sqref="E11:E12">
    <cfRule type="expression" dxfId="0" priority="5">
      <formula>D11&gt;C11</formula>
    </cfRule>
  </conditionalFormatting>
  <conditionalFormatting sqref="E11:E12">
    <cfRule type="expression" dxfId="1" priority="6">
      <formula>D11&lt;=C11</formula>
    </cfRule>
  </conditionalFormatting>
  <dataValidations>
    <dataValidation type="list" allowBlank="1" showErrorMessage="1" sqref="F2">
      <formula1>'2026 KPI TRACKER'!$E$4:$P$4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75"/>
    <col customWidth="1" min="2" max="2" width="38.38"/>
    <col customWidth="1" min="3" max="3" width="8.0"/>
    <col customWidth="1" min="4" max="17" width="13.75"/>
    <col customWidth="1" min="18" max="26" width="8.75"/>
  </cols>
  <sheetData>
    <row r="1" ht="14.25" customHeight="1">
      <c r="A1" s="70" t="s">
        <v>47</v>
      </c>
      <c r="D1" s="70"/>
    </row>
    <row r="2" ht="14.25" customHeight="1">
      <c r="A2" s="70" t="s">
        <v>48</v>
      </c>
      <c r="D2" s="70"/>
    </row>
    <row r="3" ht="14.25" customHeight="1">
      <c r="D3" s="70"/>
    </row>
    <row r="4" ht="14.25" customHeight="1">
      <c r="A4" s="71"/>
      <c r="B4" s="72" t="s">
        <v>3</v>
      </c>
      <c r="C4" s="73" t="s">
        <v>49</v>
      </c>
      <c r="D4" s="73" t="s">
        <v>50</v>
      </c>
      <c r="E4" s="73" t="s">
        <v>51</v>
      </c>
      <c r="F4" s="73" t="s">
        <v>1</v>
      </c>
      <c r="G4" s="73" t="s">
        <v>52</v>
      </c>
      <c r="H4" s="73" t="s">
        <v>53</v>
      </c>
      <c r="I4" s="73" t="s">
        <v>54</v>
      </c>
      <c r="J4" s="73" t="s">
        <v>55</v>
      </c>
      <c r="K4" s="73" t="s">
        <v>56</v>
      </c>
      <c r="L4" s="73" t="s">
        <v>57</v>
      </c>
      <c r="M4" s="73" t="s">
        <v>58</v>
      </c>
      <c r="N4" s="73" t="s">
        <v>59</v>
      </c>
      <c r="O4" s="73" t="s">
        <v>60</v>
      </c>
      <c r="P4" s="73" t="s">
        <v>61</v>
      </c>
      <c r="Q4" s="73" t="s">
        <v>62</v>
      </c>
    </row>
    <row r="5" ht="14.25" customHeight="1">
      <c r="A5" s="70" t="s">
        <v>63</v>
      </c>
      <c r="B5" s="74"/>
      <c r="C5" s="74"/>
      <c r="D5" s="70"/>
    </row>
    <row r="6" ht="14.25" customHeight="1">
      <c r="A6" s="75">
        <f>MAX($A$5:A5)+1</f>
        <v>1</v>
      </c>
      <c r="B6" s="72" t="s">
        <v>64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0"/>
      <c r="S6" s="70"/>
      <c r="T6" s="70"/>
      <c r="U6" s="70"/>
      <c r="V6" s="70"/>
      <c r="W6" s="70"/>
      <c r="X6" s="70"/>
      <c r="Y6" s="70"/>
      <c r="Z6" s="70"/>
    </row>
    <row r="7" ht="14.25" customHeight="1">
      <c r="A7" s="76"/>
      <c r="B7" s="77" t="s">
        <v>65</v>
      </c>
      <c r="C7" s="78"/>
      <c r="D7" s="79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</row>
    <row r="8" ht="14.25" customHeight="1">
      <c r="A8" s="76"/>
      <c r="B8" s="77" t="s">
        <v>66</v>
      </c>
      <c r="C8" s="78" t="s">
        <v>67</v>
      </c>
      <c r="D8" s="81">
        <f>'FINANCE DEPT'!G6</f>
        <v>11</v>
      </c>
      <c r="E8" s="82">
        <f>'FINANCE DEPT'!I6</f>
        <v>10.92959224</v>
      </c>
      <c r="F8" s="82">
        <f>'FINANCE DEPT'!J6</f>
        <v>9.90390221</v>
      </c>
      <c r="G8" s="82">
        <f>'FINANCE DEPT'!K6</f>
        <v>14.39126114</v>
      </c>
      <c r="H8" s="82">
        <f>'FINANCE DEPT'!L6</f>
        <v>9.934210533</v>
      </c>
      <c r="I8" s="82" t="str">
        <f>'FINANCE DEPT'!M6</f>
        <v/>
      </c>
      <c r="J8" s="82" t="str">
        <f>'FINANCE DEPT'!N6</f>
        <v/>
      </c>
      <c r="K8" s="82" t="str">
        <f>'FINANCE DEPT'!O6</f>
        <v/>
      </c>
      <c r="L8" s="82" t="str">
        <f>'FINANCE DEPT'!P6</f>
        <v/>
      </c>
      <c r="M8" s="82" t="str">
        <f>'FINANCE DEPT'!Q6</f>
        <v/>
      </c>
      <c r="N8" s="82" t="str">
        <f>'FINANCE DEPT'!R6</f>
        <v/>
      </c>
      <c r="O8" s="82" t="str">
        <f>'FINANCE DEPT'!S6</f>
        <v/>
      </c>
      <c r="P8" s="82" t="str">
        <f>'FINANCE DEPT'!T6</f>
        <v/>
      </c>
      <c r="Q8" s="82"/>
    </row>
    <row r="9" ht="14.25" customHeight="1">
      <c r="A9" s="76"/>
      <c r="B9" s="83" t="str">
        <f>'FINANCE DEPT'!B7</f>
        <v>     Conversion Cost (Overall)</v>
      </c>
      <c r="C9" s="78" t="s">
        <v>67</v>
      </c>
      <c r="D9" s="81">
        <f>'FINANCE DEPT'!G7</f>
        <v>15</v>
      </c>
      <c r="E9" s="82">
        <f>'FINANCE DEPT'!I7</f>
        <v>18.57724454</v>
      </c>
      <c r="F9" s="82">
        <f>'FINANCE DEPT'!J7</f>
        <v>15.55556926</v>
      </c>
      <c r="G9" s="82">
        <f>'FINANCE DEPT'!K7</f>
        <v>23.63981843</v>
      </c>
      <c r="H9" s="82">
        <f>'FINANCE DEPT'!L7</f>
        <v>15.05668845</v>
      </c>
      <c r="I9" s="82" t="str">
        <f>'FINANCE DEPT'!M7</f>
        <v/>
      </c>
      <c r="J9" s="82" t="str">
        <f>'FINANCE DEPT'!N7</f>
        <v/>
      </c>
      <c r="K9" s="82" t="str">
        <f>'FINANCE DEPT'!O7</f>
        <v/>
      </c>
      <c r="L9" s="82" t="str">
        <f>'FINANCE DEPT'!P7</f>
        <v/>
      </c>
      <c r="M9" s="82" t="str">
        <f>'FINANCE DEPT'!Q7</f>
        <v/>
      </c>
      <c r="N9" s="82" t="str">
        <f>'FINANCE DEPT'!R7</f>
        <v/>
      </c>
      <c r="O9" s="82" t="str">
        <f>'FINANCE DEPT'!S7</f>
        <v/>
      </c>
      <c r="P9" s="82" t="str">
        <f>'FINANCE DEPT'!T7</f>
        <v/>
      </c>
      <c r="Q9" s="82"/>
    </row>
    <row r="10" ht="14.25" customHeight="1">
      <c r="A10" s="76"/>
      <c r="B10" s="77" t="s">
        <v>68</v>
      </c>
      <c r="C10" s="78" t="s">
        <v>69</v>
      </c>
      <c r="D10" s="79"/>
      <c r="E10" s="84">
        <f>IFERROR(E8/D8,0)</f>
        <v>0.9935992948</v>
      </c>
      <c r="F10" s="84">
        <f>IFERROR(F8/#REF!,0)</f>
        <v>0</v>
      </c>
      <c r="G10" s="84">
        <f t="shared" ref="G10:P10" si="1">IFERROR(G8/E8,0)</f>
        <v>1.316724432</v>
      </c>
      <c r="H10" s="84">
        <f t="shared" si="1"/>
        <v>1.003060241</v>
      </c>
      <c r="I10" s="84">
        <f t="shared" si="1"/>
        <v>0</v>
      </c>
      <c r="J10" s="84">
        <f t="shared" si="1"/>
        <v>0</v>
      </c>
      <c r="K10" s="84">
        <f t="shared" si="1"/>
        <v>0</v>
      </c>
      <c r="L10" s="84">
        <f t="shared" si="1"/>
        <v>0</v>
      </c>
      <c r="M10" s="84">
        <f t="shared" si="1"/>
        <v>0</v>
      </c>
      <c r="N10" s="84">
        <f t="shared" si="1"/>
        <v>0</v>
      </c>
      <c r="O10" s="84">
        <f t="shared" si="1"/>
        <v>0</v>
      </c>
      <c r="P10" s="84">
        <f t="shared" si="1"/>
        <v>0</v>
      </c>
      <c r="Q10" s="84"/>
    </row>
    <row r="11" ht="14.25" customHeight="1">
      <c r="A11" s="76"/>
      <c r="B11" s="77" t="s">
        <v>70</v>
      </c>
      <c r="C11" s="78" t="s">
        <v>17</v>
      </c>
      <c r="D11" s="85">
        <f>'FINANCE DEPT'!G8</f>
        <v>5574.716003</v>
      </c>
      <c r="E11" s="80">
        <f>'FINANCE DEPT'!I8</f>
        <v>1235.077205</v>
      </c>
      <c r="F11" s="80">
        <f>'FINANCE DEPT'!J8</f>
        <v>1603.405795</v>
      </c>
      <c r="G11" s="80">
        <f>'FINANCE DEPT'!K8</f>
        <v>1115.198553</v>
      </c>
      <c r="H11" s="80">
        <f>'FINANCE DEPT'!L8</f>
        <v>1621.03445</v>
      </c>
      <c r="I11" s="80" t="str">
        <f>'FINANCE DEPT'!M8</f>
        <v/>
      </c>
      <c r="J11" s="80" t="str">
        <f>'FINANCE DEPT'!N8</f>
        <v/>
      </c>
      <c r="K11" s="80" t="str">
        <f>'FINANCE DEPT'!O8</f>
        <v/>
      </c>
      <c r="L11" s="80" t="str">
        <f>'FINANCE DEPT'!P8</f>
        <v/>
      </c>
      <c r="M11" s="80" t="str">
        <f>'FINANCE DEPT'!Q8</f>
        <v/>
      </c>
      <c r="N11" s="80" t="str">
        <f>'FINANCE DEPT'!R8</f>
        <v/>
      </c>
      <c r="O11" s="80" t="str">
        <f>'FINANCE DEPT'!S8</f>
        <v/>
      </c>
      <c r="P11" s="80" t="str">
        <f>'FINANCE DEPT'!T8</f>
        <v/>
      </c>
      <c r="Q11" s="80">
        <f>'FINANCE DEPT'!U8</f>
        <v>5574.716003</v>
      </c>
    </row>
    <row r="12" ht="14.25" customHeight="1">
      <c r="A12" s="76"/>
      <c r="B12" s="77" t="s">
        <v>71</v>
      </c>
      <c r="C12" s="78" t="s">
        <v>17</v>
      </c>
      <c r="D12" s="85">
        <f>'FINANCE DEPT'!G9</f>
        <v>18814</v>
      </c>
      <c r="E12" s="80">
        <f>'FINANCE DEPT'!I9</f>
        <v>1221.865597</v>
      </c>
      <c r="F12" s="80">
        <f>'FINANCE DEPT'!J9</f>
        <v>1414.924444</v>
      </c>
      <c r="G12" s="80">
        <f>'FINANCE DEPT'!K9</f>
        <v>1090.696846</v>
      </c>
      <c r="H12" s="80">
        <f>'FINANCE DEPT'!L9</f>
        <v>1561.422665</v>
      </c>
      <c r="I12" s="80" t="str">
        <f>'FINANCE DEPT'!M9</f>
        <v/>
      </c>
      <c r="J12" s="80" t="str">
        <f>'FINANCE DEPT'!N9</f>
        <v/>
      </c>
      <c r="K12" s="80" t="str">
        <f>'FINANCE DEPT'!O9</f>
        <v/>
      </c>
      <c r="L12" s="80" t="str">
        <f>'FINANCE DEPT'!P9</f>
        <v/>
      </c>
      <c r="M12" s="80" t="str">
        <f>'FINANCE DEPT'!Q9</f>
        <v/>
      </c>
      <c r="N12" s="80" t="str">
        <f>'FINANCE DEPT'!R9</f>
        <v/>
      </c>
      <c r="O12" s="80" t="str">
        <f>'FINANCE DEPT'!S9</f>
        <v/>
      </c>
      <c r="P12" s="80" t="str">
        <f>'FINANCE DEPT'!T9</f>
        <v/>
      </c>
      <c r="Q12" s="80">
        <f>'FINANCE DEPT'!U9</f>
        <v>5288.909553</v>
      </c>
    </row>
    <row r="13" ht="14.25" customHeight="1">
      <c r="A13" s="76"/>
      <c r="B13" s="77" t="s">
        <v>72</v>
      </c>
      <c r="C13" s="78" t="s">
        <v>69</v>
      </c>
      <c r="D13" s="86">
        <f>'FINANCE DEPT'!G10</f>
        <v>0.296306793</v>
      </c>
      <c r="E13" s="84">
        <f>'FINANCE DEPT'!I10</f>
        <v>1.010812652</v>
      </c>
      <c r="F13" s="84">
        <f>'FINANCE DEPT'!J10</f>
        <v>1.133209481</v>
      </c>
      <c r="G13" s="84">
        <f>'FINANCE DEPT'!K10</f>
        <v>1.022464268</v>
      </c>
      <c r="H13" s="84">
        <f>'FINANCE DEPT'!L10</f>
        <v>1.038177866</v>
      </c>
      <c r="I13" s="84" t="str">
        <f>'FINANCE DEPT'!M10</f>
        <v/>
      </c>
      <c r="J13" s="84" t="str">
        <f>'FINANCE DEPT'!N10</f>
        <v/>
      </c>
      <c r="K13" s="84" t="str">
        <f>'FINANCE DEPT'!O10</f>
        <v/>
      </c>
      <c r="L13" s="84" t="str">
        <f>'FINANCE DEPT'!P10</f>
        <v/>
      </c>
      <c r="M13" s="84" t="str">
        <f>'FINANCE DEPT'!Q10</f>
        <v/>
      </c>
      <c r="N13" s="84" t="str">
        <f>'FINANCE DEPT'!R10</f>
        <v/>
      </c>
      <c r="O13" s="84" t="str">
        <f>'FINANCE DEPT'!S10</f>
        <v/>
      </c>
      <c r="P13" s="84" t="str">
        <f>'FINANCE DEPT'!T10</f>
        <v/>
      </c>
      <c r="Q13" s="84">
        <f>'FINANCE DEPT'!U10</f>
        <v>1.054038824</v>
      </c>
    </row>
    <row r="14" ht="14.25" customHeight="1">
      <c r="A14" s="75">
        <f>MAX($A$5:A6)+1</f>
        <v>2</v>
      </c>
      <c r="B14" s="72" t="s">
        <v>73</v>
      </c>
      <c r="C14" s="73"/>
      <c r="D14" s="87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0"/>
      <c r="S14" s="70"/>
      <c r="T14" s="70"/>
      <c r="U14" s="70"/>
      <c r="V14" s="70"/>
      <c r="W14" s="70"/>
      <c r="X14" s="70"/>
      <c r="Y14" s="70"/>
      <c r="Z14" s="70"/>
    </row>
    <row r="15" ht="14.25" customHeight="1">
      <c r="A15" s="76"/>
      <c r="B15" s="83" t="s">
        <v>74</v>
      </c>
      <c r="C15" s="78" t="s">
        <v>69</v>
      </c>
      <c r="D15" s="88">
        <v>0.99</v>
      </c>
      <c r="E15" s="89">
        <f>'WHSE &amp; LOGS'!G22</f>
        <v>0.5987797527</v>
      </c>
      <c r="F15" s="89">
        <f>'WHSE &amp; LOGS'!H22</f>
        <v>0.8076873034</v>
      </c>
      <c r="G15" s="89">
        <f>'WHSE &amp; LOGS'!I22</f>
        <v>0.8797739772</v>
      </c>
      <c r="H15" s="89">
        <f>'WHSE &amp; LOGS'!J22</f>
        <v>0.9894099974</v>
      </c>
      <c r="I15" s="89">
        <f>'WHSE &amp; LOGS'!K22</f>
        <v>0</v>
      </c>
      <c r="J15" s="89">
        <f>'WHSE &amp; LOGS'!L22</f>
        <v>0</v>
      </c>
      <c r="K15" s="89">
        <f>'WHSE &amp; LOGS'!M22</f>
        <v>0</v>
      </c>
      <c r="L15" s="89">
        <f>'WHSE &amp; LOGS'!N22</f>
        <v>0</v>
      </c>
      <c r="M15" s="89">
        <f>'WHSE &amp; LOGS'!O22</f>
        <v>0</v>
      </c>
      <c r="N15" s="89">
        <f>'WHSE &amp; LOGS'!P22</f>
        <v>0</v>
      </c>
      <c r="O15" s="89">
        <f>'WHSE &amp; LOGS'!Q22</f>
        <v>0</v>
      </c>
      <c r="P15" s="89">
        <f>'WHSE &amp; LOGS'!R22</f>
        <v>0</v>
      </c>
      <c r="Q15" s="89">
        <f>'WHSE &amp; LOGS'!S22</f>
        <v>0.8397250831</v>
      </c>
    </row>
    <row r="16" ht="14.25" customHeight="1">
      <c r="A16" s="75">
        <f>MAX($A$5:A15)+1</f>
        <v>3</v>
      </c>
      <c r="B16" s="72" t="s">
        <v>20</v>
      </c>
      <c r="C16" s="73"/>
      <c r="D16" s="73"/>
      <c r="E16" s="73" t="s">
        <v>75</v>
      </c>
      <c r="F16" s="73" t="s">
        <v>75</v>
      </c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0"/>
      <c r="S16" s="70"/>
      <c r="T16" s="70"/>
      <c r="U16" s="70"/>
      <c r="V16" s="70"/>
      <c r="W16" s="70"/>
      <c r="X16" s="70"/>
      <c r="Y16" s="70"/>
      <c r="Z16" s="70"/>
    </row>
    <row r="17" ht="14.25" customHeight="1">
      <c r="A17" s="76"/>
      <c r="B17" s="83" t="s">
        <v>76</v>
      </c>
      <c r="C17" s="78" t="s">
        <v>69</v>
      </c>
      <c r="D17" s="88">
        <v>0.7</v>
      </c>
      <c r="E17" s="89">
        <f>'WHSE &amp; LOGS'!G11</f>
        <v>0</v>
      </c>
      <c r="F17" s="89">
        <f>'WHSE &amp; LOGS'!H11</f>
        <v>0</v>
      </c>
      <c r="G17" s="89">
        <f>'WHSE &amp; LOGS'!I11</f>
        <v>0</v>
      </c>
      <c r="H17" s="89">
        <f>'WHSE &amp; LOGS'!J11</f>
        <v>0</v>
      </c>
      <c r="I17" s="89">
        <f>'WHSE &amp; LOGS'!K11</f>
        <v>0</v>
      </c>
      <c r="J17" s="89">
        <f>'WHSE &amp; LOGS'!L11</f>
        <v>0</v>
      </c>
      <c r="K17" s="89">
        <f>'WHSE &amp; LOGS'!M11</f>
        <v>0</v>
      </c>
      <c r="L17" s="89">
        <f>'WHSE &amp; LOGS'!N11</f>
        <v>0</v>
      </c>
      <c r="M17" s="89">
        <f>'WHSE &amp; LOGS'!O11</f>
        <v>0</v>
      </c>
      <c r="N17" s="89">
        <f>'WHSE &amp; LOGS'!P11</f>
        <v>0</v>
      </c>
      <c r="O17" s="89">
        <f>'WHSE &amp; LOGS'!Q11</f>
        <v>0</v>
      </c>
      <c r="P17" s="89">
        <f>'WHSE &amp; LOGS'!R11</f>
        <v>0</v>
      </c>
      <c r="Q17" s="89">
        <f>'WHSE &amp; LOGS'!S11</f>
        <v>0</v>
      </c>
    </row>
    <row r="18" ht="14.25" customHeight="1">
      <c r="A18" s="75">
        <f>MAX($A$5:A17)+1</f>
        <v>4</v>
      </c>
      <c r="B18" s="72" t="s">
        <v>64</v>
      </c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0"/>
      <c r="S18" s="70"/>
      <c r="T18" s="70"/>
      <c r="U18" s="70"/>
      <c r="V18" s="70"/>
      <c r="W18" s="70"/>
      <c r="X18" s="70"/>
      <c r="Y18" s="70"/>
      <c r="Z18" s="70"/>
    </row>
    <row r="19" ht="14.25" customHeight="1">
      <c r="A19" s="90"/>
      <c r="B19" s="83" t="s">
        <v>21</v>
      </c>
      <c r="C19" s="78"/>
      <c r="D19" s="91"/>
      <c r="E19" s="78"/>
      <c r="F19" s="78"/>
      <c r="G19" s="78"/>
      <c r="H19" s="78"/>
      <c r="I19" s="78"/>
      <c r="J19" s="78"/>
      <c r="K19" s="92"/>
      <c r="L19" s="92"/>
      <c r="M19" s="92"/>
      <c r="N19" s="92"/>
      <c r="O19" s="78"/>
      <c r="P19" s="78"/>
      <c r="Q19" s="92"/>
    </row>
    <row r="20" ht="14.25" customHeight="1">
      <c r="A20" s="76"/>
      <c r="B20" s="83" t="s">
        <v>77</v>
      </c>
      <c r="C20" s="78"/>
      <c r="D20" s="93"/>
      <c r="E20" s="94">
        <f>'FINANCE DEPT'!I14</f>
        <v>13498890.24</v>
      </c>
      <c r="F20" s="94">
        <f>'FINANCE DEPT'!J14</f>
        <v>15879974.2</v>
      </c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</row>
    <row r="21" ht="14.25" customHeight="1">
      <c r="A21" s="76"/>
      <c r="B21" s="83" t="s">
        <v>78</v>
      </c>
      <c r="C21" s="78"/>
      <c r="D21" s="93"/>
      <c r="E21" s="94">
        <f>'FINANCE DEPT'!I15</f>
        <v>16189431.26</v>
      </c>
      <c r="F21" s="94">
        <f>'FINANCE DEPT'!J15</f>
        <v>16210987.83</v>
      </c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</row>
    <row r="22" ht="14.25" customHeight="1">
      <c r="A22" s="76"/>
      <c r="B22" s="83" t="s">
        <v>79</v>
      </c>
      <c r="C22" s="78"/>
      <c r="D22" s="93"/>
      <c r="E22" s="95">
        <f>'FINANCE DEPT'!I16</f>
        <v>0.833808799</v>
      </c>
      <c r="F22" s="95">
        <f>'FINANCE DEPT'!J16</f>
        <v>0.9795809094</v>
      </c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</row>
    <row r="23" ht="14.25" customHeight="1">
      <c r="A23" s="76"/>
      <c r="B23" s="83" t="s">
        <v>23</v>
      </c>
      <c r="C23" s="78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</row>
    <row r="24" ht="14.25" customHeight="1">
      <c r="A24" s="76"/>
      <c r="B24" s="83" t="s">
        <v>77</v>
      </c>
      <c r="C24" s="78"/>
      <c r="D24" s="93"/>
      <c r="E24" s="94">
        <f>'FINANCE DEPT'!I19</f>
        <v>2042360</v>
      </c>
      <c r="F24" s="94">
        <f>'FINANCE DEPT'!J19</f>
        <v>2033330</v>
      </c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</row>
    <row r="25" ht="14.25" customHeight="1">
      <c r="A25" s="76"/>
      <c r="B25" s="83" t="s">
        <v>78</v>
      </c>
      <c r="C25" s="78"/>
      <c r="D25" s="93"/>
      <c r="E25" s="94">
        <f>'FINANCE DEPT'!I20</f>
        <v>1946800</v>
      </c>
      <c r="F25" s="94">
        <f>'FINANCE DEPT'!J20</f>
        <v>1966800</v>
      </c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</row>
    <row r="26" ht="14.25" customHeight="1">
      <c r="A26" s="76"/>
      <c r="B26" s="83" t="s">
        <v>80</v>
      </c>
      <c r="C26" s="78"/>
      <c r="D26" s="93"/>
      <c r="E26" s="95">
        <f>'FINANCE DEPT'!I21</f>
        <v>1.049085679</v>
      </c>
      <c r="F26" s="95">
        <f>'FINANCE DEPT'!J21</f>
        <v>1.03382652</v>
      </c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</row>
    <row r="27" ht="14.25" customHeight="1">
      <c r="A27" s="76"/>
      <c r="B27" s="83" t="s">
        <v>25</v>
      </c>
      <c r="C27" s="78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</row>
    <row r="28" ht="14.25" customHeight="1">
      <c r="A28" s="76"/>
      <c r="B28" s="83" t="s">
        <v>26</v>
      </c>
      <c r="C28" s="78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</row>
    <row r="29" ht="14.25" customHeight="1">
      <c r="A29" s="75">
        <v>5.0</v>
      </c>
      <c r="B29" s="72" t="s">
        <v>81</v>
      </c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0"/>
      <c r="S29" s="70"/>
      <c r="T29" s="70"/>
      <c r="U29" s="70"/>
      <c r="V29" s="70"/>
      <c r="W29" s="70"/>
      <c r="X29" s="70"/>
      <c r="Y29" s="70"/>
      <c r="Z29" s="70"/>
    </row>
    <row r="30" ht="14.25" customHeight="1">
      <c r="A30" s="76"/>
      <c r="B30" s="83" t="s">
        <v>27</v>
      </c>
      <c r="C30" s="78"/>
      <c r="D30" s="87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</row>
    <row r="31" ht="14.25" customHeight="1">
      <c r="A31" s="76"/>
      <c r="B31" s="83" t="s">
        <v>31</v>
      </c>
      <c r="C31" s="78"/>
      <c r="D31" s="87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</row>
    <row r="32" ht="14.25" customHeight="1">
      <c r="A32" s="76"/>
      <c r="B32" s="83" t="s">
        <v>33</v>
      </c>
      <c r="C32" s="78"/>
      <c r="D32" s="87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</row>
    <row r="33" ht="14.25" customHeight="1">
      <c r="A33" s="74"/>
      <c r="B33" s="74"/>
      <c r="C33" s="74"/>
      <c r="D33" s="70"/>
    </row>
    <row r="34" ht="14.25" customHeight="1">
      <c r="A34" s="70" t="s">
        <v>82</v>
      </c>
      <c r="B34" s="74"/>
      <c r="C34" s="74"/>
      <c r="D34" s="70"/>
    </row>
    <row r="35" ht="14.25" customHeight="1">
      <c r="A35" s="75">
        <f>MAX($A$34:A34)+1</f>
        <v>1</v>
      </c>
      <c r="B35" s="72" t="s">
        <v>9</v>
      </c>
      <c r="C35" s="78"/>
      <c r="D35" s="73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0"/>
      <c r="S35" s="70"/>
      <c r="T35" s="70"/>
      <c r="U35" s="70"/>
      <c r="V35" s="70"/>
      <c r="W35" s="70"/>
      <c r="X35" s="70"/>
      <c r="Y35" s="70"/>
      <c r="Z35" s="70"/>
    </row>
    <row r="36" ht="14.25" customHeight="1">
      <c r="A36" s="76"/>
      <c r="B36" s="83" t="s">
        <v>83</v>
      </c>
      <c r="C36" s="78" t="s">
        <v>69</v>
      </c>
      <c r="D36" s="88">
        <v>0.9</v>
      </c>
      <c r="E36" s="89">
        <f>PRODUCTION!G1255</f>
        <v>0.7348383434</v>
      </c>
      <c r="F36" s="89">
        <f>PRODUCTION!H1255</f>
        <v>0.9941288304</v>
      </c>
      <c r="G36" s="89">
        <f>PRODUCTION!I1255</f>
        <v>0.882943918</v>
      </c>
      <c r="H36" s="89">
        <f>PRODUCTION!J1255</f>
        <v>0.8691613644</v>
      </c>
      <c r="I36" s="89">
        <f>PRODUCTION!K1255</f>
        <v>0</v>
      </c>
      <c r="J36" s="89">
        <f>PRODUCTION!L1255</f>
        <v>0</v>
      </c>
      <c r="K36" s="89">
        <f>PRODUCTION!M1255</f>
        <v>0</v>
      </c>
      <c r="L36" s="89">
        <f>PRODUCTION!N1255</f>
        <v>0</v>
      </c>
      <c r="M36" s="89">
        <f>PRODUCTION!O1255</f>
        <v>0</v>
      </c>
      <c r="N36" s="89">
        <f>PRODUCTION!P1255</f>
        <v>0</v>
      </c>
      <c r="O36" s="89">
        <f>PRODUCTION!Q1255</f>
        <v>0</v>
      </c>
      <c r="P36" s="89">
        <f>PRODUCTION!R1255</f>
        <v>0</v>
      </c>
      <c r="Q36" s="89">
        <f>PRODUCTION!S1255</f>
        <v>0.8688184658</v>
      </c>
    </row>
    <row r="37" ht="14.25" customHeight="1">
      <c r="A37" s="76"/>
      <c r="B37" s="83" t="s">
        <v>84</v>
      </c>
      <c r="C37" s="78" t="s">
        <v>17</v>
      </c>
      <c r="D37" s="93"/>
      <c r="E37" s="96">
        <f>PRODUCTION!G1253/1000</f>
        <v>1185.159301</v>
      </c>
      <c r="F37" s="96">
        <f>PRODUCTION!H1253/1000</f>
        <v>1569.335365</v>
      </c>
      <c r="G37" s="96">
        <f>PRODUCTION!I1253/1000</f>
        <v>1103.3091</v>
      </c>
      <c r="H37" s="96">
        <f>PRODUCTION!J1253/1000</f>
        <v>1569.14951</v>
      </c>
      <c r="I37" s="96">
        <f>PRODUCTION!K1253/1000</f>
        <v>0</v>
      </c>
      <c r="J37" s="96">
        <f>PRODUCTION!L1253/1000</f>
        <v>0</v>
      </c>
      <c r="K37" s="96">
        <f>PRODUCTION!M1253/1000</f>
        <v>0</v>
      </c>
      <c r="L37" s="96">
        <f>PRODUCTION!N1253/1000</f>
        <v>0</v>
      </c>
      <c r="M37" s="96">
        <f>PRODUCTION!O1253/1000</f>
        <v>0</v>
      </c>
      <c r="N37" s="96">
        <f>PRODUCTION!P1253/1000</f>
        <v>0</v>
      </c>
      <c r="O37" s="96">
        <f>PRODUCTION!Q1253/1000</f>
        <v>0</v>
      </c>
      <c r="P37" s="96">
        <f>PRODUCTION!R1253/1000</f>
        <v>0</v>
      </c>
      <c r="Q37" s="96">
        <f>PRODUCTION!S1253/1000</f>
        <v>5426.953277</v>
      </c>
    </row>
    <row r="38" ht="14.25" customHeight="1">
      <c r="A38" s="76"/>
      <c r="B38" s="83" t="s">
        <v>85</v>
      </c>
      <c r="C38" s="78" t="s">
        <v>17</v>
      </c>
      <c r="D38" s="93"/>
      <c r="E38" s="96">
        <f>PRODUCTION!G1254/1000</f>
        <v>1612.816359</v>
      </c>
      <c r="F38" s="96">
        <f>PRODUCTION!H1254/1000</f>
        <v>1578.603615</v>
      </c>
      <c r="G38" s="96">
        <f>PRODUCTION!I1254/1000</f>
        <v>1249.580044</v>
      </c>
      <c r="H38" s="96">
        <f>PRODUCTION!J1254/1000</f>
        <v>1805.360402</v>
      </c>
      <c r="I38" s="96">
        <f>PRODUCTION!K1254/1000</f>
        <v>0</v>
      </c>
      <c r="J38" s="96">
        <f>PRODUCTION!L1254/1000</f>
        <v>0</v>
      </c>
      <c r="K38" s="96">
        <f>PRODUCTION!M1254/1000</f>
        <v>0</v>
      </c>
      <c r="L38" s="96">
        <f>PRODUCTION!N1254/1000</f>
        <v>0</v>
      </c>
      <c r="M38" s="96">
        <f>PRODUCTION!O1254/1000</f>
        <v>0</v>
      </c>
      <c r="N38" s="96">
        <f>PRODUCTION!P1254/1000</f>
        <v>0</v>
      </c>
      <c r="O38" s="96">
        <f>PRODUCTION!Q1254/1000</f>
        <v>0</v>
      </c>
      <c r="P38" s="96">
        <f>PRODUCTION!R1254/1000</f>
        <v>0</v>
      </c>
      <c r="Q38" s="96">
        <f>PRODUCTION!S1254/1000</f>
        <v>6246.36042</v>
      </c>
    </row>
    <row r="39" ht="14.25" customHeight="1">
      <c r="A39" s="76"/>
      <c r="B39" s="83" t="s">
        <v>86</v>
      </c>
      <c r="C39" s="78" t="s">
        <v>69</v>
      </c>
      <c r="D39" s="87"/>
      <c r="E39" s="89" t="str">
        <f t="shared" ref="E39:Q39" si="2">SUM(E40:E48)</f>
        <v>#ERROR!</v>
      </c>
      <c r="F39" s="89" t="str">
        <f t="shared" si="2"/>
        <v>#ERROR!</v>
      </c>
      <c r="G39" s="89" t="str">
        <f t="shared" si="2"/>
        <v>#ERROR!</v>
      </c>
      <c r="H39" s="89" t="str">
        <f t="shared" si="2"/>
        <v>#ERROR!</v>
      </c>
      <c r="I39" s="89" t="str">
        <f t="shared" si="2"/>
        <v>#ERROR!</v>
      </c>
      <c r="J39" s="89" t="str">
        <f t="shared" si="2"/>
        <v>#ERROR!</v>
      </c>
      <c r="K39" s="89" t="str">
        <f t="shared" si="2"/>
        <v>#ERROR!</v>
      </c>
      <c r="L39" s="89" t="str">
        <f t="shared" si="2"/>
        <v>#ERROR!</v>
      </c>
      <c r="M39" s="89" t="str">
        <f t="shared" si="2"/>
        <v>#ERROR!</v>
      </c>
      <c r="N39" s="89" t="str">
        <f t="shared" si="2"/>
        <v>#ERROR!</v>
      </c>
      <c r="O39" s="89" t="str">
        <f t="shared" si="2"/>
        <v>#ERROR!</v>
      </c>
      <c r="P39" s="89" t="str">
        <f t="shared" si="2"/>
        <v>#ERROR!</v>
      </c>
      <c r="Q39" s="89" t="str">
        <f t="shared" si="2"/>
        <v>#ERROR!</v>
      </c>
    </row>
    <row r="40" ht="14.25" customHeight="1">
      <c r="A40" s="76"/>
      <c r="B40" s="83" t="s">
        <v>87</v>
      </c>
      <c r="C40" s="78" t="s">
        <v>69</v>
      </c>
      <c r="D40" s="87"/>
      <c r="E40" s="89">
        <f>PRODUCTION!G37</f>
        <v>0.01606530826</v>
      </c>
      <c r="F40" s="89">
        <f>PRODUCTION!H37</f>
        <v>0.02162136643</v>
      </c>
      <c r="G40" s="89">
        <f>PRODUCTION!I37</f>
        <v>0.0189047339</v>
      </c>
      <c r="H40" s="89">
        <f>PRODUCTION!J37</f>
        <v>0</v>
      </c>
      <c r="I40" s="89">
        <f>PRODUCTION!K37</f>
        <v>0</v>
      </c>
      <c r="J40" s="89">
        <f>PRODUCTION!L37</f>
        <v>0</v>
      </c>
      <c r="K40" s="89">
        <f>PRODUCTION!M37</f>
        <v>0</v>
      </c>
      <c r="L40" s="89">
        <f>PRODUCTION!N37</f>
        <v>0</v>
      </c>
      <c r="M40" s="89">
        <f>PRODUCTION!O37</f>
        <v>0</v>
      </c>
      <c r="N40" s="89">
        <f>PRODUCTION!P37</f>
        <v>0</v>
      </c>
      <c r="O40" s="89">
        <f>PRODUCTION!Q37</f>
        <v>0</v>
      </c>
      <c r="P40" s="89">
        <f>PRODUCTION!R37</f>
        <v>0</v>
      </c>
      <c r="Q40" s="89">
        <f>PRODUCTION!S37</f>
        <v>0.01883852845</v>
      </c>
    </row>
    <row r="41" ht="14.25" customHeight="1">
      <c r="A41" s="76"/>
      <c r="B41" s="83" t="s">
        <v>88</v>
      </c>
      <c r="C41" s="78" t="s">
        <v>69</v>
      </c>
      <c r="D41" s="87"/>
      <c r="E41" s="89">
        <f>PRODUCTION!G38</f>
        <v>0.0015941701</v>
      </c>
      <c r="F41" s="89">
        <f>PRODUCTION!H38</f>
        <v>0.001562566534</v>
      </c>
      <c r="G41" s="89">
        <f>PRODUCTION!I38</f>
        <v>0.0006468685681</v>
      </c>
      <c r="H41" s="89">
        <f>PRODUCTION!J38</f>
        <v>0</v>
      </c>
      <c r="I41" s="89">
        <f>PRODUCTION!K38</f>
        <v>0</v>
      </c>
      <c r="J41" s="89">
        <f>PRODUCTION!L38</f>
        <v>0</v>
      </c>
      <c r="K41" s="89">
        <f>PRODUCTION!M38</f>
        <v>0</v>
      </c>
      <c r="L41" s="89">
        <f>PRODUCTION!N38</f>
        <v>0</v>
      </c>
      <c r="M41" s="89">
        <f>PRODUCTION!O38</f>
        <v>0</v>
      </c>
      <c r="N41" s="89">
        <f>PRODUCTION!P38</f>
        <v>0</v>
      </c>
      <c r="O41" s="89">
        <f>PRODUCTION!Q38</f>
        <v>0</v>
      </c>
      <c r="P41" s="89">
        <f>PRODUCTION!R38</f>
        <v>0</v>
      </c>
      <c r="Q41" s="89">
        <f>PRODUCTION!S38</f>
        <v>0.001356994868</v>
      </c>
    </row>
    <row r="42" ht="14.25" customHeight="1">
      <c r="A42" s="76"/>
      <c r="B42" s="83" t="s">
        <v>89</v>
      </c>
      <c r="C42" s="78" t="s">
        <v>69</v>
      </c>
      <c r="D42" s="87"/>
      <c r="E42" s="89">
        <f>PRODUCTION!G39</f>
        <v>0.008648872675</v>
      </c>
      <c r="F42" s="89">
        <f>PRODUCTION!H39</f>
        <v>0.01004189678</v>
      </c>
      <c r="G42" s="89">
        <f>PRODUCTION!I39</f>
        <v>0.006374595707</v>
      </c>
      <c r="H42" s="89">
        <f>PRODUCTION!J39</f>
        <v>0</v>
      </c>
      <c r="I42" s="89">
        <f>PRODUCTION!K39</f>
        <v>0</v>
      </c>
      <c r="J42" s="89">
        <f>PRODUCTION!L39</f>
        <v>0</v>
      </c>
      <c r="K42" s="89">
        <f>PRODUCTION!M39</f>
        <v>0</v>
      </c>
      <c r="L42" s="89">
        <f>PRODUCTION!N39</f>
        <v>0</v>
      </c>
      <c r="M42" s="89">
        <f>PRODUCTION!O39</f>
        <v>0</v>
      </c>
      <c r="N42" s="89">
        <f>PRODUCTION!P39</f>
        <v>0</v>
      </c>
      <c r="O42" s="89">
        <f>PRODUCTION!Q39</f>
        <v>0</v>
      </c>
      <c r="P42" s="89">
        <f>PRODUCTION!R39</f>
        <v>0</v>
      </c>
      <c r="Q42" s="89">
        <f>PRODUCTION!S39</f>
        <v>0.008634150758</v>
      </c>
    </row>
    <row r="43" ht="14.25" customHeight="1">
      <c r="A43" s="76"/>
      <c r="B43" s="83" t="s">
        <v>90</v>
      </c>
      <c r="C43" s="78" t="s">
        <v>69</v>
      </c>
      <c r="D43" s="87"/>
      <c r="E43" s="89">
        <f>PRODUCTION!G40</f>
        <v>0.01672151739</v>
      </c>
      <c r="F43" s="89">
        <f>PRODUCTION!H40</f>
        <v>0.0208678539</v>
      </c>
      <c r="G43" s="89">
        <f>PRODUCTION!I40</f>
        <v>0.01125992355</v>
      </c>
      <c r="H43" s="89">
        <f>PRODUCTION!J40</f>
        <v>0</v>
      </c>
      <c r="I43" s="89">
        <f>PRODUCTION!K40</f>
        <v>0</v>
      </c>
      <c r="J43" s="89">
        <f>PRODUCTION!L40</f>
        <v>0</v>
      </c>
      <c r="K43" s="89">
        <f>PRODUCTION!M40</f>
        <v>0</v>
      </c>
      <c r="L43" s="89">
        <f>PRODUCTION!N40</f>
        <v>0</v>
      </c>
      <c r="M43" s="89">
        <f>PRODUCTION!O40</f>
        <v>0</v>
      </c>
      <c r="N43" s="89">
        <f>PRODUCTION!P40</f>
        <v>0</v>
      </c>
      <c r="O43" s="89">
        <f>PRODUCTION!Q40</f>
        <v>0</v>
      </c>
      <c r="P43" s="89">
        <f>PRODUCTION!R40</f>
        <v>0</v>
      </c>
      <c r="Q43" s="89">
        <f>PRODUCTION!S40</f>
        <v>0.01698865291</v>
      </c>
    </row>
    <row r="44" ht="14.25" customHeight="1">
      <c r="A44" s="76"/>
      <c r="B44" s="83" t="s">
        <v>91</v>
      </c>
      <c r="C44" s="78" t="s">
        <v>69</v>
      </c>
      <c r="D44" s="87"/>
      <c r="E44" s="89">
        <f>PRODUCTION!G42</f>
        <v>0.006440301783</v>
      </c>
      <c r="F44" s="89">
        <f>PRODUCTION!H42</f>
        <v>0.009783628968</v>
      </c>
      <c r="G44" s="89">
        <f>PRODUCTION!I42</f>
        <v>0.0007409585416</v>
      </c>
      <c r="H44" s="89">
        <f>PRODUCTION!J42</f>
        <v>0</v>
      </c>
      <c r="I44" s="89">
        <f>PRODUCTION!K42</f>
        <v>0</v>
      </c>
      <c r="J44" s="89">
        <f>PRODUCTION!L42</f>
        <v>0</v>
      </c>
      <c r="K44" s="89">
        <f>PRODUCTION!M42</f>
        <v>0</v>
      </c>
      <c r="L44" s="89">
        <f>PRODUCTION!N42</f>
        <v>0</v>
      </c>
      <c r="M44" s="89">
        <f>PRODUCTION!O42</f>
        <v>0</v>
      </c>
      <c r="N44" s="89">
        <f>PRODUCTION!P42</f>
        <v>0</v>
      </c>
      <c r="O44" s="89">
        <f>PRODUCTION!Q42</f>
        <v>0</v>
      </c>
      <c r="P44" s="89">
        <f>PRODUCTION!R42</f>
        <v>0</v>
      </c>
      <c r="Q44" s="89">
        <f>PRODUCTION!S42</f>
        <v>0.00634767383</v>
      </c>
    </row>
    <row r="45" ht="14.25" customHeight="1">
      <c r="A45" s="76"/>
      <c r="B45" s="83" t="s">
        <v>92</v>
      </c>
      <c r="C45" s="78" t="s">
        <v>69</v>
      </c>
      <c r="D45" s="87"/>
      <c r="E45" s="89">
        <f>PRODUCTION!G43</f>
        <v>0.01507281467</v>
      </c>
      <c r="F45" s="89">
        <f>PRODUCTION!H43</f>
        <v>0.01945987777</v>
      </c>
      <c r="G45" s="89">
        <f>PRODUCTION!I43</f>
        <v>0.0171537783</v>
      </c>
      <c r="H45" s="89">
        <f>PRODUCTION!J43</f>
        <v>0</v>
      </c>
      <c r="I45" s="89">
        <f>PRODUCTION!K43</f>
        <v>0</v>
      </c>
      <c r="J45" s="89">
        <f>PRODUCTION!L43</f>
        <v>0</v>
      </c>
      <c r="K45" s="89">
        <f>PRODUCTION!M43</f>
        <v>0</v>
      </c>
      <c r="L45" s="89">
        <f>PRODUCTION!N43</f>
        <v>0</v>
      </c>
      <c r="M45" s="89">
        <f>PRODUCTION!O43</f>
        <v>0</v>
      </c>
      <c r="N45" s="89">
        <f>PRODUCTION!P43</f>
        <v>0</v>
      </c>
      <c r="O45" s="89">
        <f>PRODUCTION!Q43</f>
        <v>0</v>
      </c>
      <c r="P45" s="89">
        <f>PRODUCTION!R43</f>
        <v>0</v>
      </c>
      <c r="Q45" s="89">
        <f>PRODUCTION!S43</f>
        <v>0.01722425686</v>
      </c>
    </row>
    <row r="46" ht="14.25" customHeight="1">
      <c r="A46" s="76"/>
      <c r="B46" s="83" t="s">
        <v>93</v>
      </c>
      <c r="C46" s="78" t="s">
        <v>69</v>
      </c>
      <c r="D46" s="87"/>
      <c r="E46" s="89">
        <f>PRODUCTION!G46</f>
        <v>0.00001363315365</v>
      </c>
      <c r="F46" s="89">
        <f>PRODUCTION!H46</f>
        <v>0.00003147349654</v>
      </c>
      <c r="G46" s="89">
        <f>PRODUCTION!I46</f>
        <v>0.00008820935019</v>
      </c>
      <c r="H46" s="89">
        <f>PRODUCTION!J46</f>
        <v>0</v>
      </c>
      <c r="I46" s="89">
        <f>PRODUCTION!K46</f>
        <v>0</v>
      </c>
      <c r="J46" s="89">
        <f>PRODUCTION!L46</f>
        <v>0</v>
      </c>
      <c r="K46" s="89">
        <f>PRODUCTION!M46</f>
        <v>0</v>
      </c>
      <c r="L46" s="89">
        <f>PRODUCTION!N46</f>
        <v>0</v>
      </c>
      <c r="M46" s="89">
        <f>PRODUCTION!O46</f>
        <v>0</v>
      </c>
      <c r="N46" s="89">
        <f>PRODUCTION!P46</f>
        <v>0</v>
      </c>
      <c r="O46" s="89">
        <f>PRODUCTION!Q46</f>
        <v>0</v>
      </c>
      <c r="P46" s="89">
        <f>PRODUCTION!R46</f>
        <v>0</v>
      </c>
      <c r="Q46" s="89">
        <f>PRODUCTION!S46</f>
        <v>0.00003810212278</v>
      </c>
    </row>
    <row r="47" ht="14.25" customHeight="1">
      <c r="A47" s="76"/>
      <c r="B47" s="83" t="s">
        <v>94</v>
      </c>
      <c r="C47" s="78" t="s">
        <v>69</v>
      </c>
      <c r="D47" s="87"/>
      <c r="E47" s="89">
        <f>PRODUCTION!G56</f>
        <v>0.00449712295</v>
      </c>
      <c r="F47" s="89">
        <f>PRODUCTION!H56</f>
        <v>0.006053093937</v>
      </c>
      <c r="G47" s="89">
        <f>PRODUCTION!I56</f>
        <v>0.00494707439</v>
      </c>
      <c r="H47" s="89">
        <f>PRODUCTION!J56</f>
        <v>0</v>
      </c>
      <c r="I47" s="89">
        <f>PRODUCTION!K56</f>
        <v>0</v>
      </c>
      <c r="J47" s="89">
        <f>PRODUCTION!L56</f>
        <v>0</v>
      </c>
      <c r="K47" s="89">
        <f>PRODUCTION!M56</f>
        <v>0</v>
      </c>
      <c r="L47" s="89">
        <f>PRODUCTION!N56</f>
        <v>0</v>
      </c>
      <c r="M47" s="89">
        <f>PRODUCTION!O56</f>
        <v>0</v>
      </c>
      <c r="N47" s="89">
        <f>PRODUCTION!P56</f>
        <v>0</v>
      </c>
      <c r="O47" s="89">
        <f>PRODUCTION!Q56</f>
        <v>0</v>
      </c>
      <c r="P47" s="89">
        <f>PRODUCTION!R56</f>
        <v>0</v>
      </c>
      <c r="Q47" s="89">
        <f>PRODUCTION!S56</f>
        <v>0.005191676399</v>
      </c>
    </row>
    <row r="48" ht="14.25" customHeight="1">
      <c r="A48" s="76"/>
      <c r="B48" s="83" t="s">
        <v>95</v>
      </c>
      <c r="C48" s="78" t="s">
        <v>69</v>
      </c>
      <c r="D48" s="87"/>
      <c r="E48" s="89" t="str">
        <f>PRODUCTION!#REF!</f>
        <v>#ERROR!</v>
      </c>
      <c r="F48" s="89" t="str">
        <f>PRODUCTION!#REF!</f>
        <v>#ERROR!</v>
      </c>
      <c r="G48" s="89" t="str">
        <f>PRODUCTION!#REF!</f>
        <v>#ERROR!</v>
      </c>
      <c r="H48" s="89" t="str">
        <f>PRODUCTION!#REF!</f>
        <v>#ERROR!</v>
      </c>
      <c r="I48" s="89" t="str">
        <f>PRODUCTION!#REF!</f>
        <v>#ERROR!</v>
      </c>
      <c r="J48" s="89" t="str">
        <f>PRODUCTION!#REF!</f>
        <v>#ERROR!</v>
      </c>
      <c r="K48" s="89" t="str">
        <f>PRODUCTION!#REF!</f>
        <v>#ERROR!</v>
      </c>
      <c r="L48" s="89" t="str">
        <f>PRODUCTION!#REF!</f>
        <v>#ERROR!</v>
      </c>
      <c r="M48" s="89" t="str">
        <f>PRODUCTION!#REF!</f>
        <v>#ERROR!</v>
      </c>
      <c r="N48" s="89" t="str">
        <f>PRODUCTION!#REF!</f>
        <v>#ERROR!</v>
      </c>
      <c r="O48" s="89" t="str">
        <f>PRODUCTION!#REF!</f>
        <v>#ERROR!</v>
      </c>
      <c r="P48" s="89" t="str">
        <f>PRODUCTION!#REF!</f>
        <v>#ERROR!</v>
      </c>
      <c r="Q48" s="89" t="str">
        <f>PRODUCTION!#REF!</f>
        <v>#ERROR!</v>
      </c>
    </row>
    <row r="49" ht="14.25" customHeight="1">
      <c r="A49" s="76"/>
      <c r="B49" s="83" t="s">
        <v>96</v>
      </c>
      <c r="C49" s="78" t="s">
        <v>69</v>
      </c>
      <c r="D49" s="87">
        <v>0.8</v>
      </c>
      <c r="E49" s="89">
        <f>PRODUCTION!G35</f>
        <v>0.2918031118</v>
      </c>
      <c r="F49" s="89">
        <f>PRODUCTION!H35</f>
        <v>0.2115046738</v>
      </c>
      <c r="G49" s="89">
        <f>PRODUCTION!I35</f>
        <v>0.1019567774</v>
      </c>
      <c r="H49" s="89">
        <f>PRODUCTION!J35</f>
        <v>0</v>
      </c>
      <c r="I49" s="89">
        <f>PRODUCTION!K35</f>
        <v>0</v>
      </c>
      <c r="J49" s="89">
        <f>PRODUCTION!L35</f>
        <v>0</v>
      </c>
      <c r="K49" s="89">
        <f>PRODUCTION!M35</f>
        <v>0</v>
      </c>
      <c r="L49" s="89">
        <f>PRODUCTION!N35</f>
        <v>0</v>
      </c>
      <c r="M49" s="89">
        <f>PRODUCTION!O35</f>
        <v>0</v>
      </c>
      <c r="N49" s="89">
        <f>PRODUCTION!P35</f>
        <v>0</v>
      </c>
      <c r="O49" s="89">
        <f>PRODUCTION!Q35</f>
        <v>0</v>
      </c>
      <c r="P49" s="89">
        <f>PRODUCTION!R35</f>
        <v>0</v>
      </c>
      <c r="Q49" s="89">
        <f>PRODUCTION!S35</f>
        <v>0.2163407071</v>
      </c>
    </row>
    <row r="50" ht="14.25" customHeight="1">
      <c r="A50" s="76"/>
      <c r="B50" s="83" t="s">
        <v>97</v>
      </c>
      <c r="C50" s="78" t="s">
        <v>69</v>
      </c>
      <c r="D50" s="87"/>
      <c r="E50" s="89">
        <f>PRODUCTION!G61</f>
        <v>1.547481013</v>
      </c>
      <c r="F50" s="89">
        <f>PRODUCTION!H61</f>
        <v>1.268820766</v>
      </c>
      <c r="G50" s="89">
        <f>PRODUCTION!I61</f>
        <v>0.9714367324</v>
      </c>
      <c r="H50" s="89">
        <f>PRODUCTION!J61</f>
        <v>0</v>
      </c>
      <c r="I50" s="89">
        <f>PRODUCTION!K61</f>
        <v>0</v>
      </c>
      <c r="J50" s="89">
        <f>PRODUCTION!L61</f>
        <v>0</v>
      </c>
      <c r="K50" s="89">
        <f>PRODUCTION!M61</f>
        <v>0</v>
      </c>
      <c r="L50" s="89">
        <f>PRODUCTION!N61</f>
        <v>0</v>
      </c>
      <c r="M50" s="89">
        <f>PRODUCTION!O61</f>
        <v>0</v>
      </c>
      <c r="N50" s="89">
        <f>PRODUCTION!P61</f>
        <v>0</v>
      </c>
      <c r="O50" s="89">
        <f>PRODUCTION!Q61</f>
        <v>0</v>
      </c>
      <c r="P50" s="89">
        <f>PRODUCTION!R61</f>
        <v>0</v>
      </c>
      <c r="Q50" s="89">
        <f>PRODUCTION!S61</f>
        <v>1.580445616</v>
      </c>
    </row>
    <row r="51" ht="14.25" customHeight="1">
      <c r="A51" s="76"/>
      <c r="B51" s="83" t="s">
        <v>98</v>
      </c>
      <c r="C51" s="78"/>
      <c r="D51" s="87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</row>
    <row r="52" ht="14.25" customHeight="1">
      <c r="A52" s="76"/>
      <c r="B52" s="83" t="s">
        <v>99</v>
      </c>
      <c r="C52" s="78"/>
      <c r="D52" s="87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</row>
    <row r="53" ht="14.25" customHeight="1">
      <c r="A53" s="76"/>
      <c r="B53" s="83" t="s">
        <v>100</v>
      </c>
      <c r="C53" s="78"/>
      <c r="D53" s="87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</row>
    <row r="54" ht="14.25" hidden="1" customHeight="1">
      <c r="A54" s="76"/>
      <c r="B54" s="83" t="s">
        <v>101</v>
      </c>
      <c r="C54" s="78"/>
      <c r="D54" s="87"/>
      <c r="E54" s="97">
        <f>PRODUCTION!G914</f>
        <v>19.75</v>
      </c>
      <c r="F54" s="97">
        <f>PRODUCTION!H914</f>
        <v>23.65</v>
      </c>
      <c r="G54" s="97">
        <f>PRODUCTION!I914</f>
        <v>19.45</v>
      </c>
      <c r="H54" s="89"/>
      <c r="I54" s="89"/>
      <c r="J54" s="89"/>
      <c r="K54" s="89"/>
      <c r="L54" s="89"/>
      <c r="M54" s="89"/>
      <c r="N54" s="89"/>
      <c r="O54" s="89"/>
      <c r="P54" s="89"/>
      <c r="Q54" s="89"/>
    </row>
    <row r="55" ht="14.25" customHeight="1">
      <c r="A55" s="76"/>
      <c r="B55" s="83"/>
      <c r="C55" s="78"/>
      <c r="D55" s="87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</row>
    <row r="56" ht="14.25" customHeight="1">
      <c r="A56" s="75">
        <f>MAX($A$34:A55)+1</f>
        <v>2</v>
      </c>
      <c r="B56" s="72" t="s">
        <v>102</v>
      </c>
      <c r="C56" s="78"/>
      <c r="D56" s="87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</row>
    <row r="57" ht="14.25" customHeight="1">
      <c r="A57" s="76"/>
      <c r="B57" s="83" t="s">
        <v>103</v>
      </c>
      <c r="C57" s="78"/>
      <c r="D57" s="87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</row>
    <row r="58" ht="14.25" customHeight="1">
      <c r="A58" s="76"/>
      <c r="B58" s="83" t="s">
        <v>104</v>
      </c>
      <c r="C58" s="78" t="s">
        <v>24</v>
      </c>
      <c r="D58" s="98">
        <v>70.0</v>
      </c>
      <c r="E58" s="92">
        <f>'SCM - PLANNING'!G41</f>
        <v>107</v>
      </c>
      <c r="F58" s="92">
        <v>111.0</v>
      </c>
      <c r="G58" s="92">
        <v>137.0</v>
      </c>
      <c r="H58" s="92">
        <v>154.0</v>
      </c>
      <c r="I58" s="92" t="str">
        <f>'SCM - PLANNING'!K41</f>
        <v/>
      </c>
      <c r="J58" s="92" t="str">
        <f>'SCM - PLANNING'!L41</f>
        <v/>
      </c>
      <c r="K58" s="92" t="str">
        <f>'SCM - PLANNING'!M41</f>
        <v/>
      </c>
      <c r="L58" s="92" t="str">
        <f>'SCM - PLANNING'!N41</f>
        <v/>
      </c>
      <c r="M58" s="92" t="str">
        <f>'SCM - PLANNING'!O41</f>
        <v/>
      </c>
      <c r="N58" s="92" t="str">
        <f>'SCM - PLANNING'!P41</f>
        <v/>
      </c>
      <c r="O58" s="92" t="str">
        <f>'SCM - PLANNING'!Q41</f>
        <v/>
      </c>
      <c r="P58" s="92" t="str">
        <f>'SCM - PLANNING'!R41</f>
        <v/>
      </c>
      <c r="Q58" s="92" t="str">
        <f>'SCM - PLANNING'!S41</f>
        <v/>
      </c>
    </row>
    <row r="59" ht="14.25" customHeight="1">
      <c r="A59" s="76"/>
      <c r="B59" s="83" t="s">
        <v>105</v>
      </c>
      <c r="C59" s="78" t="s">
        <v>24</v>
      </c>
      <c r="D59" s="88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</row>
    <row r="60" ht="14.25" customHeight="1">
      <c r="A60" s="76"/>
      <c r="B60" s="83" t="s">
        <v>106</v>
      </c>
      <c r="C60" s="78" t="s">
        <v>24</v>
      </c>
      <c r="D60" s="87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</row>
    <row r="61" ht="14.25" customHeight="1">
      <c r="A61" s="76"/>
      <c r="B61" s="83" t="s">
        <v>107</v>
      </c>
      <c r="C61" s="78" t="s">
        <v>24</v>
      </c>
      <c r="D61" s="87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</row>
    <row r="62" ht="3.0" customHeight="1">
      <c r="A62" s="76"/>
      <c r="B62" s="83"/>
      <c r="C62" s="78"/>
      <c r="D62" s="87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</row>
    <row r="63" ht="14.25" customHeight="1">
      <c r="A63" s="76"/>
      <c r="B63" s="83" t="s">
        <v>108</v>
      </c>
      <c r="C63" s="78"/>
      <c r="D63" s="87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</row>
    <row r="64" ht="3.0" customHeight="1">
      <c r="A64" s="76"/>
      <c r="B64" s="83"/>
      <c r="C64" s="78"/>
      <c r="D64" s="87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</row>
    <row r="65" ht="14.25" customHeight="1">
      <c r="A65" s="76"/>
      <c r="B65" s="83" t="s">
        <v>109</v>
      </c>
      <c r="C65" s="78"/>
      <c r="D65" s="87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</row>
    <row r="66" ht="14.25" customHeight="1">
      <c r="A66" s="76"/>
      <c r="B66" s="83" t="s">
        <v>110</v>
      </c>
      <c r="C66" s="78"/>
      <c r="D66" s="87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</row>
    <row r="67" ht="14.25" customHeight="1">
      <c r="A67" s="76"/>
      <c r="B67" s="83" t="s">
        <v>111</v>
      </c>
      <c r="C67" s="78"/>
      <c r="D67" s="87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</row>
    <row r="68" ht="14.25" customHeight="1">
      <c r="A68" s="76"/>
      <c r="B68" s="83" t="s">
        <v>112</v>
      </c>
      <c r="C68" s="78"/>
      <c r="D68" s="87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</row>
    <row r="69" ht="14.25" customHeight="1">
      <c r="A69" s="76"/>
      <c r="B69" s="83" t="s">
        <v>113</v>
      </c>
      <c r="C69" s="78"/>
      <c r="D69" s="87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</row>
    <row r="70" ht="14.25" customHeight="1">
      <c r="A70" s="76"/>
      <c r="B70" s="83" t="s">
        <v>114</v>
      </c>
      <c r="C70" s="78"/>
      <c r="D70" s="87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</row>
    <row r="71" ht="14.25" customHeight="1">
      <c r="A71" s="76"/>
      <c r="B71" s="83" t="s">
        <v>115</v>
      </c>
      <c r="C71" s="78"/>
      <c r="D71" s="87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</row>
    <row r="72" ht="3.0" customHeight="1">
      <c r="A72" s="76"/>
      <c r="B72" s="83"/>
      <c r="C72" s="78"/>
      <c r="D72" s="87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</row>
    <row r="73" ht="14.25" customHeight="1">
      <c r="A73" s="76"/>
      <c r="B73" s="83" t="s">
        <v>116</v>
      </c>
      <c r="C73" s="78"/>
      <c r="D73" s="87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</row>
    <row r="74" ht="14.25" customHeight="1">
      <c r="A74" s="76"/>
      <c r="B74" s="83" t="s">
        <v>110</v>
      </c>
      <c r="C74" s="78"/>
      <c r="D74" s="87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</row>
    <row r="75" ht="14.25" customHeight="1">
      <c r="A75" s="76"/>
      <c r="B75" s="83" t="s">
        <v>111</v>
      </c>
      <c r="C75" s="78"/>
      <c r="D75" s="87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</row>
    <row r="76" ht="14.25" customHeight="1">
      <c r="A76" s="76"/>
      <c r="B76" s="83" t="s">
        <v>112</v>
      </c>
      <c r="C76" s="78"/>
      <c r="D76" s="87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</row>
    <row r="77" ht="14.25" customHeight="1">
      <c r="A77" s="76"/>
      <c r="B77" s="83" t="s">
        <v>113</v>
      </c>
      <c r="C77" s="78"/>
      <c r="D77" s="87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</row>
    <row r="78" ht="14.25" customHeight="1">
      <c r="A78" s="76"/>
      <c r="B78" s="83" t="s">
        <v>114</v>
      </c>
      <c r="C78" s="78"/>
      <c r="D78" s="87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</row>
    <row r="79" ht="14.25" customHeight="1">
      <c r="A79" s="76"/>
      <c r="B79" s="83" t="s">
        <v>115</v>
      </c>
      <c r="C79" s="78"/>
      <c r="D79" s="87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</row>
    <row r="80" ht="3.0" customHeight="1">
      <c r="A80" s="76"/>
      <c r="B80" s="83"/>
      <c r="C80" s="78"/>
      <c r="D80" s="87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</row>
    <row r="81" ht="14.25" customHeight="1">
      <c r="A81" s="76"/>
      <c r="B81" s="83" t="s">
        <v>117</v>
      </c>
      <c r="C81" s="78"/>
      <c r="D81" s="87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</row>
    <row r="82" ht="14.25" customHeight="1">
      <c r="A82" s="76"/>
      <c r="B82" s="83" t="s">
        <v>110</v>
      </c>
      <c r="C82" s="78"/>
      <c r="D82" s="87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</row>
    <row r="83" ht="14.25" customHeight="1">
      <c r="A83" s="76"/>
      <c r="B83" s="83" t="s">
        <v>111</v>
      </c>
      <c r="C83" s="78"/>
      <c r="D83" s="87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</row>
    <row r="84" ht="14.25" customHeight="1">
      <c r="A84" s="76"/>
      <c r="B84" s="83" t="s">
        <v>112</v>
      </c>
      <c r="C84" s="78"/>
      <c r="D84" s="87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</row>
    <row r="85" ht="14.25" customHeight="1">
      <c r="A85" s="76"/>
      <c r="B85" s="83" t="s">
        <v>113</v>
      </c>
      <c r="C85" s="78"/>
      <c r="D85" s="87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</row>
    <row r="86" ht="14.25" customHeight="1">
      <c r="A86" s="76"/>
      <c r="B86" s="83" t="s">
        <v>114</v>
      </c>
      <c r="C86" s="78"/>
      <c r="D86" s="87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</row>
    <row r="87" ht="14.25" customHeight="1">
      <c r="A87" s="76"/>
      <c r="B87" s="83" t="s">
        <v>115</v>
      </c>
      <c r="C87" s="78"/>
      <c r="D87" s="87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</row>
    <row r="88" ht="14.25" customHeight="1">
      <c r="A88" s="76"/>
      <c r="B88" s="83"/>
      <c r="C88" s="78"/>
      <c r="D88" s="87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</row>
    <row r="89" ht="14.25" customHeight="1">
      <c r="A89" s="76"/>
      <c r="B89" s="83" t="s">
        <v>30</v>
      </c>
      <c r="C89" s="78"/>
      <c r="D89" s="87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</row>
    <row r="90" ht="14.25" customHeight="1">
      <c r="A90" s="76"/>
      <c r="B90" s="83" t="s">
        <v>118</v>
      </c>
      <c r="C90" s="78" t="s">
        <v>69</v>
      </c>
      <c r="D90" s="87">
        <v>1.0</v>
      </c>
      <c r="E90" s="89">
        <f>'SCM - PLANNING'!G122</f>
        <v>0.00790513834</v>
      </c>
      <c r="F90" s="89">
        <f>'SCM - PLANNING'!H122</f>
        <v>0.9867549669</v>
      </c>
      <c r="G90" s="89">
        <f>'SCM - PLANNING'!I122</f>
        <v>0</v>
      </c>
      <c r="H90" s="89">
        <f>'SCM - PLANNING'!J122</f>
        <v>0</v>
      </c>
      <c r="I90" s="89">
        <f>'SCM - PLANNING'!K122</f>
        <v>0</v>
      </c>
      <c r="J90" s="89">
        <f>'SCM - PLANNING'!L122</f>
        <v>0</v>
      </c>
      <c r="K90" s="89">
        <f>'SCM - PLANNING'!M122</f>
        <v>0</v>
      </c>
      <c r="L90" s="89">
        <f>'SCM - PLANNING'!N122</f>
        <v>0</v>
      </c>
      <c r="M90" s="89">
        <f>'SCM - PLANNING'!O122</f>
        <v>0</v>
      </c>
      <c r="N90" s="89">
        <f>'SCM - PLANNING'!P122</f>
        <v>0</v>
      </c>
      <c r="O90" s="89">
        <f>'SCM - PLANNING'!Q122</f>
        <v>0</v>
      </c>
      <c r="P90" s="89">
        <f>'SCM - PLANNING'!R122</f>
        <v>0</v>
      </c>
      <c r="Q90" s="89">
        <f>'SCM - PLANNING'!S122</f>
        <v>0.3737623762</v>
      </c>
    </row>
    <row r="91" ht="14.25" customHeight="1">
      <c r="A91" s="76"/>
      <c r="B91" s="83" t="s">
        <v>119</v>
      </c>
      <c r="C91" s="78" t="s">
        <v>69</v>
      </c>
      <c r="D91" s="87">
        <v>1.0</v>
      </c>
      <c r="E91" s="89">
        <f>'SCM - PLANNING'!G128</f>
        <v>0.501984127</v>
      </c>
      <c r="F91" s="89">
        <f>'SCM - PLANNING'!H128</f>
        <v>0.9871794872</v>
      </c>
      <c r="G91" s="89">
        <f>'SCM - PLANNING'!I128</f>
        <v>0.9873417722</v>
      </c>
      <c r="H91" s="89">
        <f>'SCM - PLANNING'!J128</f>
        <v>0.9761904762</v>
      </c>
      <c r="I91" s="89">
        <f>'SCM - PLANNING'!K128</f>
        <v>0</v>
      </c>
      <c r="J91" s="89">
        <f>'SCM - PLANNING'!L128</f>
        <v>0</v>
      </c>
      <c r="K91" s="89">
        <f>'SCM - PLANNING'!M128</f>
        <v>0</v>
      </c>
      <c r="L91" s="89">
        <f>'SCM - PLANNING'!N128</f>
        <v>0</v>
      </c>
      <c r="M91" s="89">
        <f>'SCM - PLANNING'!O128</f>
        <v>0</v>
      </c>
      <c r="N91" s="89">
        <f>'SCM - PLANNING'!P128</f>
        <v>0</v>
      </c>
      <c r="O91" s="89">
        <f>'SCM - PLANNING'!Q128</f>
        <v>0</v>
      </c>
      <c r="P91" s="89">
        <f>'SCM - PLANNING'!R128</f>
        <v>0</v>
      </c>
      <c r="Q91" s="89">
        <f>'SCM - PLANNING'!S128</f>
        <v>0.6577181208</v>
      </c>
    </row>
    <row r="92" ht="14.25" customHeight="1">
      <c r="A92" s="76"/>
      <c r="B92" s="83" t="s">
        <v>120</v>
      </c>
      <c r="C92" s="78" t="s">
        <v>69</v>
      </c>
      <c r="D92" s="87">
        <v>1.0</v>
      </c>
      <c r="E92" s="89" t="s">
        <v>121</v>
      </c>
      <c r="F92" s="89" t="s">
        <v>121</v>
      </c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</row>
    <row r="93" ht="3.0" customHeight="1">
      <c r="A93" s="76"/>
      <c r="B93" s="83"/>
      <c r="C93" s="78"/>
      <c r="D93" s="87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</row>
    <row r="94" ht="14.25" customHeight="1">
      <c r="A94" s="76"/>
      <c r="B94" s="83" t="s">
        <v>40</v>
      </c>
      <c r="C94" s="78"/>
      <c r="D94" s="87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</row>
    <row r="95" ht="14.25" customHeight="1">
      <c r="A95" s="76"/>
      <c r="B95" s="83" t="s">
        <v>122</v>
      </c>
      <c r="C95" s="78" t="s">
        <v>69</v>
      </c>
      <c r="D95" s="87"/>
      <c r="E95" s="89">
        <f>'WHSE &amp; LOGS'!G170</f>
        <v>0.7898448519</v>
      </c>
      <c r="F95" s="89">
        <f>'WHSE &amp; LOGS'!H170</f>
        <v>0.9097320169</v>
      </c>
      <c r="G95" s="89">
        <f>'WHSE &amp; LOGS'!I170</f>
        <v>0.7595663265</v>
      </c>
      <c r="H95" s="89">
        <f>'WHSE &amp; LOGS'!J170</f>
        <v>0.703125</v>
      </c>
      <c r="I95" s="89">
        <f>'WHSE &amp; LOGS'!K170</f>
        <v>0</v>
      </c>
      <c r="J95" s="89">
        <f>'WHSE &amp; LOGS'!L170</f>
        <v>0</v>
      </c>
      <c r="K95" s="89">
        <f>'WHSE &amp; LOGS'!M170</f>
        <v>0</v>
      </c>
      <c r="L95" s="89">
        <f>'WHSE &amp; LOGS'!N170</f>
        <v>0</v>
      </c>
      <c r="M95" s="89">
        <f>'WHSE &amp; LOGS'!O170</f>
        <v>0</v>
      </c>
      <c r="N95" s="89">
        <f>'WHSE &amp; LOGS'!P170</f>
        <v>0</v>
      </c>
      <c r="O95" s="89">
        <f>'WHSE &amp; LOGS'!Q170</f>
        <v>0</v>
      </c>
      <c r="P95" s="89">
        <f>'WHSE &amp; LOGS'!R170</f>
        <v>0</v>
      </c>
      <c r="Q95" s="89">
        <f>'WHSE &amp; LOGS'!S170</f>
        <v>0.7875920965</v>
      </c>
    </row>
    <row r="96" ht="14.25" customHeight="1">
      <c r="A96" s="76"/>
      <c r="B96" s="83" t="s">
        <v>123</v>
      </c>
      <c r="C96" s="78" t="s">
        <v>69</v>
      </c>
      <c r="D96" s="87"/>
      <c r="E96" s="89">
        <f>'WHSE &amp; LOGS'!G163</f>
        <v>0.997242842</v>
      </c>
      <c r="F96" s="89">
        <f>'WHSE &amp; LOGS'!H163</f>
        <v>1.260427263</v>
      </c>
      <c r="G96" s="89">
        <f>'WHSE &amp; LOGS'!I163</f>
        <v>0</v>
      </c>
      <c r="H96" s="89">
        <f>'WHSE &amp; LOGS'!J163</f>
        <v>0</v>
      </c>
      <c r="I96" s="89">
        <f>'WHSE &amp; LOGS'!K163</f>
        <v>0</v>
      </c>
      <c r="J96" s="89">
        <f>'WHSE &amp; LOGS'!L163</f>
        <v>0</v>
      </c>
      <c r="K96" s="89">
        <f>'WHSE &amp; LOGS'!M163</f>
        <v>0</v>
      </c>
      <c r="L96" s="89">
        <f>'WHSE &amp; LOGS'!N163</f>
        <v>0</v>
      </c>
      <c r="M96" s="89">
        <f>'WHSE &amp; LOGS'!O163</f>
        <v>0</v>
      </c>
      <c r="N96" s="89">
        <f>'WHSE &amp; LOGS'!P163</f>
        <v>0</v>
      </c>
      <c r="O96" s="89">
        <f>'WHSE &amp; LOGS'!Q163</f>
        <v>0</v>
      </c>
      <c r="P96" s="89">
        <f>'WHSE &amp; LOGS'!R163</f>
        <v>0</v>
      </c>
      <c r="Q96" s="89">
        <f>'WHSE &amp; LOGS'!S163</f>
        <v>1.098512526</v>
      </c>
    </row>
    <row r="97" ht="14.25" customHeight="1">
      <c r="A97" s="76"/>
      <c r="B97" s="83"/>
      <c r="C97" s="78"/>
      <c r="D97" s="87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</row>
    <row r="98" ht="14.25" customHeight="1">
      <c r="A98" s="75">
        <f>MAX($A$34:A88)+1</f>
        <v>3</v>
      </c>
      <c r="B98" s="72" t="s">
        <v>124</v>
      </c>
      <c r="C98" s="78"/>
      <c r="D98" s="87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</row>
    <row r="99" ht="14.25" customHeight="1">
      <c r="A99" s="76"/>
      <c r="B99" s="83" t="s">
        <v>125</v>
      </c>
      <c r="C99" s="78"/>
      <c r="D99" s="87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</row>
    <row r="100" ht="14.25" customHeight="1">
      <c r="A100" s="76"/>
      <c r="B100" s="83" t="s">
        <v>126</v>
      </c>
      <c r="C100" s="78"/>
      <c r="D100" s="87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</row>
    <row r="101" ht="14.25" customHeight="1">
      <c r="A101" s="76"/>
      <c r="B101" s="83" t="s">
        <v>127</v>
      </c>
      <c r="C101" s="78"/>
      <c r="D101" s="87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</row>
    <row r="102" ht="14.25" customHeight="1">
      <c r="A102" s="76"/>
      <c r="B102" s="83"/>
      <c r="C102" s="78"/>
      <c r="D102" s="87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</row>
    <row r="103" ht="14.25" customHeight="1">
      <c r="A103" s="75">
        <f>MAX($A$34:A102)+1</f>
        <v>4</v>
      </c>
      <c r="B103" s="72" t="s">
        <v>128</v>
      </c>
      <c r="C103" s="78"/>
      <c r="D103" s="87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</row>
    <row r="104" ht="14.25" customHeight="1">
      <c r="A104" s="76"/>
      <c r="B104" s="83" t="s">
        <v>129</v>
      </c>
      <c r="C104" s="78"/>
      <c r="D104" s="87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</row>
    <row r="105" ht="14.25" customHeight="1">
      <c r="A105" s="76"/>
      <c r="B105" s="83" t="s">
        <v>130</v>
      </c>
      <c r="C105" s="78" t="s">
        <v>69</v>
      </c>
      <c r="D105" s="87"/>
      <c r="E105" s="89">
        <f>'SCM - PLANNING'!G182</f>
        <v>0.09992225254</v>
      </c>
      <c r="F105" s="89">
        <f>'SCM - PLANNING'!H182</f>
        <v>0.4160256855</v>
      </c>
      <c r="G105" s="89">
        <f>'SCM - PLANNING'!I182</f>
        <v>0.4186219293</v>
      </c>
      <c r="H105" s="89" t="str">
        <f>'SCM - PLANNING'!J182</f>
        <v/>
      </c>
      <c r="I105" s="89" t="str">
        <f>'SCM - PLANNING'!K182</f>
        <v/>
      </c>
      <c r="J105" s="89" t="str">
        <f>'SCM - PLANNING'!L182</f>
        <v/>
      </c>
      <c r="K105" s="89" t="str">
        <f>'SCM - PLANNING'!M182</f>
        <v/>
      </c>
      <c r="L105" s="89" t="str">
        <f>'SCM - PLANNING'!N182</f>
        <v/>
      </c>
      <c r="M105" s="89" t="str">
        <f>'SCM - PLANNING'!O182</f>
        <v/>
      </c>
      <c r="N105" s="89" t="str">
        <f>'SCM - PLANNING'!P182</f>
        <v/>
      </c>
      <c r="O105" s="89" t="str">
        <f>'SCM - PLANNING'!Q182</f>
        <v/>
      </c>
      <c r="P105" s="89" t="str">
        <f>'SCM - PLANNING'!R182</f>
        <v/>
      </c>
      <c r="Q105" s="89">
        <f>'SCM - PLANNING'!S182</f>
        <v>0.3115232891</v>
      </c>
    </row>
    <row r="106" ht="14.25" customHeight="1">
      <c r="A106" s="76"/>
      <c r="B106" s="83" t="s">
        <v>131</v>
      </c>
      <c r="C106" s="78" t="s">
        <v>69</v>
      </c>
      <c r="D106" s="87"/>
      <c r="E106" s="89">
        <f>'SCM - PLANNING'!G168</f>
        <v>0</v>
      </c>
      <c r="F106" s="89">
        <f>'SCM - PLANNING'!H168</f>
        <v>0.4577256183</v>
      </c>
      <c r="G106" s="89">
        <f>'SCM - PLANNING'!I168</f>
        <v>0.4353062022</v>
      </c>
      <c r="H106" s="89" t="str">
        <f>'SCM - PLANNING'!J168</f>
        <v/>
      </c>
      <c r="I106" s="89" t="str">
        <f>'SCM - PLANNING'!K168</f>
        <v/>
      </c>
      <c r="J106" s="89" t="str">
        <f>'SCM - PLANNING'!L168</f>
        <v/>
      </c>
      <c r="K106" s="89" t="str">
        <f>'SCM - PLANNING'!M168</f>
        <v/>
      </c>
      <c r="L106" s="89" t="str">
        <f>'SCM - PLANNING'!N168</f>
        <v/>
      </c>
      <c r="M106" s="89" t="str">
        <f>'SCM - PLANNING'!O168</f>
        <v/>
      </c>
      <c r="N106" s="89" t="str">
        <f>'SCM - PLANNING'!P168</f>
        <v/>
      </c>
      <c r="O106" s="89" t="str">
        <f>'SCM - PLANNING'!Q168</f>
        <v/>
      </c>
      <c r="P106" s="89" t="str">
        <f>'SCM - PLANNING'!R168</f>
        <v/>
      </c>
      <c r="Q106" s="89">
        <f>'SCM - PLANNING'!S168</f>
        <v>0.2976772735</v>
      </c>
    </row>
    <row r="107" ht="14.25" customHeight="1">
      <c r="A107" s="76"/>
      <c r="B107" s="83" t="s">
        <v>132</v>
      </c>
      <c r="C107" s="78" t="s">
        <v>69</v>
      </c>
      <c r="D107" s="87"/>
      <c r="E107" s="89">
        <f>'SCM - PLANNING'!G169</f>
        <v>0.3492198922</v>
      </c>
      <c r="F107" s="89">
        <f>'SCM - PLANNING'!H169</f>
        <v>0.7697199171</v>
      </c>
      <c r="G107" s="89">
        <f>'SCM - PLANNING'!I169</f>
        <v>0.8158835333</v>
      </c>
      <c r="H107" s="89" t="str">
        <f>'SCM - PLANNING'!J169</f>
        <v/>
      </c>
      <c r="I107" s="89" t="str">
        <f>'SCM - PLANNING'!K169</f>
        <v/>
      </c>
      <c r="J107" s="89" t="str">
        <f>'SCM - PLANNING'!L169</f>
        <v/>
      </c>
      <c r="K107" s="89" t="str">
        <f>'SCM - PLANNING'!M169</f>
        <v/>
      </c>
      <c r="L107" s="89" t="str">
        <f>'SCM - PLANNING'!N169</f>
        <v/>
      </c>
      <c r="M107" s="89" t="str">
        <f>'SCM - PLANNING'!O169</f>
        <v/>
      </c>
      <c r="N107" s="89" t="str">
        <f>'SCM - PLANNING'!P169</f>
        <v/>
      </c>
      <c r="O107" s="89" t="str">
        <f>'SCM - PLANNING'!Q169</f>
        <v/>
      </c>
      <c r="P107" s="89" t="str">
        <f>'SCM - PLANNING'!R169</f>
        <v/>
      </c>
      <c r="Q107" s="89">
        <f>'SCM - PLANNING'!S169</f>
        <v>0.6449411142</v>
      </c>
    </row>
    <row r="108" ht="14.25" customHeight="1">
      <c r="A108" s="76"/>
      <c r="B108" s="83" t="s">
        <v>133</v>
      </c>
      <c r="C108" s="78" t="s">
        <v>69</v>
      </c>
      <c r="D108" s="87"/>
      <c r="E108" s="89">
        <f>'SCM - PLANNING'!G170</f>
        <v>0</v>
      </c>
      <c r="F108" s="89">
        <f>'SCM - PLANNING'!H170</f>
        <v>0.6691990523</v>
      </c>
      <c r="G108" s="89">
        <f>'SCM - PLANNING'!I170</f>
        <v>0.6489334551</v>
      </c>
      <c r="H108" s="89" t="str">
        <f>'SCM - PLANNING'!J170</f>
        <v/>
      </c>
      <c r="I108" s="89" t="str">
        <f>'SCM - PLANNING'!K170</f>
        <v/>
      </c>
      <c r="J108" s="89" t="str">
        <f>'SCM - PLANNING'!L170</f>
        <v/>
      </c>
      <c r="K108" s="89" t="str">
        <f>'SCM - PLANNING'!M170</f>
        <v/>
      </c>
      <c r="L108" s="89" t="str">
        <f>'SCM - PLANNING'!N170</f>
        <v/>
      </c>
      <c r="M108" s="89" t="str">
        <f>'SCM - PLANNING'!O170</f>
        <v/>
      </c>
      <c r="N108" s="89" t="str">
        <f>'SCM - PLANNING'!P170</f>
        <v/>
      </c>
      <c r="O108" s="89" t="str">
        <f>'SCM - PLANNING'!Q170</f>
        <v/>
      </c>
      <c r="P108" s="89" t="str">
        <f>'SCM - PLANNING'!R170</f>
        <v/>
      </c>
      <c r="Q108" s="89">
        <f>'SCM - PLANNING'!S170</f>
        <v>0.4393775025</v>
      </c>
    </row>
    <row r="109" ht="14.25" customHeight="1">
      <c r="A109" s="76"/>
      <c r="B109" s="83" t="s">
        <v>134</v>
      </c>
      <c r="C109" s="78" t="s">
        <v>69</v>
      </c>
      <c r="D109" s="87"/>
      <c r="E109" s="89">
        <f>'SCM - PLANNING'!G171</f>
        <v>0</v>
      </c>
      <c r="F109" s="89">
        <f>'SCM - PLANNING'!H171</f>
        <v>0.6481109241</v>
      </c>
      <c r="G109" s="89">
        <f>'SCM - PLANNING'!I171</f>
        <v>0.6157861151</v>
      </c>
      <c r="H109" s="89" t="str">
        <f>'SCM - PLANNING'!J171</f>
        <v/>
      </c>
      <c r="I109" s="89" t="str">
        <f>'SCM - PLANNING'!K171</f>
        <v/>
      </c>
      <c r="J109" s="89" t="str">
        <f>'SCM - PLANNING'!L171</f>
        <v/>
      </c>
      <c r="K109" s="89" t="str">
        <f>'SCM - PLANNING'!M171</f>
        <v/>
      </c>
      <c r="L109" s="89" t="str">
        <f>'SCM - PLANNING'!N171</f>
        <v/>
      </c>
      <c r="M109" s="89" t="str">
        <f>'SCM - PLANNING'!O171</f>
        <v/>
      </c>
      <c r="N109" s="89" t="str">
        <f>'SCM - PLANNING'!P171</f>
        <v/>
      </c>
      <c r="O109" s="89" t="str">
        <f>'SCM - PLANNING'!Q171</f>
        <v/>
      </c>
      <c r="P109" s="89" t="str">
        <f>'SCM - PLANNING'!R171</f>
        <v/>
      </c>
      <c r="Q109" s="89">
        <f>'SCM - PLANNING'!S171</f>
        <v>0.421299013</v>
      </c>
    </row>
    <row r="110" ht="14.25" customHeight="1">
      <c r="A110" s="76"/>
      <c r="B110" s="83" t="s">
        <v>135</v>
      </c>
      <c r="C110" s="78" t="s">
        <v>69</v>
      </c>
      <c r="D110" s="87"/>
      <c r="E110" s="89">
        <f>'SCM - PLANNING'!G172</f>
        <v>0.1947705116</v>
      </c>
      <c r="F110" s="89">
        <f>'SCM - PLANNING'!H172</f>
        <v>0.4809797323</v>
      </c>
      <c r="G110" s="89">
        <f>'SCM - PLANNING'!I172</f>
        <v>0.5271064255</v>
      </c>
      <c r="H110" s="89" t="str">
        <f>'SCM - PLANNING'!J172</f>
        <v/>
      </c>
      <c r="I110" s="89" t="str">
        <f>'SCM - PLANNING'!K172</f>
        <v/>
      </c>
      <c r="J110" s="89" t="str">
        <f>'SCM - PLANNING'!L172</f>
        <v/>
      </c>
      <c r="K110" s="89" t="str">
        <f>'SCM - PLANNING'!M172</f>
        <v/>
      </c>
      <c r="L110" s="89" t="str">
        <f>'SCM - PLANNING'!N172</f>
        <v/>
      </c>
      <c r="M110" s="89" t="str">
        <f>'SCM - PLANNING'!O172</f>
        <v/>
      </c>
      <c r="N110" s="89" t="str">
        <f>'SCM - PLANNING'!P172</f>
        <v/>
      </c>
      <c r="O110" s="89" t="str">
        <f>'SCM - PLANNING'!Q172</f>
        <v/>
      </c>
      <c r="P110" s="89" t="str">
        <f>'SCM - PLANNING'!R172</f>
        <v/>
      </c>
      <c r="Q110" s="89">
        <f>'SCM - PLANNING'!S172</f>
        <v>0.4009522232</v>
      </c>
    </row>
    <row r="111" ht="14.25" customHeight="1">
      <c r="A111" s="76"/>
      <c r="B111" s="83" t="s">
        <v>136</v>
      </c>
      <c r="C111" s="78" t="s">
        <v>69</v>
      </c>
      <c r="D111" s="87"/>
      <c r="E111" s="89">
        <f>'SCM - PLANNING'!G173</f>
        <v>0</v>
      </c>
      <c r="F111" s="89">
        <f>'SCM - PLANNING'!H173</f>
        <v>0.4156633928</v>
      </c>
      <c r="G111" s="89">
        <f>'SCM - PLANNING'!I173</f>
        <v>0.6429121726</v>
      </c>
      <c r="H111" s="89" t="str">
        <f>'SCM - PLANNING'!J173</f>
        <v/>
      </c>
      <c r="I111" s="89" t="str">
        <f>'SCM - PLANNING'!K173</f>
        <v/>
      </c>
      <c r="J111" s="89" t="str">
        <f>'SCM - PLANNING'!L173</f>
        <v/>
      </c>
      <c r="K111" s="89" t="str">
        <f>'SCM - PLANNING'!M173</f>
        <v/>
      </c>
      <c r="L111" s="89" t="str">
        <f>'SCM - PLANNING'!N173</f>
        <v/>
      </c>
      <c r="M111" s="89" t="str">
        <f>'SCM - PLANNING'!O173</f>
        <v/>
      </c>
      <c r="N111" s="89" t="str">
        <f>'SCM - PLANNING'!P173</f>
        <v/>
      </c>
      <c r="O111" s="89" t="str">
        <f>'SCM - PLANNING'!Q173</f>
        <v/>
      </c>
      <c r="P111" s="89" t="str">
        <f>'SCM - PLANNING'!R173</f>
        <v/>
      </c>
      <c r="Q111" s="89">
        <f>'SCM - PLANNING'!S173</f>
        <v>0.3528585218</v>
      </c>
    </row>
    <row r="112" ht="14.25" customHeight="1">
      <c r="A112" s="76"/>
      <c r="B112" s="83" t="s">
        <v>137</v>
      </c>
      <c r="C112" s="78" t="s">
        <v>69</v>
      </c>
      <c r="D112" s="87"/>
      <c r="E112" s="89">
        <f>'SCM - PLANNING'!G174</f>
        <v>0</v>
      </c>
      <c r="F112" s="89">
        <f>'SCM - PLANNING'!H174</f>
        <v>0.2765827922</v>
      </c>
      <c r="G112" s="89">
        <f>'SCM - PLANNING'!I174</f>
        <v>0</v>
      </c>
      <c r="H112" s="89" t="str">
        <f>'SCM - PLANNING'!J174</f>
        <v/>
      </c>
      <c r="I112" s="89" t="str">
        <f>'SCM - PLANNING'!K174</f>
        <v/>
      </c>
      <c r="J112" s="89" t="str">
        <f>'SCM - PLANNING'!L174</f>
        <v/>
      </c>
      <c r="K112" s="89" t="str">
        <f>'SCM - PLANNING'!M174</f>
        <v/>
      </c>
      <c r="L112" s="89" t="str">
        <f>'SCM - PLANNING'!N174</f>
        <v/>
      </c>
      <c r="M112" s="89" t="str">
        <f>'SCM - PLANNING'!O174</f>
        <v/>
      </c>
      <c r="N112" s="89" t="str">
        <f>'SCM - PLANNING'!P174</f>
        <v/>
      </c>
      <c r="O112" s="89" t="str">
        <f>'SCM - PLANNING'!Q174</f>
        <v/>
      </c>
      <c r="P112" s="89" t="str">
        <f>'SCM - PLANNING'!R174</f>
        <v/>
      </c>
      <c r="Q112" s="89">
        <f>'SCM - PLANNING'!S174</f>
        <v>0.09219426407</v>
      </c>
    </row>
    <row r="113" ht="14.25" customHeight="1">
      <c r="A113" s="76"/>
      <c r="B113" s="83" t="s">
        <v>138</v>
      </c>
      <c r="C113" s="78" t="s">
        <v>69</v>
      </c>
      <c r="D113" s="87"/>
      <c r="E113" s="89">
        <f>'SCM - PLANNING'!G175</f>
        <v>0.3874655104</v>
      </c>
      <c r="F113" s="89">
        <f>'SCM - PLANNING'!H175</f>
        <v>0.006538298081</v>
      </c>
      <c r="G113" s="89">
        <f>'SCM - PLANNING'!I175</f>
        <v>0</v>
      </c>
      <c r="H113" s="89" t="str">
        <f>'SCM - PLANNING'!J175</f>
        <v/>
      </c>
      <c r="I113" s="89" t="str">
        <f>'SCM - PLANNING'!K175</f>
        <v/>
      </c>
      <c r="J113" s="89" t="str">
        <f>'SCM - PLANNING'!L175</f>
        <v/>
      </c>
      <c r="K113" s="89" t="str">
        <f>'SCM - PLANNING'!M175</f>
        <v/>
      </c>
      <c r="L113" s="89" t="str">
        <f>'SCM - PLANNING'!N175</f>
        <v/>
      </c>
      <c r="M113" s="89" t="str">
        <f>'SCM - PLANNING'!O175</f>
        <v/>
      </c>
      <c r="N113" s="89" t="str">
        <f>'SCM - PLANNING'!P175</f>
        <v/>
      </c>
      <c r="O113" s="89" t="str">
        <f>'SCM - PLANNING'!Q175</f>
        <v/>
      </c>
      <c r="P113" s="89" t="str">
        <f>'SCM - PLANNING'!R175</f>
        <v/>
      </c>
      <c r="Q113" s="89">
        <f>'SCM - PLANNING'!S175</f>
        <v>0.1313346028</v>
      </c>
    </row>
    <row r="114" ht="14.25" customHeight="1">
      <c r="A114" s="76"/>
      <c r="B114" s="83" t="s">
        <v>139</v>
      </c>
      <c r="C114" s="78" t="s">
        <v>69</v>
      </c>
      <c r="D114" s="87"/>
      <c r="E114" s="89">
        <f>'SCM - PLANNING'!G176</f>
        <v>0</v>
      </c>
      <c r="F114" s="89">
        <f>'SCM - PLANNING'!H176</f>
        <v>0.5031832754</v>
      </c>
      <c r="G114" s="89">
        <f>'SCM - PLANNING'!I176</f>
        <v>0.4870057004</v>
      </c>
      <c r="H114" s="89" t="str">
        <f>'SCM - PLANNING'!J176</f>
        <v/>
      </c>
      <c r="I114" s="89" t="str">
        <f>'SCM - PLANNING'!K176</f>
        <v/>
      </c>
      <c r="J114" s="89" t="str">
        <f>'SCM - PLANNING'!L176</f>
        <v/>
      </c>
      <c r="K114" s="89" t="str">
        <f>'SCM - PLANNING'!M176</f>
        <v/>
      </c>
      <c r="L114" s="89" t="str">
        <f>'SCM - PLANNING'!N176</f>
        <v/>
      </c>
      <c r="M114" s="89" t="str">
        <f>'SCM - PLANNING'!O176</f>
        <v/>
      </c>
      <c r="N114" s="89" t="str">
        <f>'SCM - PLANNING'!P176</f>
        <v/>
      </c>
      <c r="O114" s="89" t="str">
        <f>'SCM - PLANNING'!Q176</f>
        <v/>
      </c>
      <c r="P114" s="89" t="str">
        <f>'SCM - PLANNING'!R176</f>
        <v/>
      </c>
      <c r="Q114" s="89">
        <f>'SCM - PLANNING'!S176</f>
        <v>0.3300629919</v>
      </c>
    </row>
    <row r="115" ht="14.25" customHeight="1">
      <c r="A115" s="76"/>
      <c r="B115" s="83" t="s">
        <v>140</v>
      </c>
      <c r="C115" s="78" t="s">
        <v>69</v>
      </c>
      <c r="D115" s="87"/>
      <c r="E115" s="89">
        <f>'SCM - PLANNING'!G177</f>
        <v>0</v>
      </c>
      <c r="F115" s="89">
        <f>'SCM - PLANNING'!H177</f>
        <v>0.5357230035</v>
      </c>
      <c r="G115" s="89">
        <f>'SCM - PLANNING'!I177</f>
        <v>0</v>
      </c>
      <c r="H115" s="89" t="str">
        <f>'SCM - PLANNING'!J177</f>
        <v/>
      </c>
      <c r="I115" s="89" t="str">
        <f>'SCM - PLANNING'!K177</f>
        <v/>
      </c>
      <c r="J115" s="89" t="str">
        <f>'SCM - PLANNING'!L177</f>
        <v/>
      </c>
      <c r="K115" s="89" t="str">
        <f>'SCM - PLANNING'!M177</f>
        <v/>
      </c>
      <c r="L115" s="89" t="str">
        <f>'SCM - PLANNING'!N177</f>
        <v/>
      </c>
      <c r="M115" s="89" t="str">
        <f>'SCM - PLANNING'!O177</f>
        <v/>
      </c>
      <c r="N115" s="89" t="str">
        <f>'SCM - PLANNING'!P177</f>
        <v/>
      </c>
      <c r="O115" s="89" t="str">
        <f>'SCM - PLANNING'!Q177</f>
        <v/>
      </c>
      <c r="P115" s="89" t="str">
        <f>'SCM - PLANNING'!R177</f>
        <v/>
      </c>
      <c r="Q115" s="89">
        <f>'SCM - PLANNING'!S177</f>
        <v>0.1785743345</v>
      </c>
    </row>
    <row r="116" ht="14.25" customHeight="1">
      <c r="A116" s="76"/>
      <c r="B116" s="83" t="s">
        <v>141</v>
      </c>
      <c r="C116" s="78" t="s">
        <v>69</v>
      </c>
      <c r="D116" s="87"/>
      <c r="E116" s="89">
        <f>'SCM - PLANNING'!G178</f>
        <v>0</v>
      </c>
      <c r="F116" s="89">
        <f>'SCM - PLANNING'!H178</f>
        <v>0.6971438158</v>
      </c>
      <c r="G116" s="89">
        <f>'SCM - PLANNING'!I178</f>
        <v>0.5200486716</v>
      </c>
      <c r="H116" s="89" t="str">
        <f>'SCM - PLANNING'!J178</f>
        <v/>
      </c>
      <c r="I116" s="89" t="str">
        <f>'SCM - PLANNING'!K178</f>
        <v/>
      </c>
      <c r="J116" s="89" t="str">
        <f>'SCM - PLANNING'!L178</f>
        <v/>
      </c>
      <c r="K116" s="89" t="str">
        <f>'SCM - PLANNING'!M178</f>
        <v/>
      </c>
      <c r="L116" s="89" t="str">
        <f>'SCM - PLANNING'!N178</f>
        <v/>
      </c>
      <c r="M116" s="89" t="str">
        <f>'SCM - PLANNING'!O178</f>
        <v/>
      </c>
      <c r="N116" s="89" t="str">
        <f>'SCM - PLANNING'!P178</f>
        <v/>
      </c>
      <c r="O116" s="89" t="str">
        <f>'SCM - PLANNING'!Q178</f>
        <v/>
      </c>
      <c r="P116" s="89" t="str">
        <f>'SCM - PLANNING'!R178</f>
        <v/>
      </c>
      <c r="Q116" s="89">
        <f>'SCM - PLANNING'!S178</f>
        <v>0.4057308291</v>
      </c>
    </row>
    <row r="117" ht="14.25" customHeight="1">
      <c r="A117" s="76"/>
      <c r="B117" s="83" t="s">
        <v>142</v>
      </c>
      <c r="C117" s="78" t="s">
        <v>69</v>
      </c>
      <c r="D117" s="87"/>
      <c r="E117" s="89">
        <f>'SCM - PLANNING'!G179</f>
        <v>0</v>
      </c>
      <c r="F117" s="89">
        <f>'SCM - PLANNING'!H179</f>
        <v>0.2055619266</v>
      </c>
      <c r="G117" s="89">
        <f>'SCM - PLANNING'!I179</f>
        <v>0.3221364985</v>
      </c>
      <c r="H117" s="89" t="str">
        <f>'SCM - PLANNING'!J179</f>
        <v/>
      </c>
      <c r="I117" s="89" t="str">
        <f>'SCM - PLANNING'!K179</f>
        <v/>
      </c>
      <c r="J117" s="89" t="str">
        <f>'SCM - PLANNING'!L179</f>
        <v/>
      </c>
      <c r="K117" s="89" t="str">
        <f>'SCM - PLANNING'!M179</f>
        <v/>
      </c>
      <c r="L117" s="89" t="str">
        <f>'SCM - PLANNING'!N179</f>
        <v/>
      </c>
      <c r="M117" s="89" t="str">
        <f>'SCM - PLANNING'!O179</f>
        <v/>
      </c>
      <c r="N117" s="89" t="str">
        <f>'SCM - PLANNING'!P179</f>
        <v/>
      </c>
      <c r="O117" s="89" t="str">
        <f>'SCM - PLANNING'!Q179</f>
        <v/>
      </c>
      <c r="P117" s="89" t="str">
        <f>'SCM - PLANNING'!R179</f>
        <v/>
      </c>
      <c r="Q117" s="89">
        <f>'SCM - PLANNING'!S179</f>
        <v>0.175899475</v>
      </c>
    </row>
    <row r="118" ht="14.25" customHeight="1">
      <c r="A118" s="76"/>
      <c r="B118" s="83" t="s">
        <v>143</v>
      </c>
      <c r="C118" s="78" t="s">
        <v>69</v>
      </c>
      <c r="D118" s="87"/>
      <c r="E118" s="89">
        <f>'SCM - PLANNING'!G180</f>
        <v>0.4674556213</v>
      </c>
      <c r="F118" s="89">
        <f>'SCM - PLANNING'!H180</f>
        <v>0.1582278481</v>
      </c>
      <c r="G118" s="89">
        <f>'SCM - PLANNING'!I180</f>
        <v>0.8455882353</v>
      </c>
      <c r="H118" s="89" t="str">
        <f>'SCM - PLANNING'!J180</f>
        <v/>
      </c>
      <c r="I118" s="89" t="str">
        <f>'SCM - PLANNING'!K180</f>
        <v/>
      </c>
      <c r="J118" s="89" t="str">
        <f>'SCM - PLANNING'!L180</f>
        <v/>
      </c>
      <c r="K118" s="89" t="str">
        <f>'SCM - PLANNING'!M180</f>
        <v/>
      </c>
      <c r="L118" s="89" t="str">
        <f>'SCM - PLANNING'!N180</f>
        <v/>
      </c>
      <c r="M118" s="89" t="str">
        <f>'SCM - PLANNING'!O180</f>
        <v/>
      </c>
      <c r="N118" s="89" t="str">
        <f>'SCM - PLANNING'!P180</f>
        <v/>
      </c>
      <c r="O118" s="89" t="str">
        <f>'SCM - PLANNING'!Q180</f>
        <v/>
      </c>
      <c r="P118" s="89" t="str">
        <f>'SCM - PLANNING'!R180</f>
        <v/>
      </c>
      <c r="Q118" s="89">
        <f>'SCM - PLANNING'!S180</f>
        <v>0.4904239016</v>
      </c>
    </row>
    <row r="119" ht="14.25" customHeight="1">
      <c r="A119" s="76"/>
      <c r="B119" s="83" t="s">
        <v>144</v>
      </c>
      <c r="C119" s="78" t="s">
        <v>69</v>
      </c>
      <c r="D119" s="87"/>
      <c r="E119" s="89">
        <f>'SCM - PLANNING'!G181</f>
        <v>0</v>
      </c>
      <c r="F119" s="89">
        <f>'SCM - PLANNING'!H181</f>
        <v>0</v>
      </c>
      <c r="G119" s="89">
        <f>'SCM - PLANNING'!I181</f>
        <v>0</v>
      </c>
      <c r="H119" s="89" t="str">
        <f>'SCM - PLANNING'!J181</f>
        <v/>
      </c>
      <c r="I119" s="89" t="str">
        <f>'SCM - PLANNING'!K181</f>
        <v/>
      </c>
      <c r="J119" s="89" t="str">
        <f>'SCM - PLANNING'!L181</f>
        <v/>
      </c>
      <c r="K119" s="89" t="str">
        <f>'SCM - PLANNING'!M181</f>
        <v/>
      </c>
      <c r="L119" s="89" t="str">
        <f>'SCM - PLANNING'!N181</f>
        <v/>
      </c>
      <c r="M119" s="89" t="str">
        <f>'SCM - PLANNING'!O181</f>
        <v/>
      </c>
      <c r="N119" s="89" t="str">
        <f>'SCM - PLANNING'!P181</f>
        <v/>
      </c>
      <c r="O119" s="89" t="str">
        <f>'SCM - PLANNING'!Q181</f>
        <v/>
      </c>
      <c r="P119" s="89" t="str">
        <f>'SCM - PLANNING'!R181</f>
        <v/>
      </c>
      <c r="Q119" s="89">
        <f>'SCM - PLANNING'!S181</f>
        <v>0</v>
      </c>
    </row>
    <row r="120" ht="3.0" customHeight="1">
      <c r="A120" s="76"/>
      <c r="B120" s="83"/>
      <c r="C120" s="78"/>
      <c r="D120" s="87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</row>
    <row r="121" ht="14.25" customHeight="1">
      <c r="A121" s="76"/>
      <c r="B121" s="99" t="s">
        <v>145</v>
      </c>
      <c r="C121" s="78" t="s">
        <v>69</v>
      </c>
      <c r="D121" s="87"/>
      <c r="E121" s="89">
        <f>'SCM - PLANNING'!G165</f>
        <v>0.0825126861</v>
      </c>
      <c r="F121" s="89">
        <f>'SCM - PLANNING'!H165</f>
        <v>0.249524605</v>
      </c>
      <c r="G121" s="89">
        <f>'SCM - PLANNING'!I165</f>
        <v>0.1584322774</v>
      </c>
      <c r="H121" s="89" t="str">
        <f>'SCM - PLANNING'!J165</f>
        <v/>
      </c>
      <c r="I121" s="89" t="str">
        <f>'SCM - PLANNING'!K165</f>
        <v/>
      </c>
      <c r="J121" s="89" t="str">
        <f>'SCM - PLANNING'!L165</f>
        <v/>
      </c>
      <c r="K121" s="89" t="str">
        <f>'SCM - PLANNING'!M165</f>
        <v/>
      </c>
      <c r="L121" s="89" t="str">
        <f>'SCM - PLANNING'!N165</f>
        <v/>
      </c>
      <c r="M121" s="89" t="str">
        <f>'SCM - PLANNING'!O165</f>
        <v/>
      </c>
      <c r="N121" s="89" t="str">
        <f>'SCM - PLANNING'!P165</f>
        <v/>
      </c>
      <c r="O121" s="89" t="str">
        <f>'SCM - PLANNING'!Q165</f>
        <v/>
      </c>
      <c r="P121" s="89" t="str">
        <f>'SCM - PLANNING'!R165</f>
        <v/>
      </c>
      <c r="Q121" s="89">
        <f>'SCM - PLANNING'!S165</f>
        <v>0.1634898561</v>
      </c>
    </row>
    <row r="122" ht="14.25" customHeight="1">
      <c r="A122" s="76"/>
      <c r="B122" s="83" t="s">
        <v>146</v>
      </c>
      <c r="C122" s="78" t="s">
        <v>69</v>
      </c>
      <c r="D122" s="87"/>
      <c r="E122" s="89">
        <f>'SCM - PLANNING'!G153</f>
        <v>0.03085057635</v>
      </c>
      <c r="F122" s="89">
        <f>'SCM - PLANNING'!H153</f>
        <v>0.377097183</v>
      </c>
      <c r="G122" s="89">
        <f>'SCM - PLANNING'!I153</f>
        <v>0.3168645548</v>
      </c>
      <c r="H122" s="89" t="str">
        <f>'SCM - PLANNING'!J153</f>
        <v/>
      </c>
      <c r="I122" s="89" t="str">
        <f>'SCM - PLANNING'!K153</f>
        <v/>
      </c>
      <c r="J122" s="89" t="str">
        <f>'SCM - PLANNING'!L153</f>
        <v/>
      </c>
      <c r="K122" s="89" t="str">
        <f>'SCM - PLANNING'!M153</f>
        <v/>
      </c>
      <c r="L122" s="89" t="str">
        <f>'SCM - PLANNING'!N153</f>
        <v/>
      </c>
      <c r="M122" s="89" t="str">
        <f>'SCM - PLANNING'!O153</f>
        <v/>
      </c>
      <c r="N122" s="89" t="str">
        <f>'SCM - PLANNING'!P153</f>
        <v/>
      </c>
      <c r="O122" s="89" t="str">
        <f>'SCM - PLANNING'!Q153</f>
        <v/>
      </c>
      <c r="P122" s="89" t="str">
        <f>'SCM - PLANNING'!R153</f>
        <v/>
      </c>
      <c r="Q122" s="89">
        <f>'SCM - PLANNING'!S153</f>
        <v>0.2416041047</v>
      </c>
    </row>
    <row r="123" ht="14.25" customHeight="1">
      <c r="A123" s="76"/>
      <c r="B123" s="83" t="s">
        <v>147</v>
      </c>
      <c r="C123" s="78" t="s">
        <v>69</v>
      </c>
      <c r="D123" s="87"/>
      <c r="E123" s="89">
        <f>'SCM - PLANNING'!G154</f>
        <v>0</v>
      </c>
      <c r="F123" s="89">
        <f>'SCM - PLANNING'!H154</f>
        <v>0.3746966787</v>
      </c>
      <c r="G123" s="89">
        <f>'SCM - PLANNING'!I154</f>
        <v>0</v>
      </c>
      <c r="H123" s="89" t="str">
        <f>'SCM - PLANNING'!J154</f>
        <v/>
      </c>
      <c r="I123" s="89" t="str">
        <f>'SCM - PLANNING'!K154</f>
        <v/>
      </c>
      <c r="J123" s="89" t="str">
        <f>'SCM - PLANNING'!L154</f>
        <v/>
      </c>
      <c r="K123" s="89" t="str">
        <f>'SCM - PLANNING'!M154</f>
        <v/>
      </c>
      <c r="L123" s="89" t="str">
        <f>'SCM - PLANNING'!N154</f>
        <v/>
      </c>
      <c r="M123" s="89" t="str">
        <f>'SCM - PLANNING'!O154</f>
        <v/>
      </c>
      <c r="N123" s="89" t="str">
        <f>'SCM - PLANNING'!P154</f>
        <v/>
      </c>
      <c r="O123" s="89" t="str">
        <f>'SCM - PLANNING'!Q154</f>
        <v/>
      </c>
      <c r="P123" s="89" t="str">
        <f>'SCM - PLANNING'!R154</f>
        <v/>
      </c>
      <c r="Q123" s="89">
        <f>'SCM - PLANNING'!S154</f>
        <v>0.1248988929</v>
      </c>
    </row>
    <row r="124" ht="14.25" customHeight="1">
      <c r="A124" s="76"/>
      <c r="B124" s="83" t="s">
        <v>148</v>
      </c>
      <c r="C124" s="78" t="s">
        <v>69</v>
      </c>
      <c r="D124" s="87"/>
      <c r="E124" s="89">
        <f>'SCM - PLANNING'!G155</f>
        <v>0</v>
      </c>
      <c r="F124" s="89">
        <f>'SCM - PLANNING'!H155</f>
        <v>0.4952792296</v>
      </c>
      <c r="G124" s="89">
        <f>'SCM - PLANNING'!I155</f>
        <v>0.4314812048</v>
      </c>
      <c r="H124" s="89" t="str">
        <f>'SCM - PLANNING'!J155</f>
        <v/>
      </c>
      <c r="I124" s="89" t="str">
        <f>'SCM - PLANNING'!K155</f>
        <v/>
      </c>
      <c r="J124" s="89" t="str">
        <f>'SCM - PLANNING'!L155</f>
        <v/>
      </c>
      <c r="K124" s="89" t="str">
        <f>'SCM - PLANNING'!M155</f>
        <v/>
      </c>
      <c r="L124" s="89" t="str">
        <f>'SCM - PLANNING'!N155</f>
        <v/>
      </c>
      <c r="M124" s="89" t="str">
        <f>'SCM - PLANNING'!O155</f>
        <v/>
      </c>
      <c r="N124" s="89" t="str">
        <f>'SCM - PLANNING'!P155</f>
        <v/>
      </c>
      <c r="O124" s="89" t="str">
        <f>'SCM - PLANNING'!Q155</f>
        <v/>
      </c>
      <c r="P124" s="89" t="str">
        <f>'SCM - PLANNING'!R155</f>
        <v/>
      </c>
      <c r="Q124" s="89">
        <f>'SCM - PLANNING'!S155</f>
        <v>0.3089201448</v>
      </c>
    </row>
    <row r="125" ht="14.25" customHeight="1">
      <c r="A125" s="76"/>
      <c r="B125" s="83" t="s">
        <v>149</v>
      </c>
      <c r="C125" s="78" t="s">
        <v>69</v>
      </c>
      <c r="D125" s="87"/>
      <c r="E125" s="89">
        <f>'SCM - PLANNING'!G156</f>
        <v>0.09561752988</v>
      </c>
      <c r="F125" s="89">
        <f>'SCM - PLANNING'!H156</f>
        <v>0.3930704134</v>
      </c>
      <c r="G125" s="89">
        <f>'SCM - PLANNING'!I156</f>
        <v>0.4162664239</v>
      </c>
      <c r="H125" s="89" t="str">
        <f>'SCM - PLANNING'!J156</f>
        <v/>
      </c>
      <c r="I125" s="89" t="str">
        <f>'SCM - PLANNING'!K156</f>
        <v/>
      </c>
      <c r="J125" s="89" t="str">
        <f>'SCM - PLANNING'!L156</f>
        <v/>
      </c>
      <c r="K125" s="89" t="str">
        <f>'SCM - PLANNING'!M156</f>
        <v/>
      </c>
      <c r="L125" s="89" t="str">
        <f>'SCM - PLANNING'!N156</f>
        <v/>
      </c>
      <c r="M125" s="89" t="str">
        <f>'SCM - PLANNING'!O156</f>
        <v/>
      </c>
      <c r="N125" s="89" t="str">
        <f>'SCM - PLANNING'!P156</f>
        <v/>
      </c>
      <c r="O125" s="89" t="str">
        <f>'SCM - PLANNING'!Q156</f>
        <v/>
      </c>
      <c r="P125" s="89" t="str">
        <f>'SCM - PLANNING'!R156</f>
        <v/>
      </c>
      <c r="Q125" s="89">
        <f>'SCM - PLANNING'!S156</f>
        <v>0.3016514557</v>
      </c>
    </row>
    <row r="126" ht="14.25" customHeight="1">
      <c r="A126" s="76"/>
      <c r="B126" s="83" t="s">
        <v>150</v>
      </c>
      <c r="C126" s="78" t="s">
        <v>69</v>
      </c>
      <c r="D126" s="87"/>
      <c r="E126" s="89">
        <f>'SCM - PLANNING'!G157</f>
        <v>0</v>
      </c>
      <c r="F126" s="89">
        <f>'SCM - PLANNING'!H157</f>
        <v>0.3847515344</v>
      </c>
      <c r="G126" s="89">
        <f>'SCM - PLANNING'!I157</f>
        <v>0.3118414078</v>
      </c>
      <c r="H126" s="89" t="str">
        <f>'SCM - PLANNING'!J157</f>
        <v/>
      </c>
      <c r="I126" s="89" t="str">
        <f>'SCM - PLANNING'!K157</f>
        <v/>
      </c>
      <c r="J126" s="89" t="str">
        <f>'SCM - PLANNING'!L157</f>
        <v/>
      </c>
      <c r="K126" s="89" t="str">
        <f>'SCM - PLANNING'!M157</f>
        <v/>
      </c>
      <c r="L126" s="89" t="str">
        <f>'SCM - PLANNING'!N157</f>
        <v/>
      </c>
      <c r="M126" s="89" t="str">
        <f>'SCM - PLANNING'!O157</f>
        <v/>
      </c>
      <c r="N126" s="89" t="str">
        <f>'SCM - PLANNING'!P157</f>
        <v/>
      </c>
      <c r="O126" s="89" t="str">
        <f>'SCM - PLANNING'!Q157</f>
        <v/>
      </c>
      <c r="P126" s="89" t="str">
        <f>'SCM - PLANNING'!R157</f>
        <v/>
      </c>
      <c r="Q126" s="89">
        <f>'SCM - PLANNING'!S157</f>
        <v>0.2321976474</v>
      </c>
    </row>
    <row r="127" ht="14.25" customHeight="1">
      <c r="A127" s="76"/>
      <c r="B127" s="83" t="s">
        <v>151</v>
      </c>
      <c r="C127" s="78" t="s">
        <v>69</v>
      </c>
      <c r="D127" s="87"/>
      <c r="E127" s="89">
        <f>'SCM - PLANNING'!G158</f>
        <v>0</v>
      </c>
      <c r="F127" s="89">
        <f>'SCM - PLANNING'!H158</f>
        <v>0.2996718942</v>
      </c>
      <c r="G127" s="89">
        <f>'SCM - PLANNING'!I158</f>
        <v>0.302939493</v>
      </c>
      <c r="H127" s="89" t="str">
        <f>'SCM - PLANNING'!J158</f>
        <v/>
      </c>
      <c r="I127" s="89" t="str">
        <f>'SCM - PLANNING'!K158</f>
        <v/>
      </c>
      <c r="J127" s="89" t="str">
        <f>'SCM - PLANNING'!L158</f>
        <v/>
      </c>
      <c r="K127" s="89" t="str">
        <f>'SCM - PLANNING'!M158</f>
        <v/>
      </c>
      <c r="L127" s="89" t="str">
        <f>'SCM - PLANNING'!N158</f>
        <v/>
      </c>
      <c r="M127" s="89" t="str">
        <f>'SCM - PLANNING'!O158</f>
        <v/>
      </c>
      <c r="N127" s="89" t="str">
        <f>'SCM - PLANNING'!P158</f>
        <v/>
      </c>
      <c r="O127" s="89" t="str">
        <f>'SCM - PLANNING'!Q158</f>
        <v/>
      </c>
      <c r="P127" s="89" t="str">
        <f>'SCM - PLANNING'!R158</f>
        <v/>
      </c>
      <c r="Q127" s="89">
        <f>'SCM - PLANNING'!S158</f>
        <v>0.2008704624</v>
      </c>
    </row>
    <row r="128" ht="14.25" customHeight="1">
      <c r="A128" s="76"/>
      <c r="B128" s="83" t="s">
        <v>152</v>
      </c>
      <c r="C128" s="78" t="s">
        <v>69</v>
      </c>
      <c r="D128" s="87"/>
      <c r="E128" s="89">
        <f>'SCM - PLANNING'!G159</f>
        <v>0</v>
      </c>
      <c r="F128" s="89">
        <f>'SCM - PLANNING'!H159</f>
        <v>0.6922105305</v>
      </c>
      <c r="G128" s="89">
        <f>'SCM - PLANNING'!I159</f>
        <v>0.7555233537</v>
      </c>
      <c r="H128" s="89" t="str">
        <f>'SCM - PLANNING'!J159</f>
        <v/>
      </c>
      <c r="I128" s="89" t="str">
        <f>'SCM - PLANNING'!K159</f>
        <v/>
      </c>
      <c r="J128" s="89" t="str">
        <f>'SCM - PLANNING'!L159</f>
        <v/>
      </c>
      <c r="K128" s="89" t="str">
        <f>'SCM - PLANNING'!M159</f>
        <v/>
      </c>
      <c r="L128" s="89" t="str">
        <f>'SCM - PLANNING'!N159</f>
        <v/>
      </c>
      <c r="M128" s="89" t="str">
        <f>'SCM - PLANNING'!O159</f>
        <v/>
      </c>
      <c r="N128" s="89" t="str">
        <f>'SCM - PLANNING'!P159</f>
        <v/>
      </c>
      <c r="O128" s="89" t="str">
        <f>'SCM - PLANNING'!Q159</f>
        <v/>
      </c>
      <c r="P128" s="89" t="str">
        <f>'SCM - PLANNING'!R159</f>
        <v/>
      </c>
      <c r="Q128" s="89">
        <f>'SCM - PLANNING'!S159</f>
        <v>0.4825779614</v>
      </c>
    </row>
    <row r="129" ht="14.25" customHeight="1">
      <c r="A129" s="76"/>
      <c r="B129" s="83" t="s">
        <v>153</v>
      </c>
      <c r="C129" s="78" t="s">
        <v>69</v>
      </c>
      <c r="D129" s="87"/>
      <c r="E129" s="89">
        <f>'SCM - PLANNING'!G160</f>
        <v>0.1203365046</v>
      </c>
      <c r="F129" s="89">
        <f>'SCM - PLANNING'!H160</f>
        <v>0</v>
      </c>
      <c r="G129" s="89">
        <f>'SCM - PLANNING'!I160</f>
        <v>0</v>
      </c>
      <c r="H129" s="89" t="str">
        <f>'SCM - PLANNING'!J160</f>
        <v/>
      </c>
      <c r="I129" s="89" t="str">
        <f>'SCM - PLANNING'!K160</f>
        <v/>
      </c>
      <c r="J129" s="89" t="str">
        <f>'SCM - PLANNING'!L160</f>
        <v/>
      </c>
      <c r="K129" s="89" t="str">
        <f>'SCM - PLANNING'!M160</f>
        <v/>
      </c>
      <c r="L129" s="89" t="str">
        <f>'SCM - PLANNING'!N160</f>
        <v/>
      </c>
      <c r="M129" s="89" t="str">
        <f>'SCM - PLANNING'!O160</f>
        <v/>
      </c>
      <c r="N129" s="89" t="str">
        <f>'SCM - PLANNING'!P160</f>
        <v/>
      </c>
      <c r="O129" s="89" t="str">
        <f>'SCM - PLANNING'!Q160</f>
        <v/>
      </c>
      <c r="P129" s="89" t="str">
        <f>'SCM - PLANNING'!R160</f>
        <v/>
      </c>
      <c r="Q129" s="89">
        <f>'SCM - PLANNING'!S160</f>
        <v>0.0401121682</v>
      </c>
    </row>
    <row r="130" ht="14.25" customHeight="1">
      <c r="A130" s="76"/>
      <c r="B130" s="83" t="s">
        <v>154</v>
      </c>
      <c r="C130" s="78" t="s">
        <v>69</v>
      </c>
      <c r="D130" s="87"/>
      <c r="E130" s="89">
        <f>'SCM - PLANNING'!G161</f>
        <v>0.1341747958</v>
      </c>
      <c r="F130" s="89">
        <f>'SCM - PLANNING'!H161</f>
        <v>0.121952027</v>
      </c>
      <c r="G130" s="89">
        <f>'SCM - PLANNING'!I161</f>
        <v>0</v>
      </c>
      <c r="H130" s="89" t="str">
        <f>'SCM - PLANNING'!J161</f>
        <v/>
      </c>
      <c r="I130" s="89" t="str">
        <f>'SCM - PLANNING'!K161</f>
        <v/>
      </c>
      <c r="J130" s="89" t="str">
        <f>'SCM - PLANNING'!L161</f>
        <v/>
      </c>
      <c r="K130" s="89" t="str">
        <f>'SCM - PLANNING'!M161</f>
        <v/>
      </c>
      <c r="L130" s="89" t="str">
        <f>'SCM - PLANNING'!N161</f>
        <v/>
      </c>
      <c r="M130" s="89" t="str">
        <f>'SCM - PLANNING'!O161</f>
        <v/>
      </c>
      <c r="N130" s="89" t="str">
        <f>'SCM - PLANNING'!P161</f>
        <v/>
      </c>
      <c r="O130" s="89" t="str">
        <f>'SCM - PLANNING'!Q161</f>
        <v/>
      </c>
      <c r="P130" s="89" t="str">
        <f>'SCM - PLANNING'!R161</f>
        <v/>
      </c>
      <c r="Q130" s="89">
        <f>'SCM - PLANNING'!S161</f>
        <v>0.08537560761</v>
      </c>
    </row>
    <row r="131" ht="14.25" customHeight="1">
      <c r="A131" s="76"/>
      <c r="B131" s="83" t="s">
        <v>155</v>
      </c>
      <c r="C131" s="78" t="s">
        <v>69</v>
      </c>
      <c r="D131" s="87"/>
      <c r="E131" s="89">
        <f>'SCM - PLANNING'!G162</f>
        <v>0</v>
      </c>
      <c r="F131" s="89">
        <f>'SCM - PLANNING'!H162</f>
        <v>0.3187297942</v>
      </c>
      <c r="G131" s="89">
        <f>'SCM - PLANNING'!I162</f>
        <v>0</v>
      </c>
      <c r="H131" s="89" t="str">
        <f>'SCM - PLANNING'!J162</f>
        <v/>
      </c>
      <c r="I131" s="89" t="str">
        <f>'SCM - PLANNING'!K162</f>
        <v/>
      </c>
      <c r="J131" s="89" t="str">
        <f>'SCM - PLANNING'!L162</f>
        <v/>
      </c>
      <c r="K131" s="89" t="str">
        <f>'SCM - PLANNING'!M162</f>
        <v/>
      </c>
      <c r="L131" s="89" t="str">
        <f>'SCM - PLANNING'!N162</f>
        <v/>
      </c>
      <c r="M131" s="89" t="str">
        <f>'SCM - PLANNING'!O162</f>
        <v/>
      </c>
      <c r="N131" s="89" t="str">
        <f>'SCM - PLANNING'!P162</f>
        <v/>
      </c>
      <c r="O131" s="89" t="str">
        <f>'SCM - PLANNING'!Q162</f>
        <v/>
      </c>
      <c r="P131" s="89" t="str">
        <f>'SCM - PLANNING'!R162</f>
        <v/>
      </c>
      <c r="Q131" s="89">
        <f>'SCM - PLANNING'!S162</f>
        <v>0.1062432647</v>
      </c>
    </row>
    <row r="132" ht="14.25" customHeight="1">
      <c r="A132" s="76"/>
      <c r="B132" s="83" t="s">
        <v>156</v>
      </c>
      <c r="C132" s="78" t="s">
        <v>69</v>
      </c>
      <c r="D132" s="87"/>
      <c r="E132" s="89">
        <f>'SCM - PLANNING'!G163</f>
        <v>0</v>
      </c>
      <c r="F132" s="89">
        <f>'SCM - PLANNING'!H163</f>
        <v>0</v>
      </c>
      <c r="G132" s="89">
        <f>'SCM - PLANNING'!I163</f>
        <v>0</v>
      </c>
      <c r="H132" s="89" t="str">
        <f>'SCM - PLANNING'!J163</f>
        <v/>
      </c>
      <c r="I132" s="89" t="str">
        <f>'SCM - PLANNING'!K163</f>
        <v/>
      </c>
      <c r="J132" s="89" t="str">
        <f>'SCM - PLANNING'!L163</f>
        <v/>
      </c>
      <c r="K132" s="89" t="str">
        <f>'SCM - PLANNING'!M163</f>
        <v/>
      </c>
      <c r="L132" s="89" t="str">
        <f>'SCM - PLANNING'!N163</f>
        <v/>
      </c>
      <c r="M132" s="89" t="str">
        <f>'SCM - PLANNING'!O163</f>
        <v/>
      </c>
      <c r="N132" s="89" t="str">
        <f>'SCM - PLANNING'!P163</f>
        <v/>
      </c>
      <c r="O132" s="89" t="str">
        <f>'SCM - PLANNING'!Q163</f>
        <v/>
      </c>
      <c r="P132" s="89" t="str">
        <f>'SCM - PLANNING'!R163</f>
        <v/>
      </c>
      <c r="Q132" s="89">
        <f>'SCM - PLANNING'!S163</f>
        <v>0</v>
      </c>
    </row>
    <row r="133" ht="14.25" customHeight="1">
      <c r="A133" s="76"/>
      <c r="B133" s="83" t="s">
        <v>157</v>
      </c>
      <c r="C133" s="78" t="s">
        <v>69</v>
      </c>
      <c r="D133" s="87"/>
      <c r="E133" s="89">
        <f>'SCM - PLANNING'!G164</f>
        <v>0.4025243875</v>
      </c>
      <c r="F133" s="89">
        <f>'SCM - PLANNING'!H164</f>
        <v>0.0471262867</v>
      </c>
      <c r="G133" s="89">
        <f>'SCM - PLANNING'!I164</f>
        <v>0</v>
      </c>
      <c r="H133" s="89" t="str">
        <f>'SCM - PLANNING'!J164</f>
        <v/>
      </c>
      <c r="I133" s="89" t="str">
        <f>'SCM - PLANNING'!K164</f>
        <v/>
      </c>
      <c r="J133" s="89" t="str">
        <f>'SCM - PLANNING'!L164</f>
        <v/>
      </c>
      <c r="K133" s="89" t="str">
        <f>'SCM - PLANNING'!M164</f>
        <v/>
      </c>
      <c r="L133" s="89" t="str">
        <f>'SCM - PLANNING'!N164</f>
        <v/>
      </c>
      <c r="M133" s="89" t="str">
        <f>'SCM - PLANNING'!O164</f>
        <v/>
      </c>
      <c r="N133" s="89" t="str">
        <f>'SCM - PLANNING'!P164</f>
        <v/>
      </c>
      <c r="O133" s="89" t="str">
        <f>'SCM - PLANNING'!Q164</f>
        <v/>
      </c>
      <c r="P133" s="89" t="str">
        <f>'SCM - PLANNING'!R164</f>
        <v/>
      </c>
      <c r="Q133" s="89">
        <f>'SCM - PLANNING'!S164</f>
        <v>0.1498835581</v>
      </c>
    </row>
    <row r="134" ht="14.25" customHeight="1">
      <c r="A134" s="76"/>
      <c r="B134" s="83"/>
      <c r="C134" s="78"/>
      <c r="D134" s="87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</row>
    <row r="135" ht="14.25" customHeight="1">
      <c r="A135" s="75">
        <f>MAX($A$34:A134)+1</f>
        <v>5</v>
      </c>
      <c r="B135" s="72" t="s">
        <v>158</v>
      </c>
      <c r="C135" s="78"/>
      <c r="D135" s="87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</row>
    <row r="136" ht="14.25" customHeight="1">
      <c r="A136" s="76"/>
      <c r="B136" s="83" t="s">
        <v>159</v>
      </c>
      <c r="C136" s="78"/>
      <c r="D136" s="87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</row>
    <row r="137" ht="14.25" customHeight="1">
      <c r="A137" s="76"/>
      <c r="B137" s="83" t="s">
        <v>160</v>
      </c>
      <c r="C137" s="78" t="s">
        <v>161</v>
      </c>
      <c r="D137" s="87"/>
      <c r="E137" s="100">
        <f>'FINANCE DEPT'!I30</f>
        <v>36650.84</v>
      </c>
      <c r="F137" s="100">
        <f>'FINANCE DEPT'!J30</f>
        <v>36117.1</v>
      </c>
      <c r="G137" s="100" t="str">
        <f>'FINANCE DEPT'!K30</f>
        <v/>
      </c>
      <c r="H137" s="100" t="str">
        <f>'FINANCE DEPT'!L30</f>
        <v/>
      </c>
      <c r="I137" s="100" t="str">
        <f>'FINANCE DEPT'!M30</f>
        <v/>
      </c>
      <c r="J137" s="100" t="str">
        <f>'FINANCE DEPT'!N30</f>
        <v/>
      </c>
      <c r="K137" s="100" t="str">
        <f>'FINANCE DEPT'!O30</f>
        <v/>
      </c>
      <c r="L137" s="100" t="str">
        <f>'FINANCE DEPT'!P30</f>
        <v/>
      </c>
      <c r="M137" s="100" t="str">
        <f>'FINANCE DEPT'!Q30</f>
        <v/>
      </c>
      <c r="N137" s="100" t="str">
        <f>'FINANCE DEPT'!R30</f>
        <v/>
      </c>
      <c r="O137" s="100" t="str">
        <f>'FINANCE DEPT'!S30</f>
        <v/>
      </c>
      <c r="P137" s="100" t="str">
        <f>'FINANCE DEPT'!T30</f>
        <v/>
      </c>
      <c r="Q137" s="100">
        <f>'FINANCE DEPT'!U30</f>
        <v>72767.94</v>
      </c>
    </row>
    <row r="138" ht="14.25" customHeight="1">
      <c r="A138" s="76"/>
      <c r="B138" s="83" t="s">
        <v>162</v>
      </c>
      <c r="C138" s="78" t="s">
        <v>161</v>
      </c>
      <c r="D138" s="87"/>
      <c r="E138" s="100">
        <f>'FINANCE DEPT'!I31</f>
        <v>9705</v>
      </c>
      <c r="F138" s="100">
        <f>'FINANCE DEPT'!J31</f>
        <v>11807</v>
      </c>
      <c r="G138" s="100" t="str">
        <f>'FINANCE DEPT'!K31</f>
        <v/>
      </c>
      <c r="H138" s="100" t="str">
        <f>'FINANCE DEPT'!L31</f>
        <v/>
      </c>
      <c r="I138" s="100" t="str">
        <f>'FINANCE DEPT'!M31</f>
        <v/>
      </c>
      <c r="J138" s="100" t="str">
        <f>'FINANCE DEPT'!N31</f>
        <v/>
      </c>
      <c r="K138" s="100" t="str">
        <f>'FINANCE DEPT'!O31</f>
        <v/>
      </c>
      <c r="L138" s="100" t="str">
        <f>'FINANCE DEPT'!P31</f>
        <v/>
      </c>
      <c r="M138" s="100" t="str">
        <f>'FINANCE DEPT'!Q31</f>
        <v/>
      </c>
      <c r="N138" s="100" t="str">
        <f>'FINANCE DEPT'!R31</f>
        <v/>
      </c>
      <c r="O138" s="100" t="str">
        <f>'FINANCE DEPT'!S31</f>
        <v/>
      </c>
      <c r="P138" s="100" t="str">
        <f>'FINANCE DEPT'!T31</f>
        <v/>
      </c>
      <c r="Q138" s="100">
        <f>'FINANCE DEPT'!U31</f>
        <v>21512</v>
      </c>
    </row>
    <row r="139" ht="14.25" customHeight="1">
      <c r="A139" s="76"/>
      <c r="B139" s="83" t="s">
        <v>163</v>
      </c>
      <c r="C139" s="78" t="s">
        <v>69</v>
      </c>
      <c r="D139" s="87"/>
      <c r="E139" s="89">
        <f>'FINANCE DEPT'!I32</f>
        <v>0.2647961138</v>
      </c>
      <c r="F139" s="89">
        <f>'FINANCE DEPT'!J32</f>
        <v>0.3269088603</v>
      </c>
      <c r="G139" s="89" t="str">
        <f>'FINANCE DEPT'!K32</f>
        <v/>
      </c>
      <c r="H139" s="89" t="str">
        <f>'FINANCE DEPT'!L32</f>
        <v/>
      </c>
      <c r="I139" s="89" t="str">
        <f>'FINANCE DEPT'!M32</f>
        <v/>
      </c>
      <c r="J139" s="89" t="str">
        <f>'FINANCE DEPT'!N32</f>
        <v/>
      </c>
      <c r="K139" s="89" t="str">
        <f>'FINANCE DEPT'!O32</f>
        <v/>
      </c>
      <c r="L139" s="89" t="str">
        <f>'FINANCE DEPT'!P32</f>
        <v/>
      </c>
      <c r="M139" s="89" t="str">
        <f>'FINANCE DEPT'!Q32</f>
        <v/>
      </c>
      <c r="N139" s="89" t="str">
        <f>'FINANCE DEPT'!R32</f>
        <v/>
      </c>
      <c r="O139" s="89" t="str">
        <f>'FINANCE DEPT'!S32</f>
        <v/>
      </c>
      <c r="P139" s="89" t="str">
        <f>'FINANCE DEPT'!T32</f>
        <v/>
      </c>
      <c r="Q139" s="89">
        <f>'FINANCE DEPT'!U32</f>
        <v>0.2956246941</v>
      </c>
    </row>
    <row r="140" ht="14.25" customHeight="1">
      <c r="A140" s="76"/>
      <c r="B140" s="83" t="s">
        <v>164</v>
      </c>
      <c r="C140" s="78" t="s">
        <v>161</v>
      </c>
      <c r="D140" s="87"/>
      <c r="E140" s="100">
        <f>'FINANCE DEPT'!I33</f>
        <v>30584.01</v>
      </c>
      <c r="F140" s="100">
        <f>'FINANCE DEPT'!J33</f>
        <v>29807.03</v>
      </c>
      <c r="G140" s="100" t="str">
        <f>'FINANCE DEPT'!K33</f>
        <v/>
      </c>
      <c r="H140" s="100" t="str">
        <f>'FINANCE DEPT'!L33</f>
        <v/>
      </c>
      <c r="I140" s="100" t="str">
        <f>'FINANCE DEPT'!M33</f>
        <v/>
      </c>
      <c r="J140" s="100" t="str">
        <f>'FINANCE DEPT'!N33</f>
        <v/>
      </c>
      <c r="K140" s="100" t="str">
        <f>'FINANCE DEPT'!O33</f>
        <v/>
      </c>
      <c r="L140" s="100" t="str">
        <f>'FINANCE DEPT'!P33</f>
        <v/>
      </c>
      <c r="M140" s="100" t="str">
        <f>'FINANCE DEPT'!Q33</f>
        <v/>
      </c>
      <c r="N140" s="100" t="str">
        <f>'FINANCE DEPT'!R33</f>
        <v/>
      </c>
      <c r="O140" s="100" t="str">
        <f>'FINANCE DEPT'!S33</f>
        <v/>
      </c>
      <c r="P140" s="100" t="str">
        <f>'FINANCE DEPT'!T33</f>
        <v/>
      </c>
      <c r="Q140" s="100">
        <f>'FINANCE DEPT'!U33</f>
        <v>60391.04</v>
      </c>
    </row>
    <row r="141" ht="14.25" customHeight="1">
      <c r="A141" s="76"/>
      <c r="B141" s="83" t="s">
        <v>165</v>
      </c>
      <c r="C141" s="78" t="s">
        <v>161</v>
      </c>
      <c r="D141" s="87"/>
      <c r="E141" s="100">
        <f>'FINANCE DEPT'!I34</f>
        <v>7548.5</v>
      </c>
      <c r="F141" s="100">
        <f>'FINANCE DEPT'!J34</f>
        <v>10069.5</v>
      </c>
      <c r="G141" s="100" t="str">
        <f>'FINANCE DEPT'!K34</f>
        <v/>
      </c>
      <c r="H141" s="100" t="str">
        <f>'FINANCE DEPT'!L34</f>
        <v/>
      </c>
      <c r="I141" s="100" t="str">
        <f>'FINANCE DEPT'!M34</f>
        <v/>
      </c>
      <c r="J141" s="100" t="str">
        <f>'FINANCE DEPT'!N34</f>
        <v/>
      </c>
      <c r="K141" s="100" t="str">
        <f>'FINANCE DEPT'!O34</f>
        <v/>
      </c>
      <c r="L141" s="100" t="str">
        <f>'FINANCE DEPT'!P34</f>
        <v/>
      </c>
      <c r="M141" s="100" t="str">
        <f>'FINANCE DEPT'!Q34</f>
        <v/>
      </c>
      <c r="N141" s="100" t="str">
        <f>'FINANCE DEPT'!R34</f>
        <v/>
      </c>
      <c r="O141" s="100" t="str">
        <f>'FINANCE DEPT'!S34</f>
        <v/>
      </c>
      <c r="P141" s="100" t="str">
        <f>'FINANCE DEPT'!T34</f>
        <v/>
      </c>
      <c r="Q141" s="100">
        <f>'FINANCE DEPT'!U34</f>
        <v>17618</v>
      </c>
    </row>
    <row r="142" ht="14.25" customHeight="1">
      <c r="A142" s="76"/>
      <c r="B142" s="83" t="s">
        <v>163</v>
      </c>
      <c r="C142" s="78" t="s">
        <v>69</v>
      </c>
      <c r="D142" s="87"/>
      <c r="E142" s="89">
        <f>'FINANCE DEPT'!I35</f>
        <v>0.2468119779</v>
      </c>
      <c r="F142" s="89">
        <f>'FINANCE DEPT'!J35</f>
        <v>0.3378229901</v>
      </c>
      <c r="G142" s="89" t="str">
        <f>'FINANCE DEPT'!K35</f>
        <v/>
      </c>
      <c r="H142" s="89" t="str">
        <f>'FINANCE DEPT'!L35</f>
        <v/>
      </c>
      <c r="I142" s="89" t="str">
        <f>'FINANCE DEPT'!M35</f>
        <v/>
      </c>
      <c r="J142" s="89" t="str">
        <f>'FINANCE DEPT'!N35</f>
        <v/>
      </c>
      <c r="K142" s="89" t="str">
        <f>'FINANCE DEPT'!O35</f>
        <v/>
      </c>
      <c r="L142" s="89" t="str">
        <f>'FINANCE DEPT'!P35</f>
        <v/>
      </c>
      <c r="M142" s="89" t="str">
        <f>'FINANCE DEPT'!Q35</f>
        <v/>
      </c>
      <c r="N142" s="89" t="str">
        <f>'FINANCE DEPT'!R35</f>
        <v/>
      </c>
      <c r="O142" s="89" t="str">
        <f>'FINANCE DEPT'!S35</f>
        <v/>
      </c>
      <c r="P142" s="89" t="str">
        <f>'FINANCE DEPT'!T35</f>
        <v/>
      </c>
      <c r="Q142" s="89">
        <f>'FINANCE DEPT'!U35</f>
        <v>0.2917320185</v>
      </c>
    </row>
    <row r="143" ht="14.25" customHeight="1">
      <c r="A143" s="76"/>
      <c r="B143" s="83" t="s">
        <v>166</v>
      </c>
      <c r="C143" s="78" t="s">
        <v>161</v>
      </c>
      <c r="D143" s="87"/>
      <c r="E143" s="100">
        <f>'FINANCE DEPT'!I36</f>
        <v>6066.83</v>
      </c>
      <c r="F143" s="100">
        <f>'FINANCE DEPT'!J36</f>
        <v>6310.07</v>
      </c>
      <c r="G143" s="100" t="str">
        <f>'FINANCE DEPT'!K36</f>
        <v/>
      </c>
      <c r="H143" s="100" t="str">
        <f>'FINANCE DEPT'!L36</f>
        <v/>
      </c>
      <c r="I143" s="100" t="str">
        <f>'FINANCE DEPT'!M36</f>
        <v/>
      </c>
      <c r="J143" s="100" t="str">
        <f>'FINANCE DEPT'!N36</f>
        <v/>
      </c>
      <c r="K143" s="100" t="str">
        <f>'FINANCE DEPT'!O36</f>
        <v/>
      </c>
      <c r="L143" s="100" t="str">
        <f>'FINANCE DEPT'!P36</f>
        <v/>
      </c>
      <c r="M143" s="100" t="str">
        <f>'FINANCE DEPT'!Q36</f>
        <v/>
      </c>
      <c r="N143" s="100" t="str">
        <f>'FINANCE DEPT'!R36</f>
        <v/>
      </c>
      <c r="O143" s="100" t="str">
        <f>'FINANCE DEPT'!S36</f>
        <v/>
      </c>
      <c r="P143" s="100" t="str">
        <f>'FINANCE DEPT'!T36</f>
        <v/>
      </c>
      <c r="Q143" s="100">
        <f>'FINANCE DEPT'!U36</f>
        <v>12376.9</v>
      </c>
    </row>
    <row r="144" ht="14.25" customHeight="1">
      <c r="A144" s="76"/>
      <c r="B144" s="83" t="s">
        <v>167</v>
      </c>
      <c r="C144" s="78" t="s">
        <v>161</v>
      </c>
      <c r="D144" s="87"/>
      <c r="E144" s="100">
        <f>'FINANCE DEPT'!I37</f>
        <v>2156.5</v>
      </c>
      <c r="F144" s="100">
        <f>'FINANCE DEPT'!J37</f>
        <v>1737.5</v>
      </c>
      <c r="G144" s="100" t="str">
        <f>'FINANCE DEPT'!K37</f>
        <v/>
      </c>
      <c r="H144" s="100" t="str">
        <f>'FINANCE DEPT'!L37</f>
        <v/>
      </c>
      <c r="I144" s="100" t="str">
        <f>'FINANCE DEPT'!M37</f>
        <v/>
      </c>
      <c r="J144" s="100" t="str">
        <f>'FINANCE DEPT'!N37</f>
        <v/>
      </c>
      <c r="K144" s="100" t="str">
        <f>'FINANCE DEPT'!O37</f>
        <v/>
      </c>
      <c r="L144" s="100" t="str">
        <f>'FINANCE DEPT'!P37</f>
        <v/>
      </c>
      <c r="M144" s="100" t="str">
        <f>'FINANCE DEPT'!Q37</f>
        <v/>
      </c>
      <c r="N144" s="100" t="str">
        <f>'FINANCE DEPT'!R37</f>
        <v/>
      </c>
      <c r="O144" s="100" t="str">
        <f>'FINANCE DEPT'!S37</f>
        <v/>
      </c>
      <c r="P144" s="100" t="str">
        <f>'FINANCE DEPT'!T37</f>
        <v/>
      </c>
      <c r="Q144" s="100">
        <f>'FINANCE DEPT'!U37</f>
        <v>3894</v>
      </c>
    </row>
    <row r="145" ht="14.25" customHeight="1">
      <c r="A145" s="76"/>
      <c r="B145" s="83" t="s">
        <v>163</v>
      </c>
      <c r="C145" s="78" t="s">
        <v>69</v>
      </c>
      <c r="D145" s="87"/>
      <c r="E145" s="89">
        <f>'FINANCE DEPT'!I38</f>
        <v>0.355457463</v>
      </c>
      <c r="F145" s="89">
        <f>'FINANCE DEPT'!J38</f>
        <v>0.2753535222</v>
      </c>
      <c r="G145" s="89" t="str">
        <f>'FINANCE DEPT'!K38</f>
        <v/>
      </c>
      <c r="H145" s="89" t="str">
        <f>'FINANCE DEPT'!L38</f>
        <v/>
      </c>
      <c r="I145" s="89" t="str">
        <f>'FINANCE DEPT'!M38</f>
        <v/>
      </c>
      <c r="J145" s="89" t="str">
        <f>'FINANCE DEPT'!N38</f>
        <v/>
      </c>
      <c r="K145" s="89" t="str">
        <f>'FINANCE DEPT'!O38</f>
        <v/>
      </c>
      <c r="L145" s="89" t="str">
        <f>'FINANCE DEPT'!P38</f>
        <v/>
      </c>
      <c r="M145" s="89" t="str">
        <f>'FINANCE DEPT'!Q38</f>
        <v/>
      </c>
      <c r="N145" s="89" t="str">
        <f>'FINANCE DEPT'!R38</f>
        <v/>
      </c>
      <c r="O145" s="89" t="str">
        <f>'FINANCE DEPT'!S38</f>
        <v/>
      </c>
      <c r="P145" s="89" t="str">
        <f>'FINANCE DEPT'!T38</f>
        <v/>
      </c>
      <c r="Q145" s="89">
        <f>'FINANCE DEPT'!U38</f>
        <v>0.3146183616</v>
      </c>
    </row>
    <row r="146" ht="3.0" customHeight="1">
      <c r="A146" s="76"/>
      <c r="B146" s="83"/>
      <c r="C146" s="78"/>
      <c r="D146" s="87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</row>
    <row r="147" ht="14.25" customHeight="1">
      <c r="A147" s="76"/>
      <c r="B147" s="83" t="s">
        <v>168</v>
      </c>
      <c r="C147" s="78" t="s">
        <v>69</v>
      </c>
      <c r="D147" s="87"/>
      <c r="E147" s="89">
        <f t="shared" ref="E147:Q147" si="3">IFERROR(E149/(E148*E150)*100%,0)</f>
        <v>0.1556894334</v>
      </c>
      <c r="F147" s="89">
        <f t="shared" si="3"/>
        <v>0.1210734874</v>
      </c>
      <c r="G147" s="89">
        <f t="shared" si="3"/>
        <v>0.1497464425</v>
      </c>
      <c r="H147" s="89">
        <f t="shared" si="3"/>
        <v>0.02217504128</v>
      </c>
      <c r="I147" s="89">
        <f t="shared" si="3"/>
        <v>0</v>
      </c>
      <c r="J147" s="89">
        <f t="shared" si="3"/>
        <v>0</v>
      </c>
      <c r="K147" s="89">
        <f t="shared" si="3"/>
        <v>0</v>
      </c>
      <c r="L147" s="89">
        <f t="shared" si="3"/>
        <v>0</v>
      </c>
      <c r="M147" s="89">
        <f t="shared" si="3"/>
        <v>0</v>
      </c>
      <c r="N147" s="89">
        <f t="shared" si="3"/>
        <v>0</v>
      </c>
      <c r="O147" s="89">
        <f t="shared" si="3"/>
        <v>0</v>
      </c>
      <c r="P147" s="89">
        <f t="shared" si="3"/>
        <v>0</v>
      </c>
      <c r="Q147" s="89">
        <f t="shared" si="3"/>
        <v>0.03627483124</v>
      </c>
    </row>
    <row r="148" ht="14.25" customHeight="1">
      <c r="A148" s="76"/>
      <c r="B148" s="83" t="s">
        <v>169</v>
      </c>
      <c r="C148" s="78" t="s">
        <v>170</v>
      </c>
      <c r="D148" s="87"/>
      <c r="E148" s="92">
        <f>PRODUCTION!G1410</f>
        <v>187</v>
      </c>
      <c r="F148" s="92">
        <f>PRODUCTION!H1410</f>
        <v>183</v>
      </c>
      <c r="G148" s="92">
        <f>PRODUCTION!I1410</f>
        <v>183</v>
      </c>
      <c r="H148" s="92">
        <f>PRODUCTION!J1410</f>
        <v>180</v>
      </c>
      <c r="I148" s="92">
        <f>PRODUCTION!K1410</f>
        <v>0</v>
      </c>
      <c r="J148" s="92">
        <f>PRODUCTION!L1410</f>
        <v>0</v>
      </c>
      <c r="K148" s="92">
        <f>PRODUCTION!M1410</f>
        <v>0</v>
      </c>
      <c r="L148" s="92">
        <f>PRODUCTION!N1410</f>
        <v>0</v>
      </c>
      <c r="M148" s="92">
        <f>PRODUCTION!O1410</f>
        <v>0</v>
      </c>
      <c r="N148" s="92">
        <f>PRODUCTION!P1410</f>
        <v>0</v>
      </c>
      <c r="O148" s="92">
        <f>PRODUCTION!Q1410</f>
        <v>0</v>
      </c>
      <c r="P148" s="92">
        <f>PRODUCTION!R1410</f>
        <v>0</v>
      </c>
      <c r="Q148" s="92">
        <f>PRODUCTION!S1410</f>
        <v>180</v>
      </c>
    </row>
    <row r="149" ht="14.25" customHeight="1">
      <c r="A149" s="76"/>
      <c r="B149" s="83" t="s">
        <v>171</v>
      </c>
      <c r="C149" s="78" t="s">
        <v>170</v>
      </c>
      <c r="D149" s="87"/>
      <c r="E149" s="92">
        <f>PRODUCTION!G1426</f>
        <v>575</v>
      </c>
      <c r="F149" s="92">
        <f>PRODUCTION!H1426</f>
        <v>524</v>
      </c>
      <c r="G149" s="92">
        <f>PRODUCTION!I1426</f>
        <v>533</v>
      </c>
      <c r="H149" s="92">
        <f>PRODUCTION!J1426</f>
        <v>94</v>
      </c>
      <c r="I149" s="92">
        <f>PRODUCTION!K1426</f>
        <v>0</v>
      </c>
      <c r="J149" s="92">
        <f>PRODUCTION!L1426</f>
        <v>0</v>
      </c>
      <c r="K149" s="92">
        <f>PRODUCTION!M1426</f>
        <v>0</v>
      </c>
      <c r="L149" s="92">
        <f>PRODUCTION!N1426</f>
        <v>0</v>
      </c>
      <c r="M149" s="92">
        <f>PRODUCTION!O1426</f>
        <v>0</v>
      </c>
      <c r="N149" s="92">
        <f>PRODUCTION!P1426</f>
        <v>0</v>
      </c>
      <c r="O149" s="92">
        <f>PRODUCTION!Q1426</f>
        <v>0</v>
      </c>
      <c r="P149" s="92">
        <f>PRODUCTION!R1426</f>
        <v>0</v>
      </c>
      <c r="Q149" s="92">
        <f>PRODUCTION!S1426</f>
        <v>1726</v>
      </c>
    </row>
    <row r="150" ht="14.25" customHeight="1">
      <c r="A150" s="76"/>
      <c r="B150" s="83" t="s">
        <v>172</v>
      </c>
      <c r="C150" s="78" t="s">
        <v>170</v>
      </c>
      <c r="D150" s="87"/>
      <c r="E150" s="92">
        <f>PRODUCTION!G1427</f>
        <v>19.75</v>
      </c>
      <c r="F150" s="92">
        <f>PRODUCTION!H1427</f>
        <v>23.65</v>
      </c>
      <c r="G150" s="92">
        <f>PRODUCTION!I1427</f>
        <v>19.45</v>
      </c>
      <c r="H150" s="92">
        <f>PRODUCTION!J1427</f>
        <v>23.55</v>
      </c>
      <c r="I150" s="92">
        <f>PRODUCTION!K1427</f>
        <v>19.02</v>
      </c>
      <c r="J150" s="92">
        <f>PRODUCTION!L1427</f>
        <v>23.85</v>
      </c>
      <c r="K150" s="92">
        <f>PRODUCTION!M1427</f>
        <v>17.85</v>
      </c>
      <c r="L150" s="92">
        <f>PRODUCTION!N1427</f>
        <v>21.67</v>
      </c>
      <c r="M150" s="92">
        <f>PRODUCTION!O1427</f>
        <v>23</v>
      </c>
      <c r="N150" s="92">
        <f>PRODUCTION!P1427</f>
        <v>25.85</v>
      </c>
      <c r="O150" s="92">
        <f>PRODUCTION!Q1427</f>
        <v>22.85</v>
      </c>
      <c r="P150" s="92">
        <f>PRODUCTION!R1427</f>
        <v>23.85</v>
      </c>
      <c r="Q150" s="92">
        <f>PRODUCTION!S1427</f>
        <v>264.34</v>
      </c>
    </row>
    <row r="151" ht="14.25" customHeight="1">
      <c r="A151" s="76"/>
      <c r="B151" s="83" t="s">
        <v>173</v>
      </c>
      <c r="C151" s="78" t="s">
        <v>69</v>
      </c>
      <c r="D151" s="87"/>
      <c r="E151" s="89">
        <f>PRODUCTION!G1450</f>
        <v>0.1741061515</v>
      </c>
      <c r="F151" s="89">
        <f>PRODUCTION!H1450</f>
        <v>0.1125037753</v>
      </c>
      <c r="G151" s="89">
        <f>PRODUCTION!I1450</f>
        <v>0.1398457584</v>
      </c>
      <c r="H151" s="89">
        <f>PRODUCTION!J1450</f>
        <v>0.03511350645</v>
      </c>
      <c r="I151" s="89">
        <f>PRODUCTION!K1450</f>
        <v>0</v>
      </c>
      <c r="J151" s="89">
        <f>PRODUCTION!L1450</f>
        <v>0</v>
      </c>
      <c r="K151" s="89">
        <f>PRODUCTION!M1450</f>
        <v>0</v>
      </c>
      <c r="L151" s="89">
        <f>PRODUCTION!N1450</f>
        <v>0</v>
      </c>
      <c r="M151" s="89">
        <f>PRODUCTION!O1450</f>
        <v>0</v>
      </c>
      <c r="N151" s="89">
        <f>PRODUCTION!P1450</f>
        <v>0</v>
      </c>
      <c r="O151" s="89">
        <f>PRODUCTION!Q1450</f>
        <v>0</v>
      </c>
      <c r="P151" s="89">
        <f>PRODUCTION!R1450</f>
        <v>0</v>
      </c>
      <c r="Q151" s="89">
        <f>PRODUCTION!S1450</f>
        <v>0.03812106786</v>
      </c>
    </row>
    <row r="152" ht="14.25" customHeight="1">
      <c r="A152" s="76"/>
      <c r="B152" s="83" t="s">
        <v>174</v>
      </c>
      <c r="C152" s="78" t="s">
        <v>69</v>
      </c>
      <c r="D152" s="87"/>
      <c r="E152" s="89">
        <f>PRODUCTION!G1472</f>
        <v>0.1778643298</v>
      </c>
      <c r="F152" s="89">
        <f>PRODUCTION!H1472</f>
        <v>0.1507020112</v>
      </c>
      <c r="G152" s="89">
        <f>PRODUCTION!I1472</f>
        <v>0.1640347656</v>
      </c>
      <c r="H152" s="89">
        <f>PRODUCTION!J1472</f>
        <v>0.02426448286</v>
      </c>
      <c r="I152" s="89">
        <f>PRODUCTION!K1472</f>
        <v>0</v>
      </c>
      <c r="J152" s="89">
        <f>PRODUCTION!L1472</f>
        <v>0</v>
      </c>
      <c r="K152" s="89">
        <f>PRODUCTION!M1472</f>
        <v>0</v>
      </c>
      <c r="L152" s="89">
        <f>PRODUCTION!N1472</f>
        <v>0</v>
      </c>
      <c r="M152" s="89">
        <f>PRODUCTION!O1472</f>
        <v>0</v>
      </c>
      <c r="N152" s="89">
        <f>PRODUCTION!P1472</f>
        <v>0</v>
      </c>
      <c r="O152" s="89">
        <f>PRODUCTION!Q1472</f>
        <v>0</v>
      </c>
      <c r="P152" s="89">
        <f>PRODUCTION!R1472</f>
        <v>0</v>
      </c>
      <c r="Q152" s="89">
        <f>PRODUCTION!S1472</f>
        <v>0.03909106958</v>
      </c>
    </row>
    <row r="153" ht="14.25" customHeight="1">
      <c r="A153" s="76"/>
      <c r="B153" s="83" t="s">
        <v>175</v>
      </c>
      <c r="C153" s="78" t="s">
        <v>69</v>
      </c>
      <c r="D153" s="87"/>
      <c r="E153" s="89">
        <f>PRODUCTION!G1494</f>
        <v>0.05063291139</v>
      </c>
      <c r="F153" s="89">
        <f>PRODUCTION!H1494</f>
        <v>0.2959830867</v>
      </c>
      <c r="G153" s="89">
        <f>PRODUCTION!I1494</f>
        <v>0.1542416452</v>
      </c>
      <c r="H153" s="89">
        <f>PRODUCTION!J1494</f>
        <v>0.04246284501</v>
      </c>
      <c r="I153" s="89">
        <f>PRODUCTION!K1494</f>
        <v>0</v>
      </c>
      <c r="J153" s="89">
        <f>PRODUCTION!L1494</f>
        <v>0</v>
      </c>
      <c r="K153" s="89">
        <f>PRODUCTION!M1494</f>
        <v>0</v>
      </c>
      <c r="L153" s="89">
        <f>PRODUCTION!N1494</f>
        <v>0</v>
      </c>
      <c r="M153" s="89">
        <f>PRODUCTION!O1494</f>
        <v>0</v>
      </c>
      <c r="N153" s="89">
        <f>PRODUCTION!P1494</f>
        <v>0</v>
      </c>
      <c r="O153" s="89">
        <f>PRODUCTION!Q1494</f>
        <v>0</v>
      </c>
      <c r="P153" s="89">
        <f>PRODUCTION!R1494</f>
        <v>0</v>
      </c>
      <c r="Q153" s="89">
        <f>PRODUCTION!S1494</f>
        <v>0.04539608081</v>
      </c>
    </row>
    <row r="154" ht="14.25" customHeight="1">
      <c r="A154" s="76"/>
      <c r="B154" s="83" t="s">
        <v>176</v>
      </c>
      <c r="C154" s="78" t="s">
        <v>69</v>
      </c>
      <c r="D154" s="87"/>
      <c r="E154" s="89">
        <f>PRODUCTION!G1516</f>
        <v>0.0625465376</v>
      </c>
      <c r="F154" s="89">
        <f>PRODUCTION!H1516</f>
        <v>0.06218132073</v>
      </c>
      <c r="G154" s="89">
        <f>PRODUCTION!I1516</f>
        <v>0.1402196775</v>
      </c>
      <c r="H154" s="89">
        <f>PRODUCTION!J1516</f>
        <v>0.01213224143</v>
      </c>
      <c r="I154" s="89">
        <f>PRODUCTION!K1516</f>
        <v>0</v>
      </c>
      <c r="J154" s="89">
        <f>PRODUCTION!L1516</f>
        <v>0</v>
      </c>
      <c r="K154" s="89">
        <f>PRODUCTION!M1516</f>
        <v>0</v>
      </c>
      <c r="L154" s="89">
        <f>PRODUCTION!N1516</f>
        <v>0</v>
      </c>
      <c r="M154" s="89">
        <f>PRODUCTION!O1516</f>
        <v>0</v>
      </c>
      <c r="N154" s="89">
        <f>PRODUCTION!P1516</f>
        <v>0</v>
      </c>
      <c r="O154" s="89">
        <f>PRODUCTION!Q1516</f>
        <v>0</v>
      </c>
      <c r="P154" s="89">
        <f>PRODUCTION!R1516</f>
        <v>0</v>
      </c>
      <c r="Q154" s="89">
        <f>PRODUCTION!S1516</f>
        <v>0.02017603591</v>
      </c>
    </row>
    <row r="155" ht="14.25" customHeight="1">
      <c r="A155" s="76"/>
      <c r="B155" s="83" t="s">
        <v>177</v>
      </c>
      <c r="C155" s="78" t="s">
        <v>69</v>
      </c>
      <c r="D155" s="87"/>
      <c r="E155" s="89">
        <f>PRODUCTION!G1538</f>
        <v>0.07594936709</v>
      </c>
      <c r="F155" s="89">
        <f>PRODUCTION!H1538</f>
        <v>0.07399577167</v>
      </c>
      <c r="G155" s="89">
        <f>PRODUCTION!I1538</f>
        <v>0.01285347044</v>
      </c>
      <c r="H155" s="89">
        <f>PRODUCTION!J1538</f>
        <v>0</v>
      </c>
      <c r="I155" s="89">
        <f>PRODUCTION!K1538</f>
        <v>0</v>
      </c>
      <c r="J155" s="89">
        <f>PRODUCTION!L1538</f>
        <v>0</v>
      </c>
      <c r="K155" s="89">
        <f>PRODUCTION!M1538</f>
        <v>0</v>
      </c>
      <c r="L155" s="89">
        <f>PRODUCTION!N1538</f>
        <v>0</v>
      </c>
      <c r="M155" s="89">
        <f>PRODUCTION!O1538</f>
        <v>0</v>
      </c>
      <c r="N155" s="89">
        <f>PRODUCTION!P1538</f>
        <v>0</v>
      </c>
      <c r="O155" s="89">
        <f>PRODUCTION!Q1538</f>
        <v>0</v>
      </c>
      <c r="P155" s="89">
        <f>PRODUCTION!R1538</f>
        <v>0</v>
      </c>
      <c r="Q155" s="89">
        <f>PRODUCTION!S1538</f>
        <v>0.01765403142</v>
      </c>
    </row>
    <row r="156" ht="14.25" customHeight="1">
      <c r="A156" s="76"/>
      <c r="B156" s="83" t="s">
        <v>178</v>
      </c>
      <c r="C156" s="78" t="s">
        <v>69</v>
      </c>
      <c r="D156" s="87"/>
      <c r="E156" s="89">
        <f>PRODUCTION!G1560</f>
        <v>0.0253164557</v>
      </c>
      <c r="F156" s="89">
        <f>PRODUCTION!H1560</f>
        <v>0.1691331924</v>
      </c>
      <c r="G156" s="89">
        <f>PRODUCTION!I1560</f>
        <v>0.1799485861</v>
      </c>
      <c r="H156" s="89">
        <f>PRODUCTION!J1560</f>
        <v>0</v>
      </c>
      <c r="I156" s="89">
        <f>PRODUCTION!K1560</f>
        <v>0</v>
      </c>
      <c r="J156" s="89">
        <f>PRODUCTION!L1560</f>
        <v>0</v>
      </c>
      <c r="K156" s="89">
        <f>PRODUCTION!M1560</f>
        <v>0</v>
      </c>
      <c r="L156" s="89">
        <f>PRODUCTION!N1560</f>
        <v>0</v>
      </c>
      <c r="M156" s="89">
        <f>PRODUCTION!O1560</f>
        <v>0</v>
      </c>
      <c r="N156" s="89">
        <f>PRODUCTION!P1560</f>
        <v>0</v>
      </c>
      <c r="O156" s="89">
        <f>PRODUCTION!Q1560</f>
        <v>0</v>
      </c>
      <c r="P156" s="89">
        <f>PRODUCTION!R1560</f>
        <v>0</v>
      </c>
      <c r="Q156" s="89">
        <f>PRODUCTION!S1560</f>
        <v>0.03026405387</v>
      </c>
    </row>
    <row r="157" ht="14.25" customHeight="1">
      <c r="A157" s="76"/>
      <c r="B157" s="83" t="s">
        <v>179</v>
      </c>
      <c r="C157" s="78" t="s">
        <v>69</v>
      </c>
      <c r="D157" s="87"/>
      <c r="E157" s="89">
        <f>PRODUCTION!G1582</f>
        <v>0.2025316456</v>
      </c>
      <c r="F157" s="89">
        <f>PRODUCTION!H1582</f>
        <v>0.3382663848</v>
      </c>
      <c r="G157" s="89">
        <f>PRODUCTION!I1582</f>
        <v>0.07712082262</v>
      </c>
      <c r="H157" s="89">
        <f>PRODUCTION!J1582</f>
        <v>0</v>
      </c>
      <c r="I157" s="89">
        <f>PRODUCTION!K1582</f>
        <v>0</v>
      </c>
      <c r="J157" s="89">
        <f>PRODUCTION!L1582</f>
        <v>0</v>
      </c>
      <c r="K157" s="89">
        <f>PRODUCTION!M1582</f>
        <v>0</v>
      </c>
      <c r="L157" s="89">
        <f>PRODUCTION!N1582</f>
        <v>0</v>
      </c>
      <c r="M157" s="89">
        <f>PRODUCTION!O1582</f>
        <v>0</v>
      </c>
      <c r="N157" s="89">
        <f>PRODUCTION!P1582</f>
        <v>0</v>
      </c>
      <c r="O157" s="89">
        <f>PRODUCTION!Q1582</f>
        <v>0</v>
      </c>
      <c r="P157" s="89">
        <f>PRODUCTION!R1582</f>
        <v>0</v>
      </c>
      <c r="Q157" s="89">
        <f>PRODUCTION!S1582</f>
        <v>0.05107059091</v>
      </c>
    </row>
    <row r="158" ht="14.25" customHeight="1">
      <c r="A158" s="76"/>
      <c r="B158" s="83" t="s">
        <v>180</v>
      </c>
      <c r="C158" s="78" t="s">
        <v>69</v>
      </c>
      <c r="D158" s="87"/>
      <c r="E158" s="89">
        <f>PRODUCTION!G1604</f>
        <v>0.08860759494</v>
      </c>
      <c r="F158" s="89">
        <f>PRODUCTION!H1604</f>
        <v>0.06342494715</v>
      </c>
      <c r="G158" s="89">
        <f>PRODUCTION!I1604</f>
        <v>0.06426735219</v>
      </c>
      <c r="H158" s="89">
        <f>PRODUCTION!J1604</f>
        <v>0</v>
      </c>
      <c r="I158" s="89">
        <f>PRODUCTION!K1604</f>
        <v>0</v>
      </c>
      <c r="J158" s="89">
        <f>PRODUCTION!L1604</f>
        <v>0</v>
      </c>
      <c r="K158" s="89">
        <f>PRODUCTION!M1604</f>
        <v>0</v>
      </c>
      <c r="L158" s="89">
        <f>PRODUCTION!N1604</f>
        <v>0</v>
      </c>
      <c r="M158" s="89">
        <f>PRODUCTION!O1604</f>
        <v>0</v>
      </c>
      <c r="N158" s="89">
        <f>PRODUCTION!P1604</f>
        <v>0</v>
      </c>
      <c r="O158" s="89">
        <f>PRODUCTION!Q1604</f>
        <v>0</v>
      </c>
      <c r="P158" s="89">
        <f>PRODUCTION!R1604</f>
        <v>0</v>
      </c>
      <c r="Q158" s="89">
        <f>PRODUCTION!S1604</f>
        <v>0.0170235303</v>
      </c>
    </row>
    <row r="159" ht="14.25" customHeight="1">
      <c r="A159" s="76"/>
      <c r="B159" s="83" t="s">
        <v>181</v>
      </c>
      <c r="C159" s="78" t="s">
        <v>69</v>
      </c>
      <c r="D159" s="87"/>
      <c r="E159" s="89">
        <f>PRODUCTION!G1626</f>
        <v>0.1374321881</v>
      </c>
      <c r="F159" s="89">
        <f>PRODUCTION!H1626</f>
        <v>0.114768952</v>
      </c>
      <c r="G159" s="89">
        <f>PRODUCTION!I1626</f>
        <v>0.3452074917</v>
      </c>
      <c r="H159" s="89">
        <f>PRODUCTION!J1626</f>
        <v>0.01213224143</v>
      </c>
      <c r="I159" s="89">
        <f>PRODUCTION!K1626</f>
        <v>0</v>
      </c>
      <c r="J159" s="89">
        <f>PRODUCTION!L1626</f>
        <v>0</v>
      </c>
      <c r="K159" s="89">
        <f>PRODUCTION!M1626</f>
        <v>0</v>
      </c>
      <c r="L159" s="89">
        <f>PRODUCTION!N1626</f>
        <v>0</v>
      </c>
      <c r="M159" s="89">
        <f>PRODUCTION!O1626</f>
        <v>0</v>
      </c>
      <c r="N159" s="89">
        <f>PRODUCTION!P1626</f>
        <v>0</v>
      </c>
      <c r="O159" s="89">
        <f>PRODUCTION!Q1626</f>
        <v>0</v>
      </c>
      <c r="P159" s="89">
        <f>PRODUCTION!R1626</f>
        <v>0</v>
      </c>
      <c r="Q159" s="89">
        <f>PRODUCTION!S1626</f>
        <v>0.04701736941</v>
      </c>
    </row>
    <row r="160" ht="14.25" customHeight="1">
      <c r="A160" s="76"/>
      <c r="B160" s="83" t="s">
        <v>182</v>
      </c>
      <c r="C160" s="78" t="s">
        <v>69</v>
      </c>
      <c r="D160" s="87"/>
      <c r="E160" s="89">
        <f>PRODUCTION!G1648</f>
        <v>0.1603375527</v>
      </c>
      <c r="F160" s="89">
        <f>PRODUCTION!H1648</f>
        <v>0.1902748414</v>
      </c>
      <c r="G160" s="89">
        <f>PRODUCTION!I1648</f>
        <v>0.4027420737</v>
      </c>
      <c r="H160" s="89">
        <f>PRODUCTION!J1648</f>
        <v>0.02547770701</v>
      </c>
      <c r="I160" s="89">
        <f>PRODUCTION!K1648</f>
        <v>0</v>
      </c>
      <c r="J160" s="89">
        <f>PRODUCTION!L1648</f>
        <v>0</v>
      </c>
      <c r="K160" s="89">
        <f>PRODUCTION!M1648</f>
        <v>0</v>
      </c>
      <c r="L160" s="89">
        <f>PRODUCTION!N1648</f>
        <v>0</v>
      </c>
      <c r="M160" s="89">
        <f>PRODUCTION!O1648</f>
        <v>0</v>
      </c>
      <c r="N160" s="89">
        <f>PRODUCTION!P1648</f>
        <v>0</v>
      </c>
      <c r="O160" s="89">
        <f>PRODUCTION!Q1648</f>
        <v>0</v>
      </c>
      <c r="P160" s="89">
        <f>PRODUCTION!R1648</f>
        <v>0</v>
      </c>
      <c r="Q160" s="89">
        <f>PRODUCTION!S1648</f>
        <v>0.07263372929</v>
      </c>
    </row>
    <row r="161" ht="14.25" customHeight="1">
      <c r="A161" s="76"/>
      <c r="B161" s="83" t="s">
        <v>183</v>
      </c>
      <c r="C161" s="78" t="s">
        <v>69</v>
      </c>
      <c r="D161" s="87"/>
      <c r="E161" s="89">
        <f>PRODUCTION!G1670</f>
        <v>0.07594936709</v>
      </c>
      <c r="F161" s="89">
        <f>PRODUCTION!H1670</f>
        <v>0.06765327696</v>
      </c>
      <c r="G161" s="89">
        <f>PRODUCTION!I1670</f>
        <v>0.08568980291</v>
      </c>
      <c r="H161" s="89">
        <f>PRODUCTION!J1670</f>
        <v>0</v>
      </c>
      <c r="I161" s="89">
        <f>PRODUCTION!K1670</f>
        <v>0</v>
      </c>
      <c r="J161" s="89">
        <f>PRODUCTION!L1670</f>
        <v>0</v>
      </c>
      <c r="K161" s="89">
        <f>PRODUCTION!M1670</f>
        <v>0</v>
      </c>
      <c r="L161" s="89">
        <f>PRODUCTION!N1670</f>
        <v>0</v>
      </c>
      <c r="M161" s="89">
        <f>PRODUCTION!O1670</f>
        <v>0</v>
      </c>
      <c r="N161" s="89">
        <f>PRODUCTION!P1670</f>
        <v>0</v>
      </c>
      <c r="O161" s="89">
        <f>PRODUCTION!Q1670</f>
        <v>0</v>
      </c>
      <c r="P161" s="89">
        <f>PRODUCTION!R1670</f>
        <v>0</v>
      </c>
      <c r="Q161" s="89">
        <f>PRODUCTION!S1670</f>
        <v>0.01933536775</v>
      </c>
    </row>
    <row r="162" ht="14.25" customHeight="1">
      <c r="A162" s="76"/>
      <c r="B162" s="83" t="s">
        <v>184</v>
      </c>
      <c r="C162" s="78" t="s">
        <v>69</v>
      </c>
      <c r="D162" s="87"/>
      <c r="E162" s="89">
        <f>PRODUCTION!G1714</f>
        <v>0.0253164557</v>
      </c>
      <c r="F162" s="89">
        <f>PRODUCTION!H1714</f>
        <v>0.02114164905</v>
      </c>
      <c r="G162" s="89">
        <f>PRODUCTION!I1714</f>
        <v>0.1542416452</v>
      </c>
      <c r="H162" s="89">
        <f>PRODUCTION!J1714</f>
        <v>0.008492569002</v>
      </c>
      <c r="I162" s="89">
        <f>PRODUCTION!K1714</f>
        <v>0</v>
      </c>
      <c r="J162" s="89">
        <f>PRODUCTION!L1714</f>
        <v>0</v>
      </c>
      <c r="K162" s="89">
        <f>PRODUCTION!M1714</f>
        <v>0</v>
      </c>
      <c r="L162" s="89">
        <f>PRODUCTION!N1714</f>
        <v>0</v>
      </c>
      <c r="M162" s="89">
        <f>PRODUCTION!O1714</f>
        <v>0</v>
      </c>
      <c r="N162" s="89">
        <f>PRODUCTION!P1714</f>
        <v>0</v>
      </c>
      <c r="O162" s="89">
        <f>PRODUCTION!Q1714</f>
        <v>0</v>
      </c>
      <c r="P162" s="89">
        <f>PRODUCTION!R1714</f>
        <v>0</v>
      </c>
      <c r="Q162" s="89">
        <f>PRODUCTION!S1714</f>
        <v>0.01361882424</v>
      </c>
    </row>
    <row r="163" ht="14.25" customHeight="1">
      <c r="A163" s="76"/>
      <c r="B163" s="83" t="s">
        <v>185</v>
      </c>
      <c r="C163" s="78" t="s">
        <v>69</v>
      </c>
      <c r="D163" s="87"/>
      <c r="E163" s="89">
        <f>PRODUCTION!G1736</f>
        <v>0.2430379747</v>
      </c>
      <c r="F163" s="89">
        <f>PRODUCTION!H1736</f>
        <v>0.1628690001</v>
      </c>
      <c r="G163" s="89">
        <f>PRODUCTION!I1736</f>
        <v>0.1142530706</v>
      </c>
      <c r="H163" s="89">
        <f>PRODUCTION!J1736</f>
        <v>0.02476999292</v>
      </c>
      <c r="I163" s="89">
        <f>PRODUCTION!K1736</f>
        <v>0</v>
      </c>
      <c r="J163" s="89">
        <f>PRODUCTION!L1736</f>
        <v>0</v>
      </c>
      <c r="K163" s="89">
        <f>PRODUCTION!M1736</f>
        <v>0</v>
      </c>
      <c r="L163" s="89">
        <f>PRODUCTION!N1736</f>
        <v>0</v>
      </c>
      <c r="M163" s="89">
        <f>PRODUCTION!O1736</f>
        <v>0</v>
      </c>
      <c r="N163" s="89">
        <f>PRODUCTION!P1736</f>
        <v>0</v>
      </c>
      <c r="O163" s="89">
        <f>PRODUCTION!Q1736</f>
        <v>0</v>
      </c>
      <c r="P163" s="89">
        <f>PRODUCTION!R1736</f>
        <v>0</v>
      </c>
      <c r="Q163" s="89">
        <f>PRODUCTION!S1736</f>
        <v>0.05075534034</v>
      </c>
    </row>
    <row r="164" ht="3.0" customHeight="1">
      <c r="A164" s="76"/>
      <c r="B164" s="83"/>
      <c r="C164" s="78"/>
      <c r="D164" s="87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</row>
    <row r="165" ht="14.25" customHeight="1">
      <c r="A165" s="76"/>
      <c r="B165" s="83" t="s">
        <v>186</v>
      </c>
      <c r="C165" s="78"/>
      <c r="D165" s="87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</row>
    <row r="166" ht="14.25" customHeight="1">
      <c r="A166" s="76"/>
      <c r="B166" s="83"/>
      <c r="C166" s="78"/>
      <c r="D166" s="87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</row>
    <row r="167" ht="14.25" customHeight="1">
      <c r="A167" s="75">
        <f>MAX($A$34:A166)+1</f>
        <v>6</v>
      </c>
      <c r="B167" s="72" t="s">
        <v>187</v>
      </c>
      <c r="C167" s="78"/>
      <c r="D167" s="87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</row>
    <row r="168" ht="14.25" customHeight="1">
      <c r="A168" s="76"/>
      <c r="B168" s="83" t="s">
        <v>188</v>
      </c>
      <c r="C168" s="78" t="s">
        <v>18</v>
      </c>
      <c r="D168" s="101">
        <f>PURCHASING!G8</f>
        <v>4447024.48</v>
      </c>
      <c r="E168" s="94">
        <f>PURCHASING!I8</f>
        <v>2018550.36</v>
      </c>
      <c r="F168" s="94">
        <f>PURCHASING!J8</f>
        <v>2428474.12</v>
      </c>
      <c r="G168" s="94" t="str">
        <f>PURCHASING!K8</f>
        <v/>
      </c>
      <c r="H168" s="94" t="str">
        <f>PURCHASING!L8</f>
        <v/>
      </c>
      <c r="I168" s="94" t="str">
        <f>PURCHASING!M8</f>
        <v/>
      </c>
      <c r="J168" s="94" t="str">
        <f>PURCHASING!N8</f>
        <v/>
      </c>
      <c r="K168" s="94" t="str">
        <f>PURCHASING!O8</f>
        <v/>
      </c>
      <c r="L168" s="94" t="str">
        <f>PURCHASING!P8</f>
        <v/>
      </c>
      <c r="M168" s="94" t="str">
        <f>PURCHASING!Q8</f>
        <v/>
      </c>
      <c r="N168" s="94" t="str">
        <f>PURCHASING!R8</f>
        <v/>
      </c>
      <c r="O168" s="94" t="str">
        <f>PURCHASING!S8</f>
        <v/>
      </c>
      <c r="P168" s="94" t="str">
        <f>PURCHASING!T8</f>
        <v/>
      </c>
      <c r="Q168" s="94">
        <f>PURCHASING!U8</f>
        <v>4447024.48</v>
      </c>
    </row>
    <row r="169" ht="14.25" customHeight="1">
      <c r="A169" s="76"/>
      <c r="B169" s="83" t="s">
        <v>189</v>
      </c>
      <c r="C169" s="78" t="s">
        <v>18</v>
      </c>
      <c r="D169" s="101">
        <f>PURCHASING!G9</f>
        <v>40000000</v>
      </c>
      <c r="E169" s="94">
        <f>PURCHASING!I9</f>
        <v>3333333.333</v>
      </c>
      <c r="F169" s="94">
        <f>PURCHASING!J9</f>
        <v>3333333.333</v>
      </c>
      <c r="G169" s="94" t="str">
        <f>PURCHASING!K9</f>
        <v/>
      </c>
      <c r="H169" s="94" t="str">
        <f>PURCHASING!L9</f>
        <v/>
      </c>
      <c r="I169" s="94" t="str">
        <f>PURCHASING!M9</f>
        <v/>
      </c>
      <c r="J169" s="94" t="str">
        <f>PURCHASING!N9</f>
        <v/>
      </c>
      <c r="K169" s="94" t="str">
        <f>PURCHASING!O9</f>
        <v/>
      </c>
      <c r="L169" s="94" t="str">
        <f>PURCHASING!P9</f>
        <v/>
      </c>
      <c r="M169" s="94" t="str">
        <f>PURCHASING!Q9</f>
        <v/>
      </c>
      <c r="N169" s="94" t="str">
        <f>PURCHASING!R9</f>
        <v/>
      </c>
      <c r="O169" s="94" t="str">
        <f>PURCHASING!S9</f>
        <v/>
      </c>
      <c r="P169" s="94" t="str">
        <f>PURCHASING!T9</f>
        <v/>
      </c>
      <c r="Q169" s="94">
        <f>PURCHASING!U9</f>
        <v>6666666.667</v>
      </c>
    </row>
    <row r="170" ht="14.25" customHeight="1">
      <c r="A170" s="76"/>
      <c r="B170" s="83" t="s">
        <v>190</v>
      </c>
      <c r="C170" s="78" t="s">
        <v>69</v>
      </c>
      <c r="D170" s="87">
        <f>PURCHASING!G10</f>
        <v>0.111175612</v>
      </c>
      <c r="E170" s="89">
        <f>PURCHASING!I10</f>
        <v>0.605565108</v>
      </c>
      <c r="F170" s="89">
        <f>PURCHASING!J10</f>
        <v>0.728542236</v>
      </c>
      <c r="G170" s="89">
        <f>PURCHASING!K10</f>
        <v>0</v>
      </c>
      <c r="H170" s="89">
        <f>PURCHASING!L10</f>
        <v>0</v>
      </c>
      <c r="I170" s="89">
        <f>PURCHASING!M10</f>
        <v>0</v>
      </c>
      <c r="J170" s="89">
        <f>PURCHASING!N10</f>
        <v>0</v>
      </c>
      <c r="K170" s="89">
        <f>PURCHASING!O10</f>
        <v>0</v>
      </c>
      <c r="L170" s="89">
        <f>PURCHASING!P10</f>
        <v>0</v>
      </c>
      <c r="M170" s="89">
        <f>PURCHASING!Q10</f>
        <v>0</v>
      </c>
      <c r="N170" s="89">
        <f>PURCHASING!R10</f>
        <v>0</v>
      </c>
      <c r="O170" s="89">
        <f>PURCHASING!S10</f>
        <v>0</v>
      </c>
      <c r="P170" s="89">
        <f>PURCHASING!T10</f>
        <v>0</v>
      </c>
      <c r="Q170" s="89">
        <f>PURCHASING!U10</f>
        <v>0.667053672</v>
      </c>
    </row>
    <row r="171" ht="14.25" customHeight="1">
      <c r="D171" s="70"/>
    </row>
    <row r="172" ht="14.25" customHeight="1">
      <c r="D172" s="70"/>
    </row>
    <row r="173" ht="14.25" customHeight="1">
      <c r="D173" s="70"/>
    </row>
    <row r="174" ht="14.25" customHeight="1">
      <c r="D174" s="70"/>
    </row>
    <row r="175" ht="14.25" customHeight="1">
      <c r="D175" s="70"/>
    </row>
    <row r="176" ht="14.25" customHeight="1">
      <c r="D176" s="70"/>
    </row>
    <row r="177" ht="14.25" customHeight="1">
      <c r="D177" s="70"/>
    </row>
    <row r="178" ht="14.25" customHeight="1">
      <c r="D178" s="70"/>
    </row>
    <row r="179" ht="14.25" customHeight="1">
      <c r="D179" s="70"/>
    </row>
    <row r="180" ht="14.25" customHeight="1">
      <c r="D180" s="70"/>
    </row>
    <row r="181" ht="14.25" customHeight="1">
      <c r="D181" s="70"/>
    </row>
    <row r="182" ht="14.25" customHeight="1">
      <c r="D182" s="70"/>
    </row>
    <row r="183" ht="14.25" customHeight="1">
      <c r="D183" s="70"/>
    </row>
    <row r="184" ht="14.25" customHeight="1">
      <c r="D184" s="70"/>
    </row>
    <row r="185" ht="14.25" customHeight="1">
      <c r="D185" s="70"/>
    </row>
    <row r="186" ht="14.25" customHeight="1">
      <c r="D186" s="70"/>
    </row>
    <row r="187" ht="14.25" customHeight="1">
      <c r="D187" s="70"/>
    </row>
    <row r="188" ht="14.25" customHeight="1">
      <c r="D188" s="70"/>
    </row>
    <row r="189" ht="14.25" customHeight="1">
      <c r="D189" s="70"/>
    </row>
    <row r="190" ht="14.25" customHeight="1">
      <c r="D190" s="70"/>
    </row>
    <row r="191" ht="14.25" customHeight="1">
      <c r="D191" s="70"/>
    </row>
    <row r="192" ht="14.25" customHeight="1">
      <c r="D192" s="70"/>
    </row>
    <row r="193" ht="14.25" customHeight="1">
      <c r="D193" s="70"/>
    </row>
    <row r="194" ht="14.25" customHeight="1">
      <c r="D194" s="70"/>
    </row>
    <row r="195" ht="14.25" customHeight="1">
      <c r="D195" s="70"/>
    </row>
    <row r="196" ht="14.25" customHeight="1">
      <c r="D196" s="70"/>
    </row>
    <row r="197" ht="14.25" customHeight="1">
      <c r="D197" s="70"/>
    </row>
    <row r="198" ht="14.25" customHeight="1">
      <c r="D198" s="70"/>
    </row>
    <row r="199" ht="14.25" customHeight="1">
      <c r="D199" s="70"/>
    </row>
    <row r="200" ht="14.25" customHeight="1">
      <c r="D200" s="70"/>
    </row>
    <row r="201" ht="14.25" customHeight="1">
      <c r="D201" s="70"/>
    </row>
    <row r="202" ht="14.25" customHeight="1">
      <c r="D202" s="70"/>
    </row>
    <row r="203" ht="14.25" customHeight="1">
      <c r="D203" s="70"/>
    </row>
    <row r="204" ht="14.25" customHeight="1">
      <c r="D204" s="70"/>
    </row>
    <row r="205" ht="14.25" customHeight="1">
      <c r="D205" s="70"/>
    </row>
    <row r="206" ht="14.25" customHeight="1">
      <c r="D206" s="70"/>
    </row>
    <row r="207" ht="14.25" customHeight="1">
      <c r="D207" s="70"/>
    </row>
    <row r="208" ht="14.25" customHeight="1">
      <c r="D208" s="70"/>
    </row>
    <row r="209" ht="14.25" customHeight="1">
      <c r="D209" s="70"/>
    </row>
    <row r="210" ht="14.25" customHeight="1">
      <c r="D210" s="70"/>
    </row>
    <row r="211" ht="14.25" customHeight="1">
      <c r="D211" s="70"/>
    </row>
    <row r="212" ht="14.25" customHeight="1">
      <c r="D212" s="70"/>
    </row>
    <row r="213" ht="14.25" customHeight="1">
      <c r="D213" s="70"/>
    </row>
    <row r="214" ht="14.25" customHeight="1">
      <c r="D214" s="70"/>
    </row>
    <row r="215" ht="14.25" customHeight="1">
      <c r="D215" s="70"/>
    </row>
    <row r="216" ht="14.25" customHeight="1">
      <c r="D216" s="70"/>
    </row>
    <row r="217" ht="14.25" customHeight="1">
      <c r="D217" s="70"/>
    </row>
    <row r="218" ht="14.25" customHeight="1">
      <c r="D218" s="70"/>
    </row>
    <row r="219" ht="14.25" customHeight="1">
      <c r="D219" s="70"/>
    </row>
    <row r="220" ht="14.25" customHeight="1">
      <c r="D220" s="70"/>
    </row>
    <row r="221" ht="14.25" customHeight="1">
      <c r="D221" s="70"/>
    </row>
    <row r="222" ht="14.25" customHeight="1">
      <c r="D222" s="70"/>
    </row>
    <row r="223" ht="14.25" customHeight="1">
      <c r="D223" s="70"/>
    </row>
    <row r="224" ht="14.25" customHeight="1">
      <c r="D224" s="70"/>
    </row>
    <row r="225" ht="14.25" customHeight="1">
      <c r="D225" s="70"/>
    </row>
    <row r="226" ht="14.25" customHeight="1">
      <c r="D226" s="70"/>
    </row>
    <row r="227" ht="14.25" customHeight="1">
      <c r="D227" s="70"/>
    </row>
    <row r="228" ht="14.25" customHeight="1">
      <c r="D228" s="70"/>
    </row>
    <row r="229" ht="14.25" customHeight="1">
      <c r="D229" s="70"/>
    </row>
    <row r="230" ht="14.25" customHeight="1">
      <c r="D230" s="70"/>
    </row>
    <row r="231" ht="14.25" customHeight="1">
      <c r="D231" s="70"/>
    </row>
    <row r="232" ht="14.25" customHeight="1">
      <c r="D232" s="70"/>
    </row>
    <row r="233" ht="14.25" customHeight="1">
      <c r="D233" s="70"/>
    </row>
    <row r="234" ht="14.25" customHeight="1">
      <c r="D234" s="70"/>
    </row>
    <row r="235" ht="14.25" customHeight="1">
      <c r="D235" s="70"/>
    </row>
    <row r="236" ht="14.25" customHeight="1">
      <c r="D236" s="70"/>
    </row>
    <row r="237" ht="14.25" customHeight="1">
      <c r="D237" s="70"/>
    </row>
    <row r="238" ht="14.25" customHeight="1">
      <c r="D238" s="70"/>
    </row>
    <row r="239" ht="14.25" customHeight="1">
      <c r="D239" s="70"/>
    </row>
    <row r="240" ht="14.25" customHeight="1">
      <c r="D240" s="70"/>
    </row>
    <row r="241" ht="14.25" customHeight="1">
      <c r="D241" s="70"/>
    </row>
    <row r="242" ht="14.25" customHeight="1">
      <c r="D242" s="70"/>
    </row>
    <row r="243" ht="14.25" customHeight="1">
      <c r="D243" s="70"/>
    </row>
    <row r="244" ht="14.25" customHeight="1">
      <c r="D244" s="70"/>
    </row>
    <row r="245" ht="14.25" customHeight="1">
      <c r="D245" s="70"/>
    </row>
    <row r="246" ht="14.25" customHeight="1">
      <c r="D246" s="70"/>
    </row>
    <row r="247" ht="14.25" customHeight="1">
      <c r="D247" s="70"/>
    </row>
    <row r="248" ht="14.25" customHeight="1">
      <c r="D248" s="70"/>
    </row>
    <row r="249" ht="14.25" customHeight="1">
      <c r="D249" s="70"/>
    </row>
    <row r="250" ht="14.25" customHeight="1">
      <c r="D250" s="70"/>
    </row>
    <row r="251" ht="14.25" customHeight="1">
      <c r="D251" s="70"/>
    </row>
    <row r="252" ht="14.25" customHeight="1">
      <c r="D252" s="70"/>
    </row>
    <row r="253" ht="14.25" customHeight="1">
      <c r="D253" s="70"/>
    </row>
    <row r="254" ht="14.25" customHeight="1">
      <c r="D254" s="70"/>
    </row>
    <row r="255" ht="14.25" customHeight="1">
      <c r="D255" s="70"/>
    </row>
    <row r="256" ht="14.25" customHeight="1">
      <c r="D256" s="70"/>
    </row>
    <row r="257" ht="14.25" customHeight="1">
      <c r="D257" s="70"/>
    </row>
    <row r="258" ht="14.25" customHeight="1">
      <c r="D258" s="70"/>
    </row>
    <row r="259" ht="14.25" customHeight="1">
      <c r="D259" s="70"/>
    </row>
    <row r="260" ht="14.25" customHeight="1">
      <c r="D260" s="70"/>
    </row>
    <row r="261" ht="14.25" customHeight="1">
      <c r="D261" s="70"/>
    </row>
    <row r="262" ht="14.25" customHeight="1">
      <c r="D262" s="70"/>
    </row>
    <row r="263" ht="14.25" customHeight="1">
      <c r="D263" s="70"/>
    </row>
    <row r="264" ht="14.25" customHeight="1">
      <c r="D264" s="70"/>
    </row>
    <row r="265" ht="14.25" customHeight="1">
      <c r="D265" s="70"/>
    </row>
    <row r="266" ht="14.25" customHeight="1">
      <c r="D266" s="70"/>
    </row>
    <row r="267" ht="14.25" customHeight="1">
      <c r="D267" s="70"/>
    </row>
    <row r="268" ht="14.25" customHeight="1">
      <c r="D268" s="70"/>
    </row>
    <row r="269" ht="14.25" customHeight="1">
      <c r="D269" s="70"/>
    </row>
    <row r="270" ht="14.25" customHeight="1">
      <c r="D270" s="70"/>
    </row>
    <row r="271" ht="14.25" customHeight="1">
      <c r="D271" s="70"/>
    </row>
    <row r="272" ht="14.25" customHeight="1">
      <c r="D272" s="70"/>
    </row>
    <row r="273" ht="14.25" customHeight="1">
      <c r="D273" s="70"/>
    </row>
    <row r="274" ht="14.25" customHeight="1">
      <c r="D274" s="70"/>
    </row>
    <row r="275" ht="14.25" customHeight="1">
      <c r="D275" s="70"/>
    </row>
    <row r="276" ht="14.25" customHeight="1">
      <c r="D276" s="70"/>
    </row>
    <row r="277" ht="14.25" customHeight="1">
      <c r="D277" s="70"/>
    </row>
    <row r="278" ht="14.25" customHeight="1">
      <c r="D278" s="70"/>
    </row>
    <row r="279" ht="14.25" customHeight="1">
      <c r="D279" s="70"/>
    </row>
    <row r="280" ht="14.25" customHeight="1">
      <c r="D280" s="70"/>
    </row>
    <row r="281" ht="14.25" customHeight="1">
      <c r="D281" s="70"/>
    </row>
    <row r="282" ht="14.25" customHeight="1">
      <c r="D282" s="70"/>
    </row>
    <row r="283" ht="14.25" customHeight="1">
      <c r="D283" s="70"/>
    </row>
    <row r="284" ht="14.25" customHeight="1">
      <c r="D284" s="70"/>
    </row>
    <row r="285" ht="14.25" customHeight="1">
      <c r="D285" s="70"/>
    </row>
    <row r="286" ht="14.25" customHeight="1">
      <c r="D286" s="70"/>
    </row>
    <row r="287" ht="14.25" customHeight="1">
      <c r="D287" s="70"/>
    </row>
    <row r="288" ht="14.25" customHeight="1">
      <c r="D288" s="70"/>
    </row>
    <row r="289" ht="14.25" customHeight="1">
      <c r="D289" s="70"/>
    </row>
    <row r="290" ht="14.25" customHeight="1">
      <c r="D290" s="70"/>
    </row>
    <row r="291" ht="14.25" customHeight="1">
      <c r="D291" s="70"/>
    </row>
    <row r="292" ht="14.25" customHeight="1">
      <c r="D292" s="70"/>
    </row>
    <row r="293" ht="14.25" customHeight="1">
      <c r="D293" s="70"/>
    </row>
    <row r="294" ht="14.25" customHeight="1">
      <c r="D294" s="70"/>
    </row>
    <row r="295" ht="14.25" customHeight="1">
      <c r="D295" s="70"/>
    </row>
    <row r="296" ht="14.25" customHeight="1">
      <c r="D296" s="70"/>
    </row>
    <row r="297" ht="14.25" customHeight="1">
      <c r="D297" s="70"/>
    </row>
    <row r="298" ht="14.25" customHeight="1">
      <c r="D298" s="70"/>
    </row>
    <row r="299" ht="14.25" customHeight="1">
      <c r="D299" s="70"/>
    </row>
    <row r="300" ht="14.25" customHeight="1">
      <c r="D300" s="70"/>
    </row>
    <row r="301" ht="14.25" customHeight="1">
      <c r="D301" s="70"/>
    </row>
    <row r="302" ht="14.25" customHeight="1">
      <c r="D302" s="70"/>
    </row>
    <row r="303" ht="14.25" customHeight="1">
      <c r="D303" s="70"/>
    </row>
    <row r="304" ht="14.25" customHeight="1">
      <c r="D304" s="70"/>
    </row>
    <row r="305" ht="14.25" customHeight="1">
      <c r="D305" s="70"/>
    </row>
    <row r="306" ht="14.25" customHeight="1">
      <c r="D306" s="70"/>
    </row>
    <row r="307" ht="14.25" customHeight="1">
      <c r="D307" s="70"/>
    </row>
    <row r="308" ht="14.25" customHeight="1">
      <c r="D308" s="70"/>
    </row>
    <row r="309" ht="14.25" customHeight="1">
      <c r="D309" s="70"/>
    </row>
    <row r="310" ht="14.25" customHeight="1">
      <c r="D310" s="70"/>
    </row>
    <row r="311" ht="14.25" customHeight="1">
      <c r="D311" s="70"/>
    </row>
    <row r="312" ht="14.25" customHeight="1">
      <c r="D312" s="70"/>
    </row>
    <row r="313" ht="14.25" customHeight="1">
      <c r="D313" s="70"/>
    </row>
    <row r="314" ht="14.25" customHeight="1">
      <c r="D314" s="70"/>
    </row>
    <row r="315" ht="14.25" customHeight="1">
      <c r="D315" s="70"/>
    </row>
    <row r="316" ht="14.25" customHeight="1">
      <c r="D316" s="70"/>
    </row>
    <row r="317" ht="14.25" customHeight="1">
      <c r="D317" s="70"/>
    </row>
    <row r="318" ht="14.25" customHeight="1">
      <c r="D318" s="70"/>
    </row>
    <row r="319" ht="14.25" customHeight="1">
      <c r="D319" s="70"/>
    </row>
    <row r="320" ht="14.25" customHeight="1">
      <c r="D320" s="70"/>
    </row>
    <row r="321" ht="14.25" customHeight="1">
      <c r="D321" s="70"/>
    </row>
    <row r="322" ht="14.25" customHeight="1">
      <c r="D322" s="70"/>
    </row>
    <row r="323" ht="14.25" customHeight="1">
      <c r="D323" s="70"/>
    </row>
    <row r="324" ht="14.25" customHeight="1">
      <c r="D324" s="70"/>
    </row>
    <row r="325" ht="14.25" customHeight="1">
      <c r="D325" s="70"/>
    </row>
    <row r="326" ht="14.25" customHeight="1">
      <c r="D326" s="70"/>
    </row>
    <row r="327" ht="14.25" customHeight="1">
      <c r="D327" s="70"/>
    </row>
    <row r="328" ht="14.25" customHeight="1">
      <c r="D328" s="70"/>
    </row>
    <row r="329" ht="14.25" customHeight="1">
      <c r="D329" s="70"/>
    </row>
    <row r="330" ht="14.25" customHeight="1">
      <c r="D330" s="70"/>
    </row>
    <row r="331" ht="14.25" customHeight="1">
      <c r="D331" s="70"/>
    </row>
    <row r="332" ht="14.25" customHeight="1">
      <c r="D332" s="70"/>
    </row>
    <row r="333" ht="14.25" customHeight="1">
      <c r="D333" s="70"/>
    </row>
    <row r="334" ht="14.25" customHeight="1">
      <c r="D334" s="70"/>
    </row>
    <row r="335" ht="14.25" customHeight="1">
      <c r="D335" s="70"/>
    </row>
    <row r="336" ht="14.25" customHeight="1">
      <c r="D336" s="70"/>
    </row>
    <row r="337" ht="14.25" customHeight="1">
      <c r="D337" s="70"/>
    </row>
    <row r="338" ht="14.25" customHeight="1">
      <c r="D338" s="70"/>
    </row>
    <row r="339" ht="14.25" customHeight="1">
      <c r="D339" s="70"/>
    </row>
    <row r="340" ht="14.25" customHeight="1">
      <c r="D340" s="70"/>
    </row>
    <row r="341" ht="14.25" customHeight="1">
      <c r="D341" s="70"/>
    </row>
    <row r="342" ht="14.25" customHeight="1">
      <c r="D342" s="70"/>
    </row>
    <row r="343" ht="14.25" customHeight="1">
      <c r="D343" s="70"/>
    </row>
    <row r="344" ht="14.25" customHeight="1">
      <c r="D344" s="70"/>
    </row>
    <row r="345" ht="14.25" customHeight="1">
      <c r="D345" s="70"/>
    </row>
    <row r="346" ht="14.25" customHeight="1">
      <c r="D346" s="70"/>
    </row>
    <row r="347" ht="14.25" customHeight="1">
      <c r="D347" s="70"/>
    </row>
    <row r="348" ht="14.25" customHeight="1">
      <c r="D348" s="70"/>
    </row>
    <row r="349" ht="14.25" customHeight="1">
      <c r="D349" s="70"/>
    </row>
    <row r="350" ht="14.25" customHeight="1">
      <c r="D350" s="70"/>
    </row>
    <row r="351" ht="14.25" customHeight="1">
      <c r="D351" s="70"/>
    </row>
    <row r="352" ht="14.25" customHeight="1">
      <c r="D352" s="70"/>
    </row>
    <row r="353" ht="14.25" customHeight="1">
      <c r="D353" s="70"/>
    </row>
    <row r="354" ht="14.25" customHeight="1">
      <c r="D354" s="70"/>
    </row>
    <row r="355" ht="14.25" customHeight="1">
      <c r="D355" s="70"/>
    </row>
    <row r="356" ht="14.25" customHeight="1">
      <c r="D356" s="70"/>
    </row>
    <row r="357" ht="14.25" customHeight="1">
      <c r="D357" s="70"/>
    </row>
    <row r="358" ht="14.25" customHeight="1">
      <c r="D358" s="70"/>
    </row>
    <row r="359" ht="14.25" customHeight="1">
      <c r="D359" s="70"/>
    </row>
    <row r="360" ht="14.25" customHeight="1">
      <c r="D360" s="70"/>
    </row>
    <row r="361" ht="14.25" customHeight="1">
      <c r="D361" s="70"/>
    </row>
    <row r="362" ht="14.25" customHeight="1">
      <c r="D362" s="70"/>
    </row>
    <row r="363" ht="14.25" customHeight="1">
      <c r="D363" s="70"/>
    </row>
    <row r="364" ht="14.25" customHeight="1">
      <c r="D364" s="70"/>
    </row>
    <row r="365" ht="14.25" customHeight="1">
      <c r="D365" s="70"/>
    </row>
    <row r="366" ht="14.25" customHeight="1">
      <c r="D366" s="70"/>
    </row>
    <row r="367" ht="14.25" customHeight="1">
      <c r="D367" s="70"/>
    </row>
    <row r="368" ht="14.25" customHeight="1">
      <c r="D368" s="70"/>
    </row>
    <row r="369" ht="14.25" customHeight="1">
      <c r="D369" s="70"/>
    </row>
    <row r="370" ht="14.25" customHeight="1">
      <c r="D370" s="70"/>
    </row>
    <row r="371" ht="14.25" customHeight="1">
      <c r="D371" s="70"/>
    </row>
    <row r="372" ht="14.25" customHeight="1">
      <c r="D372" s="70"/>
    </row>
    <row r="373" ht="14.25" customHeight="1">
      <c r="D373" s="70"/>
    </row>
    <row r="374" ht="14.25" customHeight="1">
      <c r="D374" s="70"/>
    </row>
    <row r="375" ht="14.25" customHeight="1">
      <c r="D375" s="70"/>
    </row>
    <row r="376" ht="14.25" customHeight="1">
      <c r="D376" s="70"/>
    </row>
    <row r="377" ht="14.25" customHeight="1">
      <c r="D377" s="70"/>
    </row>
    <row r="378" ht="14.25" customHeight="1">
      <c r="D378" s="70"/>
    </row>
    <row r="379" ht="14.25" customHeight="1">
      <c r="D379" s="70"/>
    </row>
    <row r="380" ht="14.25" customHeight="1">
      <c r="D380" s="70"/>
    </row>
    <row r="381" ht="14.25" customHeight="1">
      <c r="D381" s="70"/>
    </row>
    <row r="382" ht="14.25" customHeight="1">
      <c r="D382" s="70"/>
    </row>
    <row r="383" ht="14.25" customHeight="1">
      <c r="D383" s="70"/>
    </row>
    <row r="384" ht="14.25" customHeight="1">
      <c r="D384" s="70"/>
    </row>
    <row r="385" ht="14.25" customHeight="1">
      <c r="D385" s="70"/>
    </row>
    <row r="386" ht="14.25" customHeight="1">
      <c r="D386" s="70"/>
    </row>
    <row r="387" ht="14.25" customHeight="1">
      <c r="D387" s="70"/>
    </row>
    <row r="388" ht="14.25" customHeight="1">
      <c r="D388" s="70"/>
    </row>
    <row r="389" ht="14.25" customHeight="1">
      <c r="D389" s="70"/>
    </row>
    <row r="390" ht="14.25" customHeight="1">
      <c r="D390" s="70"/>
    </row>
    <row r="391" ht="14.25" customHeight="1">
      <c r="D391" s="70"/>
    </row>
    <row r="392" ht="14.25" customHeight="1">
      <c r="D392" s="70"/>
    </row>
    <row r="393" ht="14.25" customHeight="1">
      <c r="D393" s="70"/>
    </row>
    <row r="394" ht="14.25" customHeight="1">
      <c r="D394" s="70"/>
    </row>
    <row r="395" ht="14.25" customHeight="1">
      <c r="D395" s="70"/>
    </row>
    <row r="396" ht="14.25" customHeight="1">
      <c r="D396" s="70"/>
    </row>
    <row r="397" ht="14.25" customHeight="1">
      <c r="D397" s="70"/>
    </row>
    <row r="398" ht="14.25" customHeight="1">
      <c r="D398" s="70"/>
    </row>
    <row r="399" ht="14.25" customHeight="1">
      <c r="D399" s="70"/>
    </row>
    <row r="400" ht="14.25" customHeight="1">
      <c r="D400" s="70"/>
    </row>
    <row r="401" ht="14.25" customHeight="1">
      <c r="D401" s="70"/>
    </row>
    <row r="402" ht="14.25" customHeight="1">
      <c r="D402" s="70"/>
    </row>
    <row r="403" ht="14.25" customHeight="1">
      <c r="D403" s="70"/>
    </row>
    <row r="404" ht="14.25" customHeight="1">
      <c r="D404" s="70"/>
    </row>
    <row r="405" ht="14.25" customHeight="1">
      <c r="D405" s="70"/>
    </row>
    <row r="406" ht="14.25" customHeight="1">
      <c r="D406" s="70"/>
    </row>
    <row r="407" ht="14.25" customHeight="1">
      <c r="D407" s="70"/>
    </row>
    <row r="408" ht="14.25" customHeight="1">
      <c r="D408" s="70"/>
    </row>
    <row r="409" ht="14.25" customHeight="1">
      <c r="D409" s="70"/>
    </row>
    <row r="410" ht="14.25" customHeight="1">
      <c r="D410" s="70"/>
    </row>
    <row r="411" ht="14.25" customHeight="1">
      <c r="D411" s="70"/>
    </row>
    <row r="412" ht="14.25" customHeight="1">
      <c r="D412" s="70"/>
    </row>
    <row r="413" ht="14.25" customHeight="1">
      <c r="D413" s="70"/>
    </row>
    <row r="414" ht="14.25" customHeight="1">
      <c r="D414" s="70"/>
    </row>
    <row r="415" ht="14.25" customHeight="1">
      <c r="D415" s="70"/>
    </row>
    <row r="416" ht="14.25" customHeight="1">
      <c r="D416" s="70"/>
    </row>
    <row r="417" ht="14.25" customHeight="1">
      <c r="D417" s="70"/>
    </row>
    <row r="418" ht="14.25" customHeight="1">
      <c r="D418" s="70"/>
    </row>
    <row r="419" ht="14.25" customHeight="1">
      <c r="D419" s="70"/>
    </row>
    <row r="420" ht="14.25" customHeight="1">
      <c r="D420" s="70"/>
    </row>
    <row r="421" ht="14.25" customHeight="1">
      <c r="D421" s="70"/>
    </row>
    <row r="422" ht="14.25" customHeight="1">
      <c r="D422" s="70"/>
    </row>
    <row r="423" ht="14.25" customHeight="1">
      <c r="D423" s="70"/>
    </row>
    <row r="424" ht="14.25" customHeight="1">
      <c r="D424" s="70"/>
    </row>
    <row r="425" ht="14.25" customHeight="1">
      <c r="D425" s="70"/>
    </row>
    <row r="426" ht="14.25" customHeight="1">
      <c r="D426" s="70"/>
    </row>
    <row r="427" ht="14.25" customHeight="1">
      <c r="D427" s="70"/>
    </row>
    <row r="428" ht="14.25" customHeight="1">
      <c r="D428" s="70"/>
    </row>
    <row r="429" ht="14.25" customHeight="1">
      <c r="D429" s="70"/>
    </row>
    <row r="430" ht="14.25" customHeight="1">
      <c r="D430" s="70"/>
    </row>
    <row r="431" ht="14.25" customHeight="1">
      <c r="D431" s="70"/>
    </row>
    <row r="432" ht="14.25" customHeight="1">
      <c r="D432" s="70"/>
    </row>
    <row r="433" ht="14.25" customHeight="1">
      <c r="D433" s="70"/>
    </row>
    <row r="434" ht="14.25" customHeight="1">
      <c r="D434" s="70"/>
    </row>
    <row r="435" ht="14.25" customHeight="1">
      <c r="D435" s="70"/>
    </row>
    <row r="436" ht="14.25" customHeight="1">
      <c r="D436" s="70"/>
    </row>
    <row r="437" ht="14.25" customHeight="1">
      <c r="D437" s="70"/>
    </row>
    <row r="438" ht="14.25" customHeight="1">
      <c r="D438" s="70"/>
    </row>
    <row r="439" ht="14.25" customHeight="1">
      <c r="D439" s="70"/>
    </row>
    <row r="440" ht="14.25" customHeight="1">
      <c r="D440" s="70"/>
    </row>
    <row r="441" ht="14.25" customHeight="1">
      <c r="D441" s="70"/>
    </row>
    <row r="442" ht="14.25" customHeight="1">
      <c r="D442" s="70"/>
    </row>
    <row r="443" ht="14.25" customHeight="1">
      <c r="D443" s="70"/>
    </row>
    <row r="444" ht="14.25" customHeight="1">
      <c r="D444" s="70"/>
    </row>
    <row r="445" ht="14.25" customHeight="1">
      <c r="D445" s="70"/>
    </row>
    <row r="446" ht="14.25" customHeight="1">
      <c r="D446" s="70"/>
    </row>
    <row r="447" ht="14.25" customHeight="1">
      <c r="D447" s="70"/>
    </row>
    <row r="448" ht="14.25" customHeight="1">
      <c r="D448" s="70"/>
    </row>
    <row r="449" ht="14.25" customHeight="1">
      <c r="D449" s="70"/>
    </row>
    <row r="450" ht="14.25" customHeight="1">
      <c r="D450" s="70"/>
    </row>
    <row r="451" ht="14.25" customHeight="1">
      <c r="D451" s="70"/>
    </row>
    <row r="452" ht="14.25" customHeight="1">
      <c r="D452" s="70"/>
    </row>
    <row r="453" ht="14.25" customHeight="1">
      <c r="D453" s="70"/>
    </row>
    <row r="454" ht="14.25" customHeight="1">
      <c r="D454" s="70"/>
    </row>
    <row r="455" ht="14.25" customHeight="1">
      <c r="D455" s="70"/>
    </row>
    <row r="456" ht="14.25" customHeight="1">
      <c r="D456" s="70"/>
    </row>
    <row r="457" ht="14.25" customHeight="1">
      <c r="D457" s="70"/>
    </row>
    <row r="458" ht="14.25" customHeight="1">
      <c r="D458" s="70"/>
    </row>
    <row r="459" ht="14.25" customHeight="1">
      <c r="D459" s="70"/>
    </row>
    <row r="460" ht="14.25" customHeight="1">
      <c r="D460" s="70"/>
    </row>
    <row r="461" ht="14.25" customHeight="1">
      <c r="D461" s="70"/>
    </row>
    <row r="462" ht="14.25" customHeight="1">
      <c r="D462" s="70"/>
    </row>
    <row r="463" ht="14.25" customHeight="1">
      <c r="D463" s="70"/>
    </row>
    <row r="464" ht="14.25" customHeight="1">
      <c r="D464" s="70"/>
    </row>
    <row r="465" ht="14.25" customHeight="1">
      <c r="D465" s="70"/>
    </row>
    <row r="466" ht="14.25" customHeight="1">
      <c r="D466" s="70"/>
    </row>
    <row r="467" ht="14.25" customHeight="1">
      <c r="D467" s="70"/>
    </row>
    <row r="468" ht="14.25" customHeight="1">
      <c r="D468" s="70"/>
    </row>
    <row r="469" ht="14.25" customHeight="1">
      <c r="D469" s="70"/>
    </row>
    <row r="470" ht="14.25" customHeight="1">
      <c r="D470" s="70"/>
    </row>
    <row r="471" ht="14.25" customHeight="1">
      <c r="D471" s="70"/>
    </row>
    <row r="472" ht="14.25" customHeight="1">
      <c r="D472" s="70"/>
    </row>
    <row r="473" ht="14.25" customHeight="1">
      <c r="D473" s="70"/>
    </row>
    <row r="474" ht="14.25" customHeight="1">
      <c r="D474" s="70"/>
    </row>
    <row r="475" ht="14.25" customHeight="1">
      <c r="D475" s="70"/>
    </row>
    <row r="476" ht="14.25" customHeight="1">
      <c r="D476" s="70"/>
    </row>
    <row r="477" ht="14.25" customHeight="1">
      <c r="D477" s="70"/>
    </row>
    <row r="478" ht="14.25" customHeight="1">
      <c r="D478" s="70"/>
    </row>
    <row r="479" ht="14.25" customHeight="1">
      <c r="D479" s="70"/>
    </row>
    <row r="480" ht="14.25" customHeight="1">
      <c r="D480" s="70"/>
    </row>
    <row r="481" ht="14.25" customHeight="1">
      <c r="D481" s="70"/>
    </row>
    <row r="482" ht="14.25" customHeight="1">
      <c r="D482" s="70"/>
    </row>
    <row r="483" ht="14.25" customHeight="1">
      <c r="D483" s="70"/>
    </row>
    <row r="484" ht="14.25" customHeight="1">
      <c r="D484" s="70"/>
    </row>
    <row r="485" ht="14.25" customHeight="1">
      <c r="D485" s="70"/>
    </row>
    <row r="486" ht="14.25" customHeight="1">
      <c r="D486" s="70"/>
    </row>
    <row r="487" ht="14.25" customHeight="1">
      <c r="D487" s="70"/>
    </row>
    <row r="488" ht="14.25" customHeight="1">
      <c r="D488" s="70"/>
    </row>
    <row r="489" ht="14.25" customHeight="1">
      <c r="D489" s="70"/>
    </row>
    <row r="490" ht="14.25" customHeight="1">
      <c r="D490" s="70"/>
    </row>
    <row r="491" ht="14.25" customHeight="1">
      <c r="D491" s="70"/>
    </row>
    <row r="492" ht="14.25" customHeight="1">
      <c r="D492" s="70"/>
    </row>
    <row r="493" ht="14.25" customHeight="1">
      <c r="D493" s="70"/>
    </row>
    <row r="494" ht="14.25" customHeight="1">
      <c r="D494" s="70"/>
    </row>
    <row r="495" ht="14.25" customHeight="1">
      <c r="D495" s="70"/>
    </row>
    <row r="496" ht="14.25" customHeight="1">
      <c r="D496" s="70"/>
    </row>
    <row r="497" ht="14.25" customHeight="1">
      <c r="D497" s="70"/>
    </row>
    <row r="498" ht="14.25" customHeight="1">
      <c r="D498" s="70"/>
    </row>
    <row r="499" ht="14.25" customHeight="1">
      <c r="D499" s="70"/>
    </row>
    <row r="500" ht="14.25" customHeight="1">
      <c r="D500" s="70"/>
    </row>
    <row r="501" ht="14.25" customHeight="1">
      <c r="D501" s="70"/>
    </row>
    <row r="502" ht="14.25" customHeight="1">
      <c r="D502" s="70"/>
    </row>
    <row r="503" ht="14.25" customHeight="1">
      <c r="D503" s="70"/>
    </row>
    <row r="504" ht="14.25" customHeight="1">
      <c r="D504" s="70"/>
    </row>
    <row r="505" ht="14.25" customHeight="1">
      <c r="D505" s="70"/>
    </row>
    <row r="506" ht="14.25" customHeight="1">
      <c r="D506" s="70"/>
    </row>
    <row r="507" ht="14.25" customHeight="1">
      <c r="D507" s="70"/>
    </row>
    <row r="508" ht="14.25" customHeight="1">
      <c r="D508" s="70"/>
    </row>
    <row r="509" ht="14.25" customHeight="1">
      <c r="D509" s="70"/>
    </row>
    <row r="510" ht="14.25" customHeight="1">
      <c r="D510" s="70"/>
    </row>
    <row r="511" ht="14.25" customHeight="1">
      <c r="D511" s="70"/>
    </row>
    <row r="512" ht="14.25" customHeight="1">
      <c r="D512" s="70"/>
    </row>
    <row r="513" ht="14.25" customHeight="1">
      <c r="D513" s="70"/>
    </row>
    <row r="514" ht="14.25" customHeight="1">
      <c r="D514" s="70"/>
    </row>
    <row r="515" ht="14.25" customHeight="1">
      <c r="D515" s="70"/>
    </row>
    <row r="516" ht="14.25" customHeight="1">
      <c r="D516" s="70"/>
    </row>
    <row r="517" ht="14.25" customHeight="1">
      <c r="D517" s="70"/>
    </row>
    <row r="518" ht="14.25" customHeight="1">
      <c r="D518" s="70"/>
    </row>
    <row r="519" ht="14.25" customHeight="1">
      <c r="D519" s="70"/>
    </row>
    <row r="520" ht="14.25" customHeight="1">
      <c r="D520" s="70"/>
    </row>
    <row r="521" ht="14.25" customHeight="1">
      <c r="D521" s="70"/>
    </row>
    <row r="522" ht="14.25" customHeight="1">
      <c r="D522" s="70"/>
    </row>
    <row r="523" ht="14.25" customHeight="1">
      <c r="D523" s="70"/>
    </row>
    <row r="524" ht="14.25" customHeight="1">
      <c r="D524" s="70"/>
    </row>
    <row r="525" ht="14.25" customHeight="1">
      <c r="D525" s="70"/>
    </row>
    <row r="526" ht="14.25" customHeight="1">
      <c r="D526" s="70"/>
    </row>
    <row r="527" ht="14.25" customHeight="1">
      <c r="D527" s="70"/>
    </row>
    <row r="528" ht="14.25" customHeight="1">
      <c r="D528" s="70"/>
    </row>
    <row r="529" ht="14.25" customHeight="1">
      <c r="D529" s="70"/>
    </row>
    <row r="530" ht="14.25" customHeight="1">
      <c r="D530" s="70"/>
    </row>
    <row r="531" ht="14.25" customHeight="1">
      <c r="D531" s="70"/>
    </row>
    <row r="532" ht="14.25" customHeight="1">
      <c r="D532" s="70"/>
    </row>
    <row r="533" ht="14.25" customHeight="1">
      <c r="D533" s="70"/>
    </row>
    <row r="534" ht="14.25" customHeight="1">
      <c r="D534" s="70"/>
    </row>
    <row r="535" ht="14.25" customHeight="1">
      <c r="D535" s="70"/>
    </row>
    <row r="536" ht="14.25" customHeight="1">
      <c r="D536" s="70"/>
    </row>
    <row r="537" ht="14.25" customHeight="1">
      <c r="D537" s="70"/>
    </row>
    <row r="538" ht="14.25" customHeight="1">
      <c r="D538" s="70"/>
    </row>
    <row r="539" ht="14.25" customHeight="1">
      <c r="D539" s="70"/>
    </row>
    <row r="540" ht="14.25" customHeight="1">
      <c r="D540" s="70"/>
    </row>
    <row r="541" ht="14.25" customHeight="1">
      <c r="D541" s="70"/>
    </row>
    <row r="542" ht="14.25" customHeight="1">
      <c r="D542" s="70"/>
    </row>
    <row r="543" ht="14.25" customHeight="1">
      <c r="D543" s="70"/>
    </row>
    <row r="544" ht="14.25" customHeight="1">
      <c r="D544" s="70"/>
    </row>
    <row r="545" ht="14.25" customHeight="1">
      <c r="D545" s="70"/>
    </row>
    <row r="546" ht="14.25" customHeight="1">
      <c r="D546" s="70"/>
    </row>
    <row r="547" ht="14.25" customHeight="1">
      <c r="D547" s="70"/>
    </row>
    <row r="548" ht="14.25" customHeight="1">
      <c r="D548" s="70"/>
    </row>
    <row r="549" ht="14.25" customHeight="1">
      <c r="D549" s="70"/>
    </row>
    <row r="550" ht="14.25" customHeight="1">
      <c r="D550" s="70"/>
    </row>
    <row r="551" ht="14.25" customHeight="1">
      <c r="D551" s="70"/>
    </row>
    <row r="552" ht="14.25" customHeight="1">
      <c r="D552" s="70"/>
    </row>
    <row r="553" ht="14.25" customHeight="1">
      <c r="D553" s="70"/>
    </row>
    <row r="554" ht="14.25" customHeight="1">
      <c r="D554" s="70"/>
    </row>
    <row r="555" ht="14.25" customHeight="1">
      <c r="D555" s="70"/>
    </row>
    <row r="556" ht="14.25" customHeight="1">
      <c r="D556" s="70"/>
    </row>
    <row r="557" ht="14.25" customHeight="1">
      <c r="D557" s="70"/>
    </row>
    <row r="558" ht="14.25" customHeight="1">
      <c r="D558" s="70"/>
    </row>
    <row r="559" ht="14.25" customHeight="1">
      <c r="D559" s="70"/>
    </row>
    <row r="560" ht="14.25" customHeight="1">
      <c r="D560" s="70"/>
    </row>
    <row r="561" ht="14.25" customHeight="1">
      <c r="D561" s="70"/>
    </row>
    <row r="562" ht="14.25" customHeight="1">
      <c r="D562" s="70"/>
    </row>
    <row r="563" ht="14.25" customHeight="1">
      <c r="D563" s="70"/>
    </row>
    <row r="564" ht="14.25" customHeight="1">
      <c r="D564" s="70"/>
    </row>
    <row r="565" ht="14.25" customHeight="1">
      <c r="D565" s="70"/>
    </row>
    <row r="566" ht="14.25" customHeight="1">
      <c r="D566" s="70"/>
    </row>
    <row r="567" ht="14.25" customHeight="1">
      <c r="D567" s="70"/>
    </row>
    <row r="568" ht="14.25" customHeight="1">
      <c r="D568" s="70"/>
    </row>
    <row r="569" ht="14.25" customHeight="1">
      <c r="D569" s="70"/>
    </row>
    <row r="570" ht="14.25" customHeight="1">
      <c r="D570" s="70"/>
    </row>
    <row r="571" ht="14.25" customHeight="1">
      <c r="D571" s="70"/>
    </row>
    <row r="572" ht="14.25" customHeight="1">
      <c r="D572" s="70"/>
    </row>
    <row r="573" ht="14.25" customHeight="1">
      <c r="D573" s="70"/>
    </row>
    <row r="574" ht="14.25" customHeight="1">
      <c r="D574" s="70"/>
    </row>
    <row r="575" ht="14.25" customHeight="1">
      <c r="D575" s="70"/>
    </row>
    <row r="576" ht="14.25" customHeight="1">
      <c r="D576" s="70"/>
    </row>
    <row r="577" ht="14.25" customHeight="1">
      <c r="D577" s="70"/>
    </row>
    <row r="578" ht="14.25" customHeight="1">
      <c r="D578" s="70"/>
    </row>
    <row r="579" ht="14.25" customHeight="1">
      <c r="D579" s="70"/>
    </row>
    <row r="580" ht="14.25" customHeight="1">
      <c r="D580" s="70"/>
    </row>
    <row r="581" ht="14.25" customHeight="1">
      <c r="D581" s="70"/>
    </row>
    <row r="582" ht="14.25" customHeight="1">
      <c r="D582" s="70"/>
    </row>
    <row r="583" ht="14.25" customHeight="1">
      <c r="D583" s="70"/>
    </row>
    <row r="584" ht="14.25" customHeight="1">
      <c r="D584" s="70"/>
    </row>
    <row r="585" ht="14.25" customHeight="1">
      <c r="D585" s="70"/>
    </row>
    <row r="586" ht="14.25" customHeight="1">
      <c r="D586" s="70"/>
    </row>
    <row r="587" ht="14.25" customHeight="1">
      <c r="D587" s="70"/>
    </row>
    <row r="588" ht="14.25" customHeight="1">
      <c r="D588" s="70"/>
    </row>
    <row r="589" ht="14.25" customHeight="1">
      <c r="D589" s="70"/>
    </row>
    <row r="590" ht="14.25" customHeight="1">
      <c r="D590" s="70"/>
    </row>
    <row r="591" ht="14.25" customHeight="1">
      <c r="D591" s="70"/>
    </row>
    <row r="592" ht="14.25" customHeight="1">
      <c r="D592" s="70"/>
    </row>
    <row r="593" ht="14.25" customHeight="1">
      <c r="D593" s="70"/>
    </row>
    <row r="594" ht="14.25" customHeight="1">
      <c r="D594" s="70"/>
    </row>
    <row r="595" ht="14.25" customHeight="1">
      <c r="D595" s="70"/>
    </row>
    <row r="596" ht="14.25" customHeight="1">
      <c r="D596" s="70"/>
    </row>
    <row r="597" ht="14.25" customHeight="1">
      <c r="D597" s="70"/>
    </row>
    <row r="598" ht="14.25" customHeight="1">
      <c r="D598" s="70"/>
    </row>
    <row r="599" ht="14.25" customHeight="1">
      <c r="D599" s="70"/>
    </row>
    <row r="600" ht="14.25" customHeight="1">
      <c r="D600" s="70"/>
    </row>
    <row r="601" ht="14.25" customHeight="1">
      <c r="D601" s="70"/>
    </row>
    <row r="602" ht="14.25" customHeight="1">
      <c r="D602" s="70"/>
    </row>
    <row r="603" ht="14.25" customHeight="1">
      <c r="D603" s="70"/>
    </row>
    <row r="604" ht="14.25" customHeight="1">
      <c r="D604" s="70"/>
    </row>
    <row r="605" ht="14.25" customHeight="1">
      <c r="D605" s="70"/>
    </row>
    <row r="606" ht="14.25" customHeight="1">
      <c r="D606" s="70"/>
    </row>
    <row r="607" ht="14.25" customHeight="1">
      <c r="D607" s="70"/>
    </row>
    <row r="608" ht="14.25" customHeight="1">
      <c r="D608" s="70"/>
    </row>
    <row r="609" ht="14.25" customHeight="1">
      <c r="D609" s="70"/>
    </row>
    <row r="610" ht="14.25" customHeight="1">
      <c r="D610" s="70"/>
    </row>
    <row r="611" ht="14.25" customHeight="1">
      <c r="D611" s="70"/>
    </row>
    <row r="612" ht="14.25" customHeight="1">
      <c r="D612" s="70"/>
    </row>
    <row r="613" ht="14.25" customHeight="1">
      <c r="D613" s="70"/>
    </row>
    <row r="614" ht="14.25" customHeight="1">
      <c r="D614" s="70"/>
    </row>
    <row r="615" ht="14.25" customHeight="1">
      <c r="D615" s="70"/>
    </row>
    <row r="616" ht="14.25" customHeight="1">
      <c r="D616" s="70"/>
    </row>
    <row r="617" ht="14.25" customHeight="1">
      <c r="D617" s="70"/>
    </row>
    <row r="618" ht="14.25" customHeight="1">
      <c r="D618" s="70"/>
    </row>
    <row r="619" ht="14.25" customHeight="1">
      <c r="D619" s="70"/>
    </row>
    <row r="620" ht="14.25" customHeight="1">
      <c r="D620" s="70"/>
    </row>
    <row r="621" ht="14.25" customHeight="1">
      <c r="D621" s="70"/>
    </row>
    <row r="622" ht="14.25" customHeight="1">
      <c r="D622" s="70"/>
    </row>
    <row r="623" ht="14.25" customHeight="1">
      <c r="D623" s="70"/>
    </row>
    <row r="624" ht="14.25" customHeight="1">
      <c r="D624" s="70"/>
    </row>
    <row r="625" ht="14.25" customHeight="1">
      <c r="D625" s="70"/>
    </row>
    <row r="626" ht="14.25" customHeight="1">
      <c r="D626" s="70"/>
    </row>
    <row r="627" ht="14.25" customHeight="1">
      <c r="D627" s="70"/>
    </row>
    <row r="628" ht="14.25" customHeight="1">
      <c r="D628" s="70"/>
    </row>
    <row r="629" ht="14.25" customHeight="1">
      <c r="D629" s="70"/>
    </row>
    <row r="630" ht="14.25" customHeight="1">
      <c r="D630" s="70"/>
    </row>
    <row r="631" ht="14.25" customHeight="1">
      <c r="D631" s="70"/>
    </row>
    <row r="632" ht="14.25" customHeight="1">
      <c r="D632" s="70"/>
    </row>
    <row r="633" ht="14.25" customHeight="1">
      <c r="D633" s="70"/>
    </row>
    <row r="634" ht="14.25" customHeight="1">
      <c r="D634" s="70"/>
    </row>
    <row r="635" ht="14.25" customHeight="1">
      <c r="D635" s="70"/>
    </row>
    <row r="636" ht="14.25" customHeight="1">
      <c r="D636" s="70"/>
    </row>
    <row r="637" ht="14.25" customHeight="1">
      <c r="D637" s="70"/>
    </row>
    <row r="638" ht="14.25" customHeight="1">
      <c r="D638" s="70"/>
    </row>
    <row r="639" ht="14.25" customHeight="1">
      <c r="D639" s="70"/>
    </row>
    <row r="640" ht="14.25" customHeight="1">
      <c r="D640" s="70"/>
    </row>
    <row r="641" ht="14.25" customHeight="1">
      <c r="D641" s="70"/>
    </row>
    <row r="642" ht="14.25" customHeight="1">
      <c r="D642" s="70"/>
    </row>
    <row r="643" ht="14.25" customHeight="1">
      <c r="D643" s="70"/>
    </row>
    <row r="644" ht="14.25" customHeight="1">
      <c r="D644" s="70"/>
    </row>
    <row r="645" ht="14.25" customHeight="1">
      <c r="D645" s="70"/>
    </row>
    <row r="646" ht="14.25" customHeight="1">
      <c r="D646" s="70"/>
    </row>
    <row r="647" ht="14.25" customHeight="1">
      <c r="D647" s="70"/>
    </row>
    <row r="648" ht="14.25" customHeight="1">
      <c r="D648" s="70"/>
    </row>
    <row r="649" ht="14.25" customHeight="1">
      <c r="D649" s="70"/>
    </row>
    <row r="650" ht="14.25" customHeight="1">
      <c r="D650" s="70"/>
    </row>
    <row r="651" ht="14.25" customHeight="1">
      <c r="D651" s="70"/>
    </row>
    <row r="652" ht="14.25" customHeight="1">
      <c r="D652" s="70"/>
    </row>
    <row r="653" ht="14.25" customHeight="1">
      <c r="D653" s="70"/>
    </row>
    <row r="654" ht="14.25" customHeight="1">
      <c r="D654" s="70"/>
    </row>
    <row r="655" ht="14.25" customHeight="1">
      <c r="D655" s="70"/>
    </row>
    <row r="656" ht="14.25" customHeight="1">
      <c r="D656" s="70"/>
    </row>
    <row r="657" ht="14.25" customHeight="1">
      <c r="D657" s="70"/>
    </row>
    <row r="658" ht="14.25" customHeight="1">
      <c r="D658" s="70"/>
    </row>
    <row r="659" ht="14.25" customHeight="1">
      <c r="D659" s="70"/>
    </row>
    <row r="660" ht="14.25" customHeight="1">
      <c r="D660" s="70"/>
    </row>
    <row r="661" ht="14.25" customHeight="1">
      <c r="D661" s="70"/>
    </row>
    <row r="662" ht="14.25" customHeight="1">
      <c r="D662" s="70"/>
    </row>
    <row r="663" ht="14.25" customHeight="1">
      <c r="D663" s="70"/>
    </row>
    <row r="664" ht="14.25" customHeight="1">
      <c r="D664" s="70"/>
    </row>
    <row r="665" ht="14.25" customHeight="1">
      <c r="D665" s="70"/>
    </row>
    <row r="666" ht="14.25" customHeight="1">
      <c r="D666" s="70"/>
    </row>
    <row r="667" ht="14.25" customHeight="1">
      <c r="D667" s="70"/>
    </row>
    <row r="668" ht="14.25" customHeight="1">
      <c r="D668" s="70"/>
    </row>
    <row r="669" ht="14.25" customHeight="1">
      <c r="D669" s="70"/>
    </row>
    <row r="670" ht="14.25" customHeight="1">
      <c r="D670" s="70"/>
    </row>
    <row r="671" ht="14.25" customHeight="1">
      <c r="D671" s="70"/>
    </row>
    <row r="672" ht="14.25" customHeight="1">
      <c r="D672" s="70"/>
    </row>
    <row r="673" ht="14.25" customHeight="1">
      <c r="D673" s="70"/>
    </row>
    <row r="674" ht="14.25" customHeight="1">
      <c r="D674" s="70"/>
    </row>
    <row r="675" ht="14.25" customHeight="1">
      <c r="D675" s="70"/>
    </row>
    <row r="676" ht="14.25" customHeight="1">
      <c r="D676" s="70"/>
    </row>
    <row r="677" ht="14.25" customHeight="1">
      <c r="D677" s="70"/>
    </row>
    <row r="678" ht="14.25" customHeight="1">
      <c r="D678" s="70"/>
    </row>
    <row r="679" ht="14.25" customHeight="1">
      <c r="D679" s="70"/>
    </row>
    <row r="680" ht="14.25" customHeight="1">
      <c r="D680" s="70"/>
    </row>
    <row r="681" ht="14.25" customHeight="1">
      <c r="D681" s="70"/>
    </row>
    <row r="682" ht="14.25" customHeight="1">
      <c r="D682" s="70"/>
    </row>
    <row r="683" ht="14.25" customHeight="1">
      <c r="D683" s="70"/>
    </row>
    <row r="684" ht="14.25" customHeight="1">
      <c r="D684" s="70"/>
    </row>
    <row r="685" ht="14.25" customHeight="1">
      <c r="D685" s="70"/>
    </row>
    <row r="686" ht="14.25" customHeight="1">
      <c r="D686" s="70"/>
    </row>
    <row r="687" ht="14.25" customHeight="1">
      <c r="D687" s="70"/>
    </row>
    <row r="688" ht="14.25" customHeight="1">
      <c r="D688" s="70"/>
    </row>
    <row r="689" ht="14.25" customHeight="1">
      <c r="D689" s="70"/>
    </row>
    <row r="690" ht="14.25" customHeight="1">
      <c r="D690" s="70"/>
    </row>
    <row r="691" ht="14.25" customHeight="1">
      <c r="D691" s="70"/>
    </row>
    <row r="692" ht="14.25" customHeight="1">
      <c r="D692" s="70"/>
    </row>
    <row r="693" ht="14.25" customHeight="1">
      <c r="D693" s="70"/>
    </row>
    <row r="694" ht="14.25" customHeight="1">
      <c r="D694" s="70"/>
    </row>
    <row r="695" ht="14.25" customHeight="1">
      <c r="D695" s="70"/>
    </row>
    <row r="696" ht="14.25" customHeight="1">
      <c r="D696" s="70"/>
    </row>
    <row r="697" ht="14.25" customHeight="1">
      <c r="D697" s="70"/>
    </row>
    <row r="698" ht="14.25" customHeight="1">
      <c r="D698" s="70"/>
    </row>
    <row r="699" ht="14.25" customHeight="1">
      <c r="D699" s="70"/>
    </row>
    <row r="700" ht="14.25" customHeight="1">
      <c r="D700" s="70"/>
    </row>
    <row r="701" ht="14.25" customHeight="1">
      <c r="D701" s="70"/>
    </row>
    <row r="702" ht="14.25" customHeight="1">
      <c r="D702" s="70"/>
    </row>
    <row r="703" ht="14.25" customHeight="1">
      <c r="D703" s="70"/>
    </row>
    <row r="704" ht="14.25" customHeight="1">
      <c r="D704" s="70"/>
    </row>
    <row r="705" ht="14.25" customHeight="1">
      <c r="D705" s="70"/>
    </row>
    <row r="706" ht="14.25" customHeight="1">
      <c r="D706" s="70"/>
    </row>
    <row r="707" ht="14.25" customHeight="1">
      <c r="D707" s="70"/>
    </row>
    <row r="708" ht="14.25" customHeight="1">
      <c r="D708" s="70"/>
    </row>
    <row r="709" ht="14.25" customHeight="1">
      <c r="D709" s="70"/>
    </row>
    <row r="710" ht="14.25" customHeight="1">
      <c r="D710" s="70"/>
    </row>
    <row r="711" ht="14.25" customHeight="1">
      <c r="D711" s="70"/>
    </row>
    <row r="712" ht="14.25" customHeight="1">
      <c r="D712" s="70"/>
    </row>
    <row r="713" ht="14.25" customHeight="1">
      <c r="D713" s="70"/>
    </row>
    <row r="714" ht="14.25" customHeight="1">
      <c r="D714" s="70"/>
    </row>
    <row r="715" ht="14.25" customHeight="1">
      <c r="D715" s="70"/>
    </row>
    <row r="716" ht="14.25" customHeight="1">
      <c r="D716" s="70"/>
    </row>
    <row r="717" ht="14.25" customHeight="1">
      <c r="D717" s="70"/>
    </row>
    <row r="718" ht="14.25" customHeight="1">
      <c r="D718" s="70"/>
    </row>
    <row r="719" ht="14.25" customHeight="1">
      <c r="D719" s="70"/>
    </row>
    <row r="720" ht="14.25" customHeight="1">
      <c r="D720" s="70"/>
    </row>
    <row r="721" ht="14.25" customHeight="1">
      <c r="D721" s="70"/>
    </row>
    <row r="722" ht="14.25" customHeight="1">
      <c r="D722" s="70"/>
    </row>
    <row r="723" ht="14.25" customHeight="1">
      <c r="D723" s="70"/>
    </row>
    <row r="724" ht="14.25" customHeight="1">
      <c r="D724" s="70"/>
    </row>
    <row r="725" ht="14.25" customHeight="1">
      <c r="D725" s="70"/>
    </row>
    <row r="726" ht="14.25" customHeight="1">
      <c r="D726" s="70"/>
    </row>
    <row r="727" ht="14.25" customHeight="1">
      <c r="D727" s="70"/>
    </row>
    <row r="728" ht="14.25" customHeight="1">
      <c r="D728" s="70"/>
    </row>
    <row r="729" ht="14.25" customHeight="1">
      <c r="D729" s="70"/>
    </row>
    <row r="730" ht="14.25" customHeight="1">
      <c r="D730" s="70"/>
    </row>
    <row r="731" ht="14.25" customHeight="1">
      <c r="D731" s="70"/>
    </row>
    <row r="732" ht="14.25" customHeight="1">
      <c r="D732" s="70"/>
    </row>
    <row r="733" ht="14.25" customHeight="1">
      <c r="D733" s="70"/>
    </row>
    <row r="734" ht="14.25" customHeight="1">
      <c r="D734" s="70"/>
    </row>
    <row r="735" ht="14.25" customHeight="1">
      <c r="D735" s="70"/>
    </row>
    <row r="736" ht="14.25" customHeight="1">
      <c r="D736" s="70"/>
    </row>
    <row r="737" ht="14.25" customHeight="1">
      <c r="D737" s="70"/>
    </row>
    <row r="738" ht="14.25" customHeight="1">
      <c r="D738" s="70"/>
    </row>
    <row r="739" ht="14.25" customHeight="1">
      <c r="D739" s="70"/>
    </row>
    <row r="740" ht="14.25" customHeight="1">
      <c r="D740" s="70"/>
    </row>
    <row r="741" ht="14.25" customHeight="1">
      <c r="D741" s="70"/>
    </row>
    <row r="742" ht="14.25" customHeight="1">
      <c r="D742" s="70"/>
    </row>
    <row r="743" ht="14.25" customHeight="1">
      <c r="D743" s="70"/>
    </row>
    <row r="744" ht="14.25" customHeight="1">
      <c r="D744" s="70"/>
    </row>
    <row r="745" ht="14.25" customHeight="1">
      <c r="D745" s="70"/>
    </row>
    <row r="746" ht="14.25" customHeight="1">
      <c r="D746" s="70"/>
    </row>
    <row r="747" ht="14.25" customHeight="1">
      <c r="D747" s="70"/>
    </row>
    <row r="748" ht="14.25" customHeight="1">
      <c r="D748" s="70"/>
    </row>
    <row r="749" ht="14.25" customHeight="1">
      <c r="D749" s="70"/>
    </row>
    <row r="750" ht="14.25" customHeight="1">
      <c r="D750" s="70"/>
    </row>
    <row r="751" ht="14.25" customHeight="1">
      <c r="D751" s="70"/>
    </row>
    <row r="752" ht="14.25" customHeight="1">
      <c r="D752" s="70"/>
    </row>
    <row r="753" ht="14.25" customHeight="1">
      <c r="D753" s="70"/>
    </row>
    <row r="754" ht="14.25" customHeight="1">
      <c r="D754" s="70"/>
    </row>
    <row r="755" ht="14.25" customHeight="1">
      <c r="D755" s="70"/>
    </row>
    <row r="756" ht="14.25" customHeight="1">
      <c r="D756" s="70"/>
    </row>
    <row r="757" ht="14.25" customHeight="1">
      <c r="D757" s="70"/>
    </row>
    <row r="758" ht="14.25" customHeight="1">
      <c r="D758" s="70"/>
    </row>
    <row r="759" ht="14.25" customHeight="1">
      <c r="D759" s="70"/>
    </row>
    <row r="760" ht="14.25" customHeight="1">
      <c r="D760" s="70"/>
    </row>
    <row r="761" ht="14.25" customHeight="1">
      <c r="D761" s="70"/>
    </row>
    <row r="762" ht="14.25" customHeight="1">
      <c r="D762" s="70"/>
    </row>
    <row r="763" ht="14.25" customHeight="1">
      <c r="D763" s="70"/>
    </row>
    <row r="764" ht="14.25" customHeight="1">
      <c r="D764" s="70"/>
    </row>
    <row r="765" ht="14.25" customHeight="1">
      <c r="D765" s="70"/>
    </row>
    <row r="766" ht="14.25" customHeight="1">
      <c r="D766" s="70"/>
    </row>
    <row r="767" ht="14.25" customHeight="1">
      <c r="D767" s="70"/>
    </row>
    <row r="768" ht="14.25" customHeight="1">
      <c r="D768" s="70"/>
    </row>
    <row r="769" ht="14.25" customHeight="1">
      <c r="D769" s="70"/>
    </row>
    <row r="770" ht="14.25" customHeight="1">
      <c r="D770" s="70"/>
    </row>
    <row r="771" ht="14.25" customHeight="1">
      <c r="D771" s="70"/>
    </row>
    <row r="772" ht="14.25" customHeight="1">
      <c r="D772" s="70"/>
    </row>
    <row r="773" ht="14.25" customHeight="1">
      <c r="D773" s="70"/>
    </row>
    <row r="774" ht="14.25" customHeight="1">
      <c r="D774" s="70"/>
    </row>
    <row r="775" ht="14.25" customHeight="1">
      <c r="D775" s="70"/>
    </row>
    <row r="776" ht="14.25" customHeight="1">
      <c r="D776" s="70"/>
    </row>
    <row r="777" ht="14.25" customHeight="1">
      <c r="D777" s="70"/>
    </row>
    <row r="778" ht="14.25" customHeight="1">
      <c r="D778" s="70"/>
    </row>
    <row r="779" ht="14.25" customHeight="1">
      <c r="D779" s="70"/>
    </row>
    <row r="780" ht="14.25" customHeight="1">
      <c r="D780" s="70"/>
    </row>
    <row r="781" ht="14.25" customHeight="1">
      <c r="D781" s="70"/>
    </row>
    <row r="782" ht="14.25" customHeight="1">
      <c r="D782" s="70"/>
    </row>
    <row r="783" ht="14.25" customHeight="1">
      <c r="D783" s="70"/>
    </row>
    <row r="784" ht="14.25" customHeight="1">
      <c r="D784" s="70"/>
    </row>
    <row r="785" ht="14.25" customHeight="1">
      <c r="D785" s="70"/>
    </row>
    <row r="786" ht="14.25" customHeight="1">
      <c r="D786" s="70"/>
    </row>
    <row r="787" ht="14.25" customHeight="1">
      <c r="D787" s="70"/>
    </row>
    <row r="788" ht="14.25" customHeight="1">
      <c r="D788" s="70"/>
    </row>
    <row r="789" ht="14.25" customHeight="1">
      <c r="D789" s="70"/>
    </row>
    <row r="790" ht="14.25" customHeight="1">
      <c r="D790" s="70"/>
    </row>
    <row r="791" ht="14.25" customHeight="1">
      <c r="D791" s="70"/>
    </row>
    <row r="792" ht="14.25" customHeight="1">
      <c r="D792" s="70"/>
    </row>
    <row r="793" ht="14.25" customHeight="1">
      <c r="D793" s="70"/>
    </row>
    <row r="794" ht="14.25" customHeight="1">
      <c r="D794" s="70"/>
    </row>
    <row r="795" ht="14.25" customHeight="1">
      <c r="D795" s="70"/>
    </row>
    <row r="796" ht="14.25" customHeight="1">
      <c r="D796" s="70"/>
    </row>
    <row r="797" ht="14.25" customHeight="1">
      <c r="D797" s="70"/>
    </row>
    <row r="798" ht="14.25" customHeight="1">
      <c r="D798" s="70"/>
    </row>
    <row r="799" ht="14.25" customHeight="1">
      <c r="D799" s="70"/>
    </row>
    <row r="800" ht="14.25" customHeight="1">
      <c r="D800" s="70"/>
    </row>
    <row r="801" ht="14.25" customHeight="1">
      <c r="D801" s="70"/>
    </row>
    <row r="802" ht="14.25" customHeight="1">
      <c r="D802" s="70"/>
    </row>
    <row r="803" ht="14.25" customHeight="1">
      <c r="D803" s="70"/>
    </row>
    <row r="804" ht="14.25" customHeight="1">
      <c r="D804" s="70"/>
    </row>
    <row r="805" ht="14.25" customHeight="1">
      <c r="D805" s="70"/>
    </row>
    <row r="806" ht="14.25" customHeight="1">
      <c r="D806" s="70"/>
    </row>
    <row r="807" ht="14.25" customHeight="1">
      <c r="D807" s="70"/>
    </row>
    <row r="808" ht="14.25" customHeight="1">
      <c r="D808" s="70"/>
    </row>
    <row r="809" ht="14.25" customHeight="1">
      <c r="D809" s="70"/>
    </row>
    <row r="810" ht="14.25" customHeight="1">
      <c r="D810" s="70"/>
    </row>
    <row r="811" ht="14.25" customHeight="1">
      <c r="D811" s="70"/>
    </row>
    <row r="812" ht="14.25" customHeight="1">
      <c r="D812" s="70"/>
    </row>
    <row r="813" ht="14.25" customHeight="1">
      <c r="D813" s="70"/>
    </row>
    <row r="814" ht="14.25" customHeight="1">
      <c r="D814" s="70"/>
    </row>
    <row r="815" ht="14.25" customHeight="1">
      <c r="D815" s="70"/>
    </row>
    <row r="816" ht="14.25" customHeight="1">
      <c r="D816" s="70"/>
    </row>
    <row r="817" ht="14.25" customHeight="1">
      <c r="D817" s="70"/>
    </row>
    <row r="818" ht="14.25" customHeight="1">
      <c r="D818" s="70"/>
    </row>
    <row r="819" ht="14.25" customHeight="1">
      <c r="D819" s="70"/>
    </row>
    <row r="820" ht="14.25" customHeight="1">
      <c r="D820" s="70"/>
    </row>
    <row r="821" ht="14.25" customHeight="1">
      <c r="D821" s="70"/>
    </row>
    <row r="822" ht="14.25" customHeight="1">
      <c r="D822" s="70"/>
    </row>
    <row r="823" ht="14.25" customHeight="1">
      <c r="D823" s="70"/>
    </row>
    <row r="824" ht="14.25" customHeight="1">
      <c r="D824" s="70"/>
    </row>
    <row r="825" ht="14.25" customHeight="1">
      <c r="D825" s="70"/>
    </row>
    <row r="826" ht="14.25" customHeight="1">
      <c r="D826" s="70"/>
    </row>
    <row r="827" ht="14.25" customHeight="1">
      <c r="D827" s="70"/>
    </row>
    <row r="828" ht="14.25" customHeight="1">
      <c r="D828" s="70"/>
    </row>
    <row r="829" ht="14.25" customHeight="1">
      <c r="D829" s="70"/>
    </row>
    <row r="830" ht="14.25" customHeight="1">
      <c r="D830" s="70"/>
    </row>
    <row r="831" ht="14.25" customHeight="1">
      <c r="D831" s="70"/>
    </row>
    <row r="832" ht="14.25" customHeight="1">
      <c r="D832" s="70"/>
    </row>
    <row r="833" ht="14.25" customHeight="1">
      <c r="D833" s="70"/>
    </row>
    <row r="834" ht="14.25" customHeight="1">
      <c r="D834" s="70"/>
    </row>
    <row r="835" ht="14.25" customHeight="1">
      <c r="D835" s="70"/>
    </row>
    <row r="836" ht="14.25" customHeight="1">
      <c r="D836" s="70"/>
    </row>
    <row r="837" ht="14.25" customHeight="1">
      <c r="D837" s="70"/>
    </row>
    <row r="838" ht="14.25" customHeight="1">
      <c r="D838" s="70"/>
    </row>
    <row r="839" ht="14.25" customHeight="1">
      <c r="D839" s="70"/>
    </row>
    <row r="840" ht="14.25" customHeight="1">
      <c r="D840" s="70"/>
    </row>
    <row r="841" ht="14.25" customHeight="1">
      <c r="D841" s="70"/>
    </row>
    <row r="842" ht="14.25" customHeight="1">
      <c r="D842" s="70"/>
    </row>
    <row r="843" ht="14.25" customHeight="1">
      <c r="D843" s="70"/>
    </row>
    <row r="844" ht="14.25" customHeight="1">
      <c r="D844" s="70"/>
    </row>
    <row r="845" ht="14.25" customHeight="1">
      <c r="D845" s="70"/>
    </row>
    <row r="846" ht="14.25" customHeight="1">
      <c r="D846" s="70"/>
    </row>
    <row r="847" ht="14.25" customHeight="1">
      <c r="D847" s="70"/>
    </row>
    <row r="848" ht="14.25" customHeight="1">
      <c r="D848" s="70"/>
    </row>
    <row r="849" ht="14.25" customHeight="1">
      <c r="D849" s="70"/>
    </row>
    <row r="850" ht="14.25" customHeight="1">
      <c r="D850" s="70"/>
    </row>
    <row r="851" ht="14.25" customHeight="1">
      <c r="D851" s="70"/>
    </row>
    <row r="852" ht="14.25" customHeight="1">
      <c r="D852" s="70"/>
    </row>
    <row r="853" ht="14.25" customHeight="1">
      <c r="D853" s="70"/>
    </row>
    <row r="854" ht="14.25" customHeight="1">
      <c r="D854" s="70"/>
    </row>
    <row r="855" ht="14.25" customHeight="1">
      <c r="D855" s="70"/>
    </row>
    <row r="856" ht="14.25" customHeight="1">
      <c r="D856" s="70"/>
    </row>
    <row r="857" ht="14.25" customHeight="1">
      <c r="D857" s="70"/>
    </row>
    <row r="858" ht="14.25" customHeight="1">
      <c r="D858" s="70"/>
    </row>
    <row r="859" ht="14.25" customHeight="1">
      <c r="D859" s="70"/>
    </row>
    <row r="860" ht="14.25" customHeight="1">
      <c r="D860" s="70"/>
    </row>
    <row r="861" ht="14.25" customHeight="1">
      <c r="D861" s="70"/>
    </row>
    <row r="862" ht="14.25" customHeight="1">
      <c r="D862" s="70"/>
    </row>
    <row r="863" ht="14.25" customHeight="1">
      <c r="D863" s="70"/>
    </row>
    <row r="864" ht="14.25" customHeight="1">
      <c r="D864" s="70"/>
    </row>
    <row r="865" ht="14.25" customHeight="1">
      <c r="D865" s="70"/>
    </row>
    <row r="866" ht="14.25" customHeight="1">
      <c r="D866" s="70"/>
    </row>
    <row r="867" ht="14.25" customHeight="1">
      <c r="D867" s="70"/>
    </row>
    <row r="868" ht="14.25" customHeight="1">
      <c r="D868" s="70"/>
    </row>
    <row r="869" ht="14.25" customHeight="1">
      <c r="D869" s="70"/>
    </row>
    <row r="870" ht="14.25" customHeight="1">
      <c r="D870" s="70"/>
    </row>
    <row r="871" ht="14.25" customHeight="1">
      <c r="D871" s="70"/>
    </row>
    <row r="872" ht="14.25" customHeight="1">
      <c r="D872" s="70"/>
    </row>
    <row r="873" ht="14.25" customHeight="1">
      <c r="D873" s="70"/>
    </row>
    <row r="874" ht="14.25" customHeight="1">
      <c r="D874" s="70"/>
    </row>
    <row r="875" ht="14.25" customHeight="1">
      <c r="D875" s="70"/>
    </row>
    <row r="876" ht="14.25" customHeight="1">
      <c r="D876" s="70"/>
    </row>
    <row r="877" ht="14.25" customHeight="1">
      <c r="D877" s="70"/>
    </row>
    <row r="878" ht="14.25" customHeight="1">
      <c r="D878" s="70"/>
    </row>
    <row r="879" ht="14.25" customHeight="1">
      <c r="D879" s="70"/>
    </row>
    <row r="880" ht="14.25" customHeight="1">
      <c r="D880" s="70"/>
    </row>
    <row r="881" ht="14.25" customHeight="1">
      <c r="D881" s="70"/>
    </row>
    <row r="882" ht="14.25" customHeight="1">
      <c r="D882" s="70"/>
    </row>
    <row r="883" ht="14.25" customHeight="1">
      <c r="D883" s="70"/>
    </row>
    <row r="884" ht="14.25" customHeight="1">
      <c r="D884" s="70"/>
    </row>
    <row r="885" ht="14.25" customHeight="1">
      <c r="D885" s="70"/>
    </row>
    <row r="886" ht="14.25" customHeight="1">
      <c r="D886" s="70"/>
    </row>
    <row r="887" ht="14.25" customHeight="1">
      <c r="D887" s="70"/>
    </row>
    <row r="888" ht="14.25" customHeight="1">
      <c r="D888" s="70"/>
    </row>
    <row r="889" ht="14.25" customHeight="1">
      <c r="D889" s="70"/>
    </row>
    <row r="890" ht="14.25" customHeight="1">
      <c r="D890" s="70"/>
    </row>
    <row r="891" ht="14.25" customHeight="1">
      <c r="D891" s="70"/>
    </row>
    <row r="892" ht="14.25" customHeight="1">
      <c r="D892" s="70"/>
    </row>
    <row r="893" ht="14.25" customHeight="1">
      <c r="D893" s="70"/>
    </row>
    <row r="894" ht="14.25" customHeight="1">
      <c r="D894" s="70"/>
    </row>
    <row r="895" ht="14.25" customHeight="1">
      <c r="D895" s="70"/>
    </row>
    <row r="896" ht="14.25" customHeight="1">
      <c r="D896" s="70"/>
    </row>
    <row r="897" ht="14.25" customHeight="1">
      <c r="D897" s="70"/>
    </row>
    <row r="898" ht="14.25" customHeight="1">
      <c r="D898" s="70"/>
    </row>
    <row r="899" ht="14.25" customHeight="1">
      <c r="D899" s="70"/>
    </row>
    <row r="900" ht="14.25" customHeight="1">
      <c r="D900" s="70"/>
    </row>
    <row r="901" ht="14.25" customHeight="1">
      <c r="D901" s="70"/>
    </row>
    <row r="902" ht="14.25" customHeight="1">
      <c r="D902" s="70"/>
    </row>
    <row r="903" ht="14.25" customHeight="1">
      <c r="D903" s="70"/>
    </row>
    <row r="904" ht="14.25" customHeight="1">
      <c r="D904" s="70"/>
    </row>
    <row r="905" ht="14.25" customHeight="1">
      <c r="D905" s="70"/>
    </row>
    <row r="906" ht="14.25" customHeight="1">
      <c r="D906" s="70"/>
    </row>
    <row r="907" ht="14.25" customHeight="1">
      <c r="D907" s="70"/>
    </row>
    <row r="908" ht="14.25" customHeight="1">
      <c r="D908" s="70"/>
    </row>
    <row r="909" ht="14.25" customHeight="1">
      <c r="D909" s="70"/>
    </row>
    <row r="910" ht="14.25" customHeight="1">
      <c r="D910" s="70"/>
    </row>
    <row r="911" ht="14.25" customHeight="1">
      <c r="D911" s="70"/>
    </row>
    <row r="912" ht="14.25" customHeight="1">
      <c r="D912" s="70"/>
    </row>
    <row r="913" ht="14.25" customHeight="1">
      <c r="D913" s="70"/>
    </row>
    <row r="914" ht="14.25" customHeight="1">
      <c r="D914" s="70"/>
    </row>
    <row r="915" ht="14.25" customHeight="1">
      <c r="D915" s="70"/>
    </row>
    <row r="916" ht="14.25" customHeight="1">
      <c r="D916" s="70"/>
    </row>
    <row r="917" ht="14.25" customHeight="1">
      <c r="D917" s="70"/>
    </row>
    <row r="918" ht="14.25" customHeight="1">
      <c r="D918" s="70"/>
    </row>
    <row r="919" ht="14.25" customHeight="1">
      <c r="D919" s="70"/>
    </row>
    <row r="920" ht="14.25" customHeight="1">
      <c r="D920" s="70"/>
    </row>
    <row r="921" ht="14.25" customHeight="1">
      <c r="D921" s="70"/>
    </row>
    <row r="922" ht="14.25" customHeight="1">
      <c r="D922" s="70"/>
    </row>
    <row r="923" ht="14.25" customHeight="1">
      <c r="D923" s="70"/>
    </row>
    <row r="924" ht="14.25" customHeight="1">
      <c r="D924" s="70"/>
    </row>
    <row r="925" ht="14.25" customHeight="1">
      <c r="D925" s="70"/>
    </row>
    <row r="926" ht="14.25" customHeight="1">
      <c r="D926" s="70"/>
    </row>
    <row r="927" ht="14.25" customHeight="1">
      <c r="D927" s="70"/>
    </row>
    <row r="928" ht="14.25" customHeight="1">
      <c r="D928" s="70"/>
    </row>
    <row r="929" ht="14.25" customHeight="1">
      <c r="D929" s="70"/>
    </row>
    <row r="930" ht="14.25" customHeight="1">
      <c r="D930" s="70"/>
    </row>
    <row r="931" ht="14.25" customHeight="1">
      <c r="D931" s="70"/>
    </row>
    <row r="932" ht="14.25" customHeight="1">
      <c r="D932" s="70"/>
    </row>
    <row r="933" ht="14.25" customHeight="1">
      <c r="D933" s="70"/>
    </row>
    <row r="934" ht="14.25" customHeight="1">
      <c r="D934" s="70"/>
    </row>
    <row r="935" ht="14.25" customHeight="1">
      <c r="D935" s="70"/>
    </row>
    <row r="936" ht="14.25" customHeight="1">
      <c r="D936" s="70"/>
    </row>
    <row r="937" ht="14.25" customHeight="1">
      <c r="D937" s="70"/>
    </row>
    <row r="938" ht="14.25" customHeight="1">
      <c r="D938" s="70"/>
    </row>
    <row r="939" ht="14.25" customHeight="1">
      <c r="D939" s="70"/>
    </row>
    <row r="940" ht="14.25" customHeight="1">
      <c r="D940" s="70"/>
    </row>
    <row r="941" ht="14.25" customHeight="1">
      <c r="D941" s="70"/>
    </row>
    <row r="942" ht="14.25" customHeight="1">
      <c r="D942" s="70"/>
    </row>
    <row r="943" ht="14.25" customHeight="1">
      <c r="D943" s="70"/>
    </row>
    <row r="944" ht="14.25" customHeight="1">
      <c r="D944" s="70"/>
    </row>
    <row r="945" ht="14.25" customHeight="1">
      <c r="D945" s="70"/>
    </row>
    <row r="946" ht="14.25" customHeight="1">
      <c r="D946" s="70"/>
    </row>
    <row r="947" ht="14.25" customHeight="1">
      <c r="D947" s="70"/>
    </row>
    <row r="948" ht="14.25" customHeight="1">
      <c r="D948" s="70"/>
    </row>
    <row r="949" ht="14.25" customHeight="1">
      <c r="D949" s="70"/>
    </row>
    <row r="950" ht="14.25" customHeight="1">
      <c r="D950" s="70"/>
    </row>
    <row r="951" ht="14.25" customHeight="1">
      <c r="D951" s="70"/>
    </row>
    <row r="952" ht="14.25" customHeight="1">
      <c r="D952" s="70"/>
    </row>
    <row r="953" ht="14.25" customHeight="1">
      <c r="D953" s="70"/>
    </row>
    <row r="954" ht="14.25" customHeight="1">
      <c r="D954" s="70"/>
    </row>
    <row r="955" ht="14.25" customHeight="1">
      <c r="D955" s="70"/>
    </row>
    <row r="956" ht="14.25" customHeight="1">
      <c r="D956" s="70"/>
    </row>
    <row r="957" ht="14.25" customHeight="1">
      <c r="D957" s="70"/>
    </row>
    <row r="958" ht="14.25" customHeight="1">
      <c r="D958" s="70"/>
    </row>
    <row r="959" ht="14.25" customHeight="1">
      <c r="D959" s="70"/>
    </row>
    <row r="960" ht="14.25" customHeight="1">
      <c r="D960" s="70"/>
    </row>
    <row r="961" ht="14.25" customHeight="1">
      <c r="D961" s="70"/>
    </row>
    <row r="962" ht="14.25" customHeight="1">
      <c r="D962" s="70"/>
    </row>
    <row r="963" ht="14.25" customHeight="1">
      <c r="D963" s="70"/>
    </row>
    <row r="964" ht="14.25" customHeight="1">
      <c r="D964" s="70"/>
    </row>
    <row r="965" ht="14.25" customHeight="1">
      <c r="D965" s="70"/>
    </row>
    <row r="966" ht="14.25" customHeight="1">
      <c r="D966" s="70"/>
    </row>
    <row r="967" ht="14.25" customHeight="1">
      <c r="D967" s="70"/>
    </row>
    <row r="968" ht="14.25" customHeight="1">
      <c r="D968" s="70"/>
    </row>
    <row r="969" ht="14.25" customHeight="1">
      <c r="D969" s="70"/>
    </row>
    <row r="970" ht="14.25" customHeight="1">
      <c r="D970" s="70"/>
    </row>
    <row r="971" ht="14.25" customHeight="1">
      <c r="D971" s="70"/>
    </row>
    <row r="972" ht="14.25" customHeight="1">
      <c r="D972" s="70"/>
    </row>
    <row r="973" ht="14.25" customHeight="1">
      <c r="D973" s="70"/>
    </row>
    <row r="974" ht="14.25" customHeight="1">
      <c r="D974" s="70"/>
    </row>
    <row r="975" ht="14.25" customHeight="1">
      <c r="D975" s="70"/>
    </row>
    <row r="976" ht="14.25" customHeight="1">
      <c r="D976" s="70"/>
    </row>
    <row r="977" ht="14.25" customHeight="1">
      <c r="D977" s="70"/>
    </row>
    <row r="978" ht="14.25" customHeight="1">
      <c r="D978" s="70"/>
    </row>
    <row r="979" ht="14.25" customHeight="1">
      <c r="D979" s="70"/>
    </row>
    <row r="980" ht="14.25" customHeight="1">
      <c r="D980" s="70"/>
    </row>
    <row r="981" ht="14.25" customHeight="1">
      <c r="D981" s="70"/>
    </row>
    <row r="982" ht="14.25" customHeight="1">
      <c r="D982" s="70"/>
    </row>
    <row r="983" ht="14.25" customHeight="1">
      <c r="D983" s="70"/>
    </row>
    <row r="984" ht="14.25" customHeight="1">
      <c r="D984" s="70"/>
    </row>
    <row r="985" ht="14.25" customHeight="1">
      <c r="D985" s="70"/>
    </row>
    <row r="986" ht="14.25" customHeight="1">
      <c r="D986" s="70"/>
    </row>
    <row r="987" ht="14.25" customHeight="1">
      <c r="D987" s="70"/>
    </row>
    <row r="988" ht="14.25" customHeight="1">
      <c r="D988" s="70"/>
    </row>
    <row r="989" ht="14.25" customHeight="1">
      <c r="D989" s="70"/>
    </row>
    <row r="990" ht="14.25" customHeight="1">
      <c r="D990" s="70"/>
    </row>
    <row r="991" ht="14.25" customHeight="1">
      <c r="D991" s="70"/>
    </row>
    <row r="992" ht="14.25" customHeight="1">
      <c r="D992" s="70"/>
    </row>
    <row r="993" ht="14.25" customHeight="1">
      <c r="D993" s="70"/>
    </row>
    <row r="994" ht="14.25" customHeight="1">
      <c r="D994" s="70"/>
    </row>
    <row r="995" ht="14.25" customHeight="1">
      <c r="D995" s="70"/>
    </row>
    <row r="996" ht="14.25" customHeight="1">
      <c r="D996" s="70"/>
    </row>
    <row r="997" ht="14.25" customHeight="1">
      <c r="D997" s="70"/>
    </row>
    <row r="998" ht="14.25" customHeight="1">
      <c r="D998" s="70"/>
    </row>
    <row r="999" ht="14.25" customHeight="1">
      <c r="D999" s="70"/>
    </row>
    <row r="1000" ht="14.25" customHeight="1">
      <c r="D1000" s="7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>
      <pane xSplit="6.0" ySplit="6.0" topLeftCell="G7" activePane="bottomRight" state="frozen"/>
      <selection activeCell="G1" sqref="G1" pane="topRight"/>
      <selection activeCell="A7" sqref="A7" pane="bottomLeft"/>
      <selection activeCell="G7" sqref="G7" pane="bottomRight"/>
    </sheetView>
  </sheetViews>
  <sheetFormatPr customHeight="1" defaultColWidth="12.63" defaultRowHeight="15.0"/>
  <cols>
    <col customWidth="1" min="1" max="1" width="3.75"/>
    <col customWidth="1" min="2" max="2" width="30.75"/>
    <col customWidth="1" min="3" max="3" width="8.75"/>
    <col customWidth="1" min="4" max="4" width="7.63"/>
    <col customWidth="1" min="5" max="5" width="15.25"/>
    <col customWidth="1" min="6" max="6" width="1.75"/>
    <col customWidth="1" min="7" max="14" width="13.0"/>
    <col customWidth="1" min="15" max="16" width="12.63"/>
    <col customWidth="1" min="17" max="17" width="12.75"/>
    <col customWidth="1" min="18" max="19" width="16.75"/>
    <col customWidth="1" min="20" max="20" width="1.75"/>
    <col customWidth="1" min="21" max="24" width="16.75"/>
    <col customWidth="1" min="25" max="33" width="8.75"/>
  </cols>
  <sheetData>
    <row r="1" ht="14.25" customHeight="1">
      <c r="A1" s="70" t="s">
        <v>47</v>
      </c>
      <c r="S1" s="70"/>
    </row>
    <row r="2" ht="14.25" customHeight="1">
      <c r="A2" s="70" t="s">
        <v>48</v>
      </c>
      <c r="S2" s="70"/>
    </row>
    <row r="3" ht="14.25" customHeight="1">
      <c r="A3" s="70" t="s">
        <v>191</v>
      </c>
      <c r="B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</row>
    <row r="4" ht="14.25" customHeight="1">
      <c r="A4" s="70"/>
      <c r="B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</row>
    <row r="5" ht="14.25" customHeight="1">
      <c r="G5" s="12" t="s">
        <v>192</v>
      </c>
      <c r="H5" s="12" t="s">
        <v>192</v>
      </c>
      <c r="I5" s="12" t="s">
        <v>192</v>
      </c>
      <c r="J5" s="12" t="s">
        <v>193</v>
      </c>
      <c r="K5" s="12" t="s">
        <v>193</v>
      </c>
      <c r="L5" s="12" t="s">
        <v>193</v>
      </c>
      <c r="M5" s="12" t="s">
        <v>194</v>
      </c>
      <c r="N5" s="12" t="s">
        <v>194</v>
      </c>
      <c r="O5" s="12" t="s">
        <v>194</v>
      </c>
      <c r="P5" s="12" t="s">
        <v>195</v>
      </c>
      <c r="Q5" s="12" t="s">
        <v>195</v>
      </c>
      <c r="R5" s="12" t="s">
        <v>195</v>
      </c>
      <c r="S5" s="70"/>
    </row>
    <row r="6" ht="14.25" customHeight="1">
      <c r="A6" s="102"/>
      <c r="B6" s="72"/>
      <c r="C6" s="73" t="s">
        <v>49</v>
      </c>
      <c r="E6" s="73" t="s">
        <v>196</v>
      </c>
      <c r="G6" s="73" t="s">
        <v>51</v>
      </c>
      <c r="H6" s="73" t="s">
        <v>1</v>
      </c>
      <c r="I6" s="73" t="s">
        <v>52</v>
      </c>
      <c r="J6" s="73" t="s">
        <v>53</v>
      </c>
      <c r="K6" s="73" t="s">
        <v>54</v>
      </c>
      <c r="L6" s="73" t="s">
        <v>55</v>
      </c>
      <c r="M6" s="73" t="s">
        <v>56</v>
      </c>
      <c r="N6" s="73" t="s">
        <v>57</v>
      </c>
      <c r="O6" s="73" t="s">
        <v>58</v>
      </c>
      <c r="P6" s="73" t="s">
        <v>59</v>
      </c>
      <c r="Q6" s="73" t="s">
        <v>60</v>
      </c>
      <c r="R6" s="73" t="s">
        <v>61</v>
      </c>
      <c r="S6" s="73" t="s">
        <v>197</v>
      </c>
      <c r="U6" s="73" t="s">
        <v>192</v>
      </c>
      <c r="V6" s="73" t="s">
        <v>193</v>
      </c>
      <c r="W6" s="73" t="s">
        <v>194</v>
      </c>
      <c r="X6" s="73" t="s">
        <v>195</v>
      </c>
    </row>
    <row r="7" ht="14.25" customHeight="1">
      <c r="A7" s="103" t="s">
        <v>198</v>
      </c>
      <c r="B7" s="104" t="s">
        <v>199</v>
      </c>
      <c r="S7" s="70"/>
    </row>
    <row r="8" ht="14.25" customHeight="1">
      <c r="A8" s="105"/>
      <c r="B8" s="106" t="s">
        <v>200</v>
      </c>
      <c r="C8" s="107"/>
      <c r="D8" s="70"/>
      <c r="E8" s="108"/>
      <c r="F8" s="109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9"/>
      <c r="U8" s="108"/>
      <c r="V8" s="108"/>
      <c r="W8" s="108"/>
      <c r="X8" s="108"/>
      <c r="Y8" s="70"/>
      <c r="Z8" s="70"/>
      <c r="AA8" s="70"/>
      <c r="AB8" s="70"/>
      <c r="AC8" s="70"/>
      <c r="AD8" s="70"/>
      <c r="AE8" s="70"/>
      <c r="AF8" s="70"/>
      <c r="AG8" s="70"/>
    </row>
    <row r="9" ht="14.25" customHeight="1">
      <c r="A9" s="110"/>
      <c r="B9" s="111" t="s">
        <v>173</v>
      </c>
      <c r="C9" s="112" t="s">
        <v>69</v>
      </c>
      <c r="D9" s="12" t="s">
        <v>201</v>
      </c>
      <c r="E9" s="113"/>
      <c r="F9" s="114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6"/>
      <c r="S9" s="117">
        <f t="shared" ref="S9:S22" si="2">IFERROR(AVERAGE(G9:R9),0)</f>
        <v>0</v>
      </c>
      <c r="T9" s="114"/>
      <c r="U9" s="118">
        <f t="shared" ref="U9:X9" si="1">IFERROR(AVERAGEIF($G$5:$R$5,U$6,$G9:$R9),0)</f>
        <v>0</v>
      </c>
      <c r="V9" s="118">
        <f t="shared" si="1"/>
        <v>0</v>
      </c>
      <c r="W9" s="118">
        <f t="shared" si="1"/>
        <v>0</v>
      </c>
      <c r="X9" s="118">
        <f t="shared" si="1"/>
        <v>0</v>
      </c>
    </row>
    <row r="10" ht="14.25" customHeight="1">
      <c r="A10" s="110"/>
      <c r="B10" s="119" t="s">
        <v>174</v>
      </c>
      <c r="C10" s="112" t="s">
        <v>69</v>
      </c>
      <c r="D10" s="12" t="s">
        <v>202</v>
      </c>
      <c r="E10" s="113"/>
      <c r="F10" s="114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6"/>
      <c r="S10" s="117">
        <f t="shared" si="2"/>
        <v>0</v>
      </c>
      <c r="T10" s="114"/>
      <c r="U10" s="118">
        <f t="shared" ref="U10:X10" si="3">IFERROR(AVERAGEIF($G$5:$R$5,U$6,$G10:$R10),0)</f>
        <v>0</v>
      </c>
      <c r="V10" s="118">
        <f t="shared" si="3"/>
        <v>0</v>
      </c>
      <c r="W10" s="118">
        <f t="shared" si="3"/>
        <v>0</v>
      </c>
      <c r="X10" s="118">
        <f t="shared" si="3"/>
        <v>0</v>
      </c>
    </row>
    <row r="11" ht="14.25" customHeight="1">
      <c r="A11" s="110"/>
      <c r="B11" s="111" t="s">
        <v>175</v>
      </c>
      <c r="C11" s="112" t="s">
        <v>69</v>
      </c>
      <c r="D11" s="12" t="s">
        <v>203</v>
      </c>
      <c r="E11" s="120"/>
      <c r="F11" s="114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6"/>
      <c r="S11" s="117">
        <f t="shared" si="2"/>
        <v>0</v>
      </c>
      <c r="T11" s="114"/>
      <c r="U11" s="118">
        <f t="shared" ref="U11:X11" si="4">IFERROR(AVERAGEIF($G$5:$R$5,U$6,$G11:$R11),0)</f>
        <v>0</v>
      </c>
      <c r="V11" s="118">
        <f t="shared" si="4"/>
        <v>0</v>
      </c>
      <c r="W11" s="118">
        <f t="shared" si="4"/>
        <v>0</v>
      </c>
      <c r="X11" s="118">
        <f t="shared" si="4"/>
        <v>0</v>
      </c>
    </row>
    <row r="12" ht="14.25" customHeight="1">
      <c r="A12" s="110"/>
      <c r="B12" s="119" t="s">
        <v>176</v>
      </c>
      <c r="C12" s="112" t="s">
        <v>69</v>
      </c>
      <c r="D12" s="12" t="s">
        <v>204</v>
      </c>
      <c r="E12" s="120"/>
      <c r="F12" s="114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6"/>
      <c r="S12" s="117">
        <f t="shared" si="2"/>
        <v>0</v>
      </c>
      <c r="T12" s="114"/>
      <c r="U12" s="118">
        <f t="shared" ref="U12:X12" si="5">IFERROR(AVERAGEIF($G$5:$R$5,U$6,$G12:$R12),0)</f>
        <v>0</v>
      </c>
      <c r="V12" s="118">
        <f t="shared" si="5"/>
        <v>0</v>
      </c>
      <c r="W12" s="118">
        <f t="shared" si="5"/>
        <v>0</v>
      </c>
      <c r="X12" s="118">
        <f t="shared" si="5"/>
        <v>0</v>
      </c>
    </row>
    <row r="13" ht="14.25" customHeight="1">
      <c r="A13" s="110"/>
      <c r="B13" s="111" t="s">
        <v>177</v>
      </c>
      <c r="C13" s="112" t="s">
        <v>69</v>
      </c>
      <c r="D13" s="12" t="s">
        <v>205</v>
      </c>
      <c r="E13" s="120"/>
      <c r="F13" s="114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6"/>
      <c r="S13" s="117">
        <f t="shared" si="2"/>
        <v>0</v>
      </c>
      <c r="T13" s="114"/>
      <c r="U13" s="118">
        <f t="shared" ref="U13:X13" si="6">IFERROR(AVERAGEIF($G$5:$R$5,U$6,$G13:$R13),0)</f>
        <v>0</v>
      </c>
      <c r="V13" s="118">
        <f t="shared" si="6"/>
        <v>0</v>
      </c>
      <c r="W13" s="118">
        <f t="shared" si="6"/>
        <v>0</v>
      </c>
      <c r="X13" s="118">
        <f t="shared" si="6"/>
        <v>0</v>
      </c>
    </row>
    <row r="14" ht="14.25" customHeight="1">
      <c r="A14" s="110"/>
      <c r="B14" s="119" t="s">
        <v>178</v>
      </c>
      <c r="C14" s="112" t="s">
        <v>69</v>
      </c>
      <c r="D14" s="12" t="s">
        <v>206</v>
      </c>
      <c r="E14" s="120"/>
      <c r="F14" s="114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6"/>
      <c r="S14" s="117">
        <f t="shared" si="2"/>
        <v>0</v>
      </c>
      <c r="T14" s="114"/>
      <c r="U14" s="118">
        <f t="shared" ref="U14:X14" si="7">IFERROR(AVERAGEIF($G$5:$R$5,U$6,$G14:$R14),0)</f>
        <v>0</v>
      </c>
      <c r="V14" s="118">
        <f t="shared" si="7"/>
        <v>0</v>
      </c>
      <c r="W14" s="118">
        <f t="shared" si="7"/>
        <v>0</v>
      </c>
      <c r="X14" s="118">
        <f t="shared" si="7"/>
        <v>0</v>
      </c>
    </row>
    <row r="15" ht="14.25" customHeight="1">
      <c r="A15" s="110"/>
      <c r="B15" s="111" t="s">
        <v>179</v>
      </c>
      <c r="C15" s="112" t="s">
        <v>69</v>
      </c>
      <c r="D15" s="12" t="s">
        <v>207</v>
      </c>
      <c r="E15" s="120"/>
      <c r="F15" s="114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6"/>
      <c r="S15" s="117">
        <f t="shared" si="2"/>
        <v>0</v>
      </c>
      <c r="T15" s="114"/>
      <c r="U15" s="118">
        <f t="shared" ref="U15:X15" si="8">IFERROR(AVERAGEIF($G$5:$R$5,U$6,$G15:$R15),0)</f>
        <v>0</v>
      </c>
      <c r="V15" s="118">
        <f t="shared" si="8"/>
        <v>0</v>
      </c>
      <c r="W15" s="118">
        <f t="shared" si="8"/>
        <v>0</v>
      </c>
      <c r="X15" s="118">
        <f t="shared" si="8"/>
        <v>0</v>
      </c>
    </row>
    <row r="16" ht="14.25" customHeight="1">
      <c r="A16" s="110"/>
      <c r="B16" s="119" t="s">
        <v>208</v>
      </c>
      <c r="C16" s="112" t="s">
        <v>69</v>
      </c>
      <c r="D16" s="12" t="s">
        <v>209</v>
      </c>
      <c r="E16" s="120"/>
      <c r="F16" s="114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6"/>
      <c r="S16" s="117">
        <f t="shared" si="2"/>
        <v>0</v>
      </c>
      <c r="T16" s="114"/>
      <c r="U16" s="118">
        <f t="shared" ref="U16:X16" si="9">IFERROR(AVERAGEIF($G$5:$R$5,U$6,$G16:$R16),0)</f>
        <v>0</v>
      </c>
      <c r="V16" s="118">
        <f t="shared" si="9"/>
        <v>0</v>
      </c>
      <c r="W16" s="118">
        <f t="shared" si="9"/>
        <v>0</v>
      </c>
      <c r="X16" s="118">
        <f t="shared" si="9"/>
        <v>0</v>
      </c>
    </row>
    <row r="17" ht="14.25" customHeight="1">
      <c r="A17" s="110"/>
      <c r="B17" s="111" t="s">
        <v>181</v>
      </c>
      <c r="C17" s="112" t="s">
        <v>69</v>
      </c>
      <c r="D17" s="12" t="s">
        <v>210</v>
      </c>
      <c r="E17" s="120"/>
      <c r="F17" s="114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6"/>
      <c r="S17" s="117">
        <f t="shared" si="2"/>
        <v>0</v>
      </c>
      <c r="T17" s="114"/>
      <c r="U17" s="118">
        <f t="shared" ref="U17:X17" si="10">IFERROR(AVERAGEIF($G$5:$R$5,U$6,$G17:$R17),0)</f>
        <v>0</v>
      </c>
      <c r="V17" s="118">
        <f t="shared" si="10"/>
        <v>0</v>
      </c>
      <c r="W17" s="118">
        <f t="shared" si="10"/>
        <v>0</v>
      </c>
      <c r="X17" s="118">
        <f t="shared" si="10"/>
        <v>0</v>
      </c>
    </row>
    <row r="18" ht="14.25" customHeight="1">
      <c r="A18" s="110"/>
      <c r="B18" s="119" t="s">
        <v>182</v>
      </c>
      <c r="C18" s="112" t="s">
        <v>69</v>
      </c>
      <c r="D18" s="12" t="s">
        <v>211</v>
      </c>
      <c r="E18" s="120"/>
      <c r="F18" s="114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6"/>
      <c r="S18" s="117">
        <f t="shared" si="2"/>
        <v>0</v>
      </c>
      <c r="T18" s="114"/>
      <c r="U18" s="118">
        <f t="shared" ref="U18:X18" si="11">IFERROR(AVERAGEIF($G$5:$R$5,U$6,$G18:$R18),0)</f>
        <v>0</v>
      </c>
      <c r="V18" s="118">
        <f t="shared" si="11"/>
        <v>0</v>
      </c>
      <c r="W18" s="118">
        <f t="shared" si="11"/>
        <v>0</v>
      </c>
      <c r="X18" s="118">
        <f t="shared" si="11"/>
        <v>0</v>
      </c>
    </row>
    <row r="19" ht="14.25" customHeight="1">
      <c r="A19" s="110"/>
      <c r="B19" s="111" t="s">
        <v>183</v>
      </c>
      <c r="C19" s="112" t="s">
        <v>69</v>
      </c>
      <c r="D19" s="12" t="s">
        <v>212</v>
      </c>
      <c r="E19" s="120"/>
      <c r="F19" s="114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6"/>
      <c r="S19" s="117">
        <f t="shared" si="2"/>
        <v>0</v>
      </c>
      <c r="T19" s="114"/>
      <c r="U19" s="118">
        <f t="shared" ref="U19:X19" si="12">IFERROR(AVERAGEIF($G$5:$R$5,U$6,$G19:$R19),0)</f>
        <v>0</v>
      </c>
      <c r="V19" s="118">
        <f t="shared" si="12"/>
        <v>0</v>
      </c>
      <c r="W19" s="118">
        <f t="shared" si="12"/>
        <v>0</v>
      </c>
      <c r="X19" s="118">
        <f t="shared" si="12"/>
        <v>0</v>
      </c>
    </row>
    <row r="20" ht="14.25" customHeight="1">
      <c r="A20" s="110"/>
      <c r="B20" s="119" t="s">
        <v>213</v>
      </c>
      <c r="C20" s="112" t="s">
        <v>69</v>
      </c>
      <c r="D20" s="12" t="s">
        <v>214</v>
      </c>
      <c r="E20" s="120"/>
      <c r="F20" s="114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6"/>
      <c r="S20" s="117">
        <f t="shared" si="2"/>
        <v>0</v>
      </c>
      <c r="T20" s="114"/>
      <c r="U20" s="118">
        <f t="shared" ref="U20:X20" si="13">IFERROR(AVERAGEIF($G$5:$R$5,U$6,$G20:$R20),0)</f>
        <v>0</v>
      </c>
      <c r="V20" s="118">
        <f t="shared" si="13"/>
        <v>0</v>
      </c>
      <c r="W20" s="118">
        <f t="shared" si="13"/>
        <v>0</v>
      </c>
      <c r="X20" s="118">
        <f t="shared" si="13"/>
        <v>0</v>
      </c>
    </row>
    <row r="21" ht="14.25" customHeight="1">
      <c r="A21" s="110"/>
      <c r="B21" s="119" t="s">
        <v>215</v>
      </c>
      <c r="C21" s="112" t="s">
        <v>69</v>
      </c>
      <c r="D21" s="12" t="s">
        <v>216</v>
      </c>
      <c r="E21" s="120"/>
      <c r="F21" s="114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6"/>
      <c r="S21" s="117">
        <f t="shared" si="2"/>
        <v>0</v>
      </c>
      <c r="T21" s="114"/>
      <c r="U21" s="118">
        <f t="shared" ref="U21:X21" si="14">IFERROR(AVERAGEIF($G$5:$R$5,U$6,$G21:$R21),0)</f>
        <v>0</v>
      </c>
      <c r="V21" s="118">
        <f t="shared" si="14"/>
        <v>0</v>
      </c>
      <c r="W21" s="118">
        <f t="shared" si="14"/>
        <v>0</v>
      </c>
      <c r="X21" s="118">
        <f t="shared" si="14"/>
        <v>0</v>
      </c>
    </row>
    <row r="22" ht="14.25" customHeight="1">
      <c r="A22" s="121"/>
      <c r="B22" s="122" t="s">
        <v>199</v>
      </c>
      <c r="C22" s="123" t="s">
        <v>69</v>
      </c>
      <c r="D22" s="70"/>
      <c r="E22" s="120"/>
      <c r="F22" s="109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>
        <f t="shared" si="2"/>
        <v>0</v>
      </c>
      <c r="T22" s="109"/>
      <c r="U22" s="125">
        <f t="shared" ref="U22:X22" si="15">IFERROR(AVERAGEIF($G$5:$R$5,U$6,$G22:$R22),0)</f>
        <v>0</v>
      </c>
      <c r="V22" s="125">
        <f t="shared" si="15"/>
        <v>0</v>
      </c>
      <c r="W22" s="125">
        <f t="shared" si="15"/>
        <v>0</v>
      </c>
      <c r="X22" s="125">
        <f t="shared" si="15"/>
        <v>0</v>
      </c>
      <c r="Y22" s="70"/>
      <c r="Z22" s="70"/>
      <c r="AA22" s="70"/>
      <c r="AB22" s="70"/>
      <c r="AC22" s="70"/>
      <c r="AD22" s="70"/>
      <c r="AE22" s="70"/>
      <c r="AF22" s="70"/>
      <c r="AG22" s="70"/>
    </row>
    <row r="23" ht="13.5" customHeight="1">
      <c r="S23" s="70"/>
    </row>
    <row r="24" ht="14.25" customHeight="1">
      <c r="A24" s="103" t="s">
        <v>217</v>
      </c>
      <c r="B24" s="126" t="s">
        <v>218</v>
      </c>
      <c r="S24" s="70"/>
    </row>
    <row r="25" ht="14.25" customHeight="1">
      <c r="A25" s="105"/>
      <c r="B25" s="106" t="s">
        <v>219</v>
      </c>
      <c r="C25" s="107"/>
      <c r="D25" s="70"/>
      <c r="E25" s="108"/>
      <c r="F25" s="109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9"/>
      <c r="U25" s="108"/>
      <c r="V25" s="108"/>
      <c r="W25" s="108"/>
      <c r="X25" s="108"/>
      <c r="Y25" s="70"/>
      <c r="Z25" s="70"/>
      <c r="AA25" s="70"/>
      <c r="AB25" s="70"/>
      <c r="AC25" s="70"/>
      <c r="AD25" s="70"/>
      <c r="AE25" s="70"/>
      <c r="AF25" s="70"/>
      <c r="AG25" s="70"/>
    </row>
    <row r="26" ht="14.25" customHeight="1">
      <c r="A26" s="110"/>
      <c r="B26" s="111" t="s">
        <v>220</v>
      </c>
      <c r="C26" s="112" t="s">
        <v>221</v>
      </c>
      <c r="E26" s="116">
        <v>1.0</v>
      </c>
      <c r="F26" s="114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0" t="str">
        <f t="shared" ref="S26:S31" si="17">R26</f>
        <v/>
      </c>
      <c r="T26" s="114"/>
      <c r="U26" s="113">
        <f t="shared" ref="U26:W26" si="16">IFERROR(AVERAGE(G26,H26,I26),0)</f>
        <v>0</v>
      </c>
      <c r="V26" s="113">
        <f t="shared" si="16"/>
        <v>0</v>
      </c>
      <c r="W26" s="113">
        <f t="shared" si="16"/>
        <v>0</v>
      </c>
      <c r="X26" s="113">
        <f t="shared" ref="X26:X31" si="18">IFERROR(AVERAGE(P26:R26),0)</f>
        <v>0</v>
      </c>
    </row>
    <row r="27" ht="14.25" customHeight="1">
      <c r="A27" s="110"/>
      <c r="B27" s="119" t="s">
        <v>32</v>
      </c>
      <c r="C27" s="112" t="s">
        <v>221</v>
      </c>
      <c r="E27" s="116">
        <v>25.0</v>
      </c>
      <c r="F27" s="114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0" t="str">
        <f t="shared" si="17"/>
        <v/>
      </c>
      <c r="T27" s="114"/>
      <c r="U27" s="113">
        <f t="shared" ref="U27:U31" si="19">IFERROR(AVERAGE(G27:I27),0)</f>
        <v>0</v>
      </c>
      <c r="V27" s="113">
        <f t="shared" ref="V27:V31" si="20">IFERROR(AVERAGE(J27:L27),0)</f>
        <v>0</v>
      </c>
      <c r="W27" s="113">
        <f t="shared" ref="W27:W31" si="21">IFERROR(AVERAGE(M27:O27),0)</f>
        <v>0</v>
      </c>
      <c r="X27" s="113">
        <f t="shared" si="18"/>
        <v>0</v>
      </c>
    </row>
    <row r="28" ht="14.25" customHeight="1">
      <c r="A28" s="110"/>
      <c r="B28" s="111" t="s">
        <v>222</v>
      </c>
      <c r="C28" s="112" t="s">
        <v>221</v>
      </c>
      <c r="E28" s="116">
        <v>1.0</v>
      </c>
      <c r="F28" s="114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0" t="str">
        <f t="shared" si="17"/>
        <v/>
      </c>
      <c r="T28" s="114"/>
      <c r="U28" s="113">
        <f t="shared" si="19"/>
        <v>0</v>
      </c>
      <c r="V28" s="113">
        <f t="shared" si="20"/>
        <v>0</v>
      </c>
      <c r="W28" s="113">
        <f t="shared" si="21"/>
        <v>0</v>
      </c>
      <c r="X28" s="113">
        <f t="shared" si="18"/>
        <v>0</v>
      </c>
    </row>
    <row r="29" ht="14.25" customHeight="1">
      <c r="A29" s="110"/>
      <c r="B29" s="119" t="s">
        <v>223</v>
      </c>
      <c r="C29" s="112" t="s">
        <v>221</v>
      </c>
      <c r="E29" s="116">
        <v>1.0</v>
      </c>
      <c r="F29" s="114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0" t="str">
        <f t="shared" si="17"/>
        <v/>
      </c>
      <c r="T29" s="114"/>
      <c r="U29" s="113">
        <f t="shared" si="19"/>
        <v>0</v>
      </c>
      <c r="V29" s="113">
        <f t="shared" si="20"/>
        <v>0</v>
      </c>
      <c r="W29" s="113">
        <f t="shared" si="21"/>
        <v>0</v>
      </c>
      <c r="X29" s="113">
        <f t="shared" si="18"/>
        <v>0</v>
      </c>
    </row>
    <row r="30" ht="14.25" customHeight="1">
      <c r="A30" s="110"/>
      <c r="B30" s="111" t="s">
        <v>224</v>
      </c>
      <c r="C30" s="112" t="s">
        <v>221</v>
      </c>
      <c r="E30" s="116">
        <v>34.0</v>
      </c>
      <c r="F30" s="114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0" t="str">
        <f t="shared" si="17"/>
        <v/>
      </c>
      <c r="T30" s="114"/>
      <c r="U30" s="113">
        <f t="shared" si="19"/>
        <v>0</v>
      </c>
      <c r="V30" s="113">
        <f t="shared" si="20"/>
        <v>0</v>
      </c>
      <c r="W30" s="113">
        <f t="shared" si="21"/>
        <v>0</v>
      </c>
      <c r="X30" s="113">
        <f t="shared" si="18"/>
        <v>0</v>
      </c>
    </row>
    <row r="31" ht="14.25" customHeight="1">
      <c r="A31" s="110"/>
      <c r="B31" s="119" t="s">
        <v>225</v>
      </c>
      <c r="C31" s="112" t="s">
        <v>221</v>
      </c>
      <c r="E31" s="116">
        <v>8.0</v>
      </c>
      <c r="F31" s="114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0" t="str">
        <f t="shared" si="17"/>
        <v/>
      </c>
      <c r="T31" s="114"/>
      <c r="U31" s="113">
        <f t="shared" si="19"/>
        <v>0</v>
      </c>
      <c r="V31" s="113">
        <f t="shared" si="20"/>
        <v>0</v>
      </c>
      <c r="W31" s="113">
        <f t="shared" si="21"/>
        <v>0</v>
      </c>
      <c r="X31" s="113">
        <f t="shared" si="18"/>
        <v>0</v>
      </c>
    </row>
    <row r="32" ht="4.5" customHeight="1">
      <c r="A32" s="128"/>
      <c r="B32" s="129"/>
      <c r="C32" s="130"/>
      <c r="E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70"/>
      <c r="U32" s="131"/>
      <c r="V32" s="131"/>
      <c r="W32" s="131"/>
      <c r="X32" s="131"/>
    </row>
    <row r="33" ht="14.25" customHeight="1">
      <c r="A33" s="110"/>
      <c r="B33" s="119" t="s">
        <v>226</v>
      </c>
      <c r="C33" s="112" t="s">
        <v>221</v>
      </c>
      <c r="E33" s="116">
        <v>69.0</v>
      </c>
      <c r="F33" s="114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0" t="str">
        <f>R33</f>
        <v/>
      </c>
      <c r="T33" s="114"/>
      <c r="U33" s="113">
        <f>IFERROR(AVERAGE(G33:I33),0)</f>
        <v>0</v>
      </c>
      <c r="V33" s="113">
        <f>IFERROR(AVERAGE(J33:L33),0)</f>
        <v>0</v>
      </c>
      <c r="W33" s="113">
        <f>IFERROR(AVERAGE(M33:O33),0)</f>
        <v>0</v>
      </c>
      <c r="X33" s="113">
        <f>IFERROR(AVERAGE(P33:R33),0)</f>
        <v>0</v>
      </c>
    </row>
    <row r="34" ht="4.5" customHeight="1">
      <c r="A34" s="128"/>
      <c r="B34" s="129"/>
      <c r="C34" s="130"/>
      <c r="E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70"/>
      <c r="U34" s="131"/>
      <c r="V34" s="131"/>
      <c r="W34" s="131"/>
      <c r="X34" s="131"/>
    </row>
    <row r="35" ht="14.25" customHeight="1">
      <c r="A35" s="110"/>
      <c r="B35" s="119" t="s">
        <v>227</v>
      </c>
      <c r="C35" s="112" t="s">
        <v>221</v>
      </c>
      <c r="E35" s="116">
        <v>0.0</v>
      </c>
      <c r="F35" s="114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0" t="str">
        <f>R35</f>
        <v/>
      </c>
      <c r="T35" s="114"/>
      <c r="U35" s="113">
        <f>IFERROR(AVERAGE(G35:I35),0)</f>
        <v>0</v>
      </c>
      <c r="V35" s="113">
        <f>IFERROR(AVERAGE(J35:L35),0)</f>
        <v>0</v>
      </c>
      <c r="W35" s="113">
        <f>IFERROR(AVERAGE(M35:O35),0)</f>
        <v>0</v>
      </c>
      <c r="X35" s="113">
        <f>IFERROR(AVERAGE(P35:R35),0)</f>
        <v>0</v>
      </c>
    </row>
    <row r="36" ht="4.5" customHeight="1">
      <c r="A36" s="128"/>
      <c r="B36" s="129"/>
      <c r="C36" s="130"/>
      <c r="E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70"/>
      <c r="U36" s="131"/>
      <c r="V36" s="131"/>
      <c r="W36" s="131"/>
      <c r="X36" s="131"/>
    </row>
    <row r="37" ht="14.25" customHeight="1">
      <c r="A37" s="110"/>
      <c r="B37" s="119" t="s">
        <v>228</v>
      </c>
      <c r="C37" s="112" t="s">
        <v>221</v>
      </c>
      <c r="E37" s="116">
        <v>1.0</v>
      </c>
      <c r="F37" s="114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0" t="str">
        <f t="shared" ref="S37:S38" si="22">R37</f>
        <v/>
      </c>
      <c r="T37" s="114"/>
      <c r="U37" s="113">
        <f t="shared" ref="U37:U38" si="23">IFERROR(AVERAGE(G37:I37),0)</f>
        <v>0</v>
      </c>
      <c r="V37" s="113">
        <f t="shared" ref="V37:V38" si="24">IFERROR(AVERAGE(J37:L37),0)</f>
        <v>0</v>
      </c>
      <c r="W37" s="113">
        <f t="shared" ref="W37:W38" si="25">IFERROR(AVERAGE(M37:O37),0)</f>
        <v>0</v>
      </c>
      <c r="X37" s="113">
        <f t="shared" ref="X37:X38" si="26">IFERROR(AVERAGE(P37:R37),0)</f>
        <v>0</v>
      </c>
    </row>
    <row r="38" ht="14.25" customHeight="1">
      <c r="A38" s="110"/>
      <c r="B38" s="119" t="s">
        <v>229</v>
      </c>
      <c r="C38" s="112" t="s">
        <v>221</v>
      </c>
      <c r="E38" s="116">
        <v>7.0</v>
      </c>
      <c r="F38" s="114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0" t="str">
        <f t="shared" si="22"/>
        <v/>
      </c>
      <c r="T38" s="114"/>
      <c r="U38" s="113">
        <f t="shared" si="23"/>
        <v>0</v>
      </c>
      <c r="V38" s="113">
        <f t="shared" si="24"/>
        <v>0</v>
      </c>
      <c r="W38" s="113">
        <f t="shared" si="25"/>
        <v>0</v>
      </c>
      <c r="X38" s="113">
        <f t="shared" si="26"/>
        <v>0</v>
      </c>
    </row>
    <row r="39" ht="14.25" customHeight="1">
      <c r="A39" s="110"/>
      <c r="B39" s="132" t="s">
        <v>230</v>
      </c>
      <c r="C39" s="112" t="s">
        <v>221</v>
      </c>
      <c r="E39" s="120">
        <f>E37+E38</f>
        <v>8</v>
      </c>
      <c r="F39" s="114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20">
        <f>S37+S38</f>
        <v>0</v>
      </c>
      <c r="T39" s="114"/>
      <c r="U39" s="120">
        <f t="shared" ref="U39:X39" si="27">U37+U38</f>
        <v>0</v>
      </c>
      <c r="V39" s="120">
        <f t="shared" si="27"/>
        <v>0</v>
      </c>
      <c r="W39" s="120">
        <f t="shared" si="27"/>
        <v>0</v>
      </c>
      <c r="X39" s="120">
        <f t="shared" si="27"/>
        <v>0</v>
      </c>
    </row>
    <row r="40" ht="4.5" customHeight="1">
      <c r="A40" s="128"/>
      <c r="B40" s="129"/>
      <c r="C40" s="130"/>
      <c r="E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70"/>
      <c r="U40" s="131"/>
      <c r="V40" s="131"/>
      <c r="W40" s="131"/>
      <c r="X40" s="131"/>
    </row>
    <row r="41" ht="14.25" customHeight="1">
      <c r="A41" s="121"/>
      <c r="B41" s="122" t="s">
        <v>231</v>
      </c>
      <c r="C41" s="123" t="s">
        <v>221</v>
      </c>
      <c r="D41" s="70"/>
      <c r="E41" s="134">
        <v>77.0</v>
      </c>
      <c r="F41" s="109"/>
      <c r="G41" s="135">
        <v>107.0</v>
      </c>
      <c r="H41" s="135">
        <v>108.0</v>
      </c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4" t="str">
        <f>R41</f>
        <v/>
      </c>
      <c r="T41" s="109"/>
      <c r="U41" s="113">
        <f>IFERROR(AVERAGE(G41:I41),0)</f>
        <v>107.5</v>
      </c>
      <c r="V41" s="113">
        <f>IFERROR(AVERAGE(J41:L41),0)</f>
        <v>0</v>
      </c>
      <c r="W41" s="113">
        <f>IFERROR(AVERAGE(M41:O41),0)</f>
        <v>0</v>
      </c>
      <c r="X41" s="113">
        <f>IFERROR(AVERAGE(P41:R41),0)</f>
        <v>0</v>
      </c>
      <c r="Y41" s="70"/>
      <c r="Z41" s="70"/>
      <c r="AA41" s="70"/>
      <c r="AB41" s="70"/>
      <c r="AC41" s="70"/>
      <c r="AD41" s="70"/>
      <c r="AE41" s="70"/>
      <c r="AF41" s="70"/>
      <c r="AG41" s="70"/>
    </row>
    <row r="42" ht="13.5" customHeight="1">
      <c r="S42" s="70"/>
    </row>
    <row r="43" ht="14.25" customHeight="1">
      <c r="A43" s="103" t="s">
        <v>232</v>
      </c>
      <c r="B43" s="104" t="s">
        <v>233</v>
      </c>
      <c r="S43" s="70"/>
    </row>
    <row r="44" ht="14.25" customHeight="1">
      <c r="A44" s="105"/>
      <c r="B44" s="106" t="s">
        <v>226</v>
      </c>
      <c r="C44" s="107"/>
      <c r="D44" s="70"/>
      <c r="E44" s="108"/>
      <c r="F44" s="109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9"/>
      <c r="U44" s="108"/>
      <c r="V44" s="108"/>
      <c r="W44" s="108"/>
      <c r="X44" s="108"/>
      <c r="Y44" s="70"/>
      <c r="Z44" s="70"/>
      <c r="AA44" s="70"/>
      <c r="AB44" s="70"/>
      <c r="AC44" s="70"/>
      <c r="AD44" s="70"/>
      <c r="AE44" s="70"/>
      <c r="AF44" s="70"/>
      <c r="AG44" s="70"/>
    </row>
    <row r="45" ht="14.25" customHeight="1">
      <c r="A45" s="110"/>
      <c r="B45" s="119" t="s">
        <v>32</v>
      </c>
      <c r="C45" s="112" t="s">
        <v>221</v>
      </c>
      <c r="E45" s="113"/>
      <c r="F45" s="114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16"/>
      <c r="R45" s="116"/>
      <c r="S45" s="120" t="str">
        <f t="shared" ref="S45:S49" si="28">R45</f>
        <v/>
      </c>
      <c r="T45" s="114"/>
      <c r="U45" s="113">
        <f t="shared" ref="U45:U49" si="29">IFERROR(AVERAGE(G45:I45),0)</f>
        <v>0</v>
      </c>
      <c r="V45" s="113">
        <f t="shared" ref="V45:V49" si="30">IFERROR(AVERAGE(J45:L45),0)</f>
        <v>0</v>
      </c>
      <c r="W45" s="113">
        <f t="shared" ref="W45:W49" si="31">IFERROR(AVERAGE(M45:O45),0)</f>
        <v>0</v>
      </c>
      <c r="X45" s="113">
        <f t="shared" ref="X45:X49" si="32">IFERROR(AVERAGE(P45:R45),0)</f>
        <v>0</v>
      </c>
    </row>
    <row r="46" ht="14.25" customHeight="1">
      <c r="A46" s="110"/>
      <c r="B46" s="111" t="s">
        <v>222</v>
      </c>
      <c r="C46" s="112" t="s">
        <v>221</v>
      </c>
      <c r="E46" s="113"/>
      <c r="F46" s="114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16"/>
      <c r="R46" s="116"/>
      <c r="S46" s="120" t="str">
        <f t="shared" si="28"/>
        <v/>
      </c>
      <c r="T46" s="114"/>
      <c r="U46" s="113">
        <f t="shared" si="29"/>
        <v>0</v>
      </c>
      <c r="V46" s="113">
        <f t="shared" si="30"/>
        <v>0</v>
      </c>
      <c r="W46" s="113">
        <f t="shared" si="31"/>
        <v>0</v>
      </c>
      <c r="X46" s="113">
        <f t="shared" si="32"/>
        <v>0</v>
      </c>
    </row>
    <row r="47" ht="14.25" customHeight="1">
      <c r="A47" s="110"/>
      <c r="B47" s="119" t="s">
        <v>223</v>
      </c>
      <c r="C47" s="112" t="s">
        <v>221</v>
      </c>
      <c r="E47" s="113"/>
      <c r="F47" s="114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16"/>
      <c r="R47" s="116"/>
      <c r="S47" s="120" t="str">
        <f t="shared" si="28"/>
        <v/>
      </c>
      <c r="T47" s="114"/>
      <c r="U47" s="113">
        <f t="shared" si="29"/>
        <v>0</v>
      </c>
      <c r="V47" s="113">
        <f t="shared" si="30"/>
        <v>0</v>
      </c>
      <c r="W47" s="113">
        <f t="shared" si="31"/>
        <v>0</v>
      </c>
      <c r="X47" s="113">
        <f t="shared" si="32"/>
        <v>0</v>
      </c>
    </row>
    <row r="48" ht="14.25" customHeight="1">
      <c r="A48" s="110"/>
      <c r="B48" s="111" t="s">
        <v>224</v>
      </c>
      <c r="C48" s="112" t="s">
        <v>221</v>
      </c>
      <c r="E48" s="113"/>
      <c r="F48" s="114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16"/>
      <c r="R48" s="116"/>
      <c r="S48" s="120" t="str">
        <f t="shared" si="28"/>
        <v/>
      </c>
      <c r="T48" s="114"/>
      <c r="U48" s="113">
        <f t="shared" si="29"/>
        <v>0</v>
      </c>
      <c r="V48" s="113">
        <f t="shared" si="30"/>
        <v>0</v>
      </c>
      <c r="W48" s="113">
        <f t="shared" si="31"/>
        <v>0</v>
      </c>
      <c r="X48" s="113">
        <f t="shared" si="32"/>
        <v>0</v>
      </c>
    </row>
    <row r="49" ht="14.25" customHeight="1">
      <c r="A49" s="110"/>
      <c r="B49" s="119" t="s">
        <v>225</v>
      </c>
      <c r="C49" s="112" t="s">
        <v>221</v>
      </c>
      <c r="E49" s="113"/>
      <c r="F49" s="114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16"/>
      <c r="R49" s="116"/>
      <c r="S49" s="120" t="str">
        <f t="shared" si="28"/>
        <v/>
      </c>
      <c r="T49" s="114"/>
      <c r="U49" s="113">
        <f t="shared" si="29"/>
        <v>0</v>
      </c>
      <c r="V49" s="113">
        <f t="shared" si="30"/>
        <v>0</v>
      </c>
      <c r="W49" s="113">
        <f t="shared" si="31"/>
        <v>0</v>
      </c>
      <c r="X49" s="113">
        <f t="shared" si="32"/>
        <v>0</v>
      </c>
    </row>
    <row r="50" ht="13.5" customHeight="1">
      <c r="S50" s="70"/>
    </row>
    <row r="51" ht="14.25" customHeight="1">
      <c r="A51" s="103" t="s">
        <v>234</v>
      </c>
      <c r="B51" s="126" t="s">
        <v>235</v>
      </c>
      <c r="S51" s="70"/>
    </row>
    <row r="52" ht="14.25" customHeight="1">
      <c r="A52" s="105"/>
      <c r="B52" s="106" t="s">
        <v>236</v>
      </c>
      <c r="C52" s="107"/>
      <c r="D52" s="70"/>
      <c r="E52" s="108"/>
      <c r="F52" s="109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9"/>
      <c r="U52" s="108"/>
      <c r="V52" s="108"/>
      <c r="W52" s="108"/>
      <c r="X52" s="108"/>
      <c r="Y52" s="70"/>
      <c r="Z52" s="70"/>
      <c r="AA52" s="70"/>
      <c r="AB52" s="70"/>
      <c r="AC52" s="70"/>
      <c r="AD52" s="70"/>
      <c r="AE52" s="70"/>
      <c r="AF52" s="70"/>
      <c r="AG52" s="70"/>
    </row>
    <row r="53" ht="14.25" customHeight="1">
      <c r="A53" s="110"/>
      <c r="B53" s="111" t="s">
        <v>237</v>
      </c>
      <c r="C53" s="112" t="s">
        <v>221</v>
      </c>
      <c r="E53" s="113"/>
      <c r="F53" s="114"/>
      <c r="G53" s="136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16"/>
      <c r="S53" s="120">
        <f t="shared" ref="S53:S57" si="34">SUM(G53:R53)</f>
        <v>0</v>
      </c>
      <c r="T53" s="114"/>
      <c r="U53" s="116">
        <f t="shared" ref="U53:X53" si="33">SUMIFS($G53:$R53,$G$5:$R$5,U$6)</f>
        <v>0</v>
      </c>
      <c r="V53" s="116">
        <f t="shared" si="33"/>
        <v>0</v>
      </c>
      <c r="W53" s="116">
        <f t="shared" si="33"/>
        <v>0</v>
      </c>
      <c r="X53" s="116">
        <f t="shared" si="33"/>
        <v>0</v>
      </c>
    </row>
    <row r="54" ht="14.25" customHeight="1">
      <c r="A54" s="110"/>
      <c r="B54" s="111" t="s">
        <v>238</v>
      </c>
      <c r="C54" s="112" t="s">
        <v>221</v>
      </c>
      <c r="E54" s="113"/>
      <c r="F54" s="114"/>
      <c r="G54" s="136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16"/>
      <c r="S54" s="120">
        <f t="shared" si="34"/>
        <v>0</v>
      </c>
      <c r="T54" s="114"/>
      <c r="U54" s="116">
        <f t="shared" ref="U54:X54" si="35">SUMIFS($G54:$R54,$G$5:$R$5,U$6)</f>
        <v>0</v>
      </c>
      <c r="V54" s="116">
        <f t="shared" si="35"/>
        <v>0</v>
      </c>
      <c r="W54" s="116">
        <f t="shared" si="35"/>
        <v>0</v>
      </c>
      <c r="X54" s="116">
        <f t="shared" si="35"/>
        <v>0</v>
      </c>
    </row>
    <row r="55" ht="14.25" customHeight="1">
      <c r="A55" s="110"/>
      <c r="B55" s="111" t="s">
        <v>239</v>
      </c>
      <c r="C55" s="112" t="s">
        <v>221</v>
      </c>
      <c r="E55" s="120"/>
      <c r="F55" s="114"/>
      <c r="G55" s="136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16"/>
      <c r="S55" s="120">
        <f t="shared" si="34"/>
        <v>0</v>
      </c>
      <c r="T55" s="114"/>
      <c r="U55" s="116">
        <f t="shared" ref="U55:X55" si="36">SUMIFS($G55:$R55,$G$5:$R$5,U$6)</f>
        <v>0</v>
      </c>
      <c r="V55" s="116">
        <f t="shared" si="36"/>
        <v>0</v>
      </c>
      <c r="W55" s="116">
        <f t="shared" si="36"/>
        <v>0</v>
      </c>
      <c r="X55" s="116">
        <f t="shared" si="36"/>
        <v>0</v>
      </c>
    </row>
    <row r="56" ht="14.25" customHeight="1">
      <c r="A56" s="110"/>
      <c r="B56" s="111" t="s">
        <v>240</v>
      </c>
      <c r="C56" s="112" t="s">
        <v>221</v>
      </c>
      <c r="E56" s="120"/>
      <c r="F56" s="114"/>
      <c r="G56" s="136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16"/>
      <c r="S56" s="120">
        <f t="shared" si="34"/>
        <v>0</v>
      </c>
      <c r="T56" s="114"/>
      <c r="U56" s="116">
        <f t="shared" ref="U56:X56" si="37">SUMIFS($G56:$R56,$G$5:$R$5,U$6)</f>
        <v>0</v>
      </c>
      <c r="V56" s="116">
        <f t="shared" si="37"/>
        <v>0</v>
      </c>
      <c r="W56" s="116">
        <f t="shared" si="37"/>
        <v>0</v>
      </c>
      <c r="X56" s="116">
        <f t="shared" si="37"/>
        <v>0</v>
      </c>
    </row>
    <row r="57" ht="14.25" customHeight="1">
      <c r="A57" s="110"/>
      <c r="B57" s="111" t="s">
        <v>241</v>
      </c>
      <c r="C57" s="112" t="s">
        <v>221</v>
      </c>
      <c r="E57" s="120"/>
      <c r="F57" s="114"/>
      <c r="G57" s="138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20">
        <f t="shared" si="34"/>
        <v>0</v>
      </c>
      <c r="T57" s="114"/>
      <c r="U57" s="116">
        <f t="shared" ref="U57:X57" si="38">SUMIFS($G57:$R57,$G$5:$R$5,U$6)</f>
        <v>0</v>
      </c>
      <c r="V57" s="116">
        <f t="shared" si="38"/>
        <v>0</v>
      </c>
      <c r="W57" s="116">
        <f t="shared" si="38"/>
        <v>0</v>
      </c>
      <c r="X57" s="116">
        <f t="shared" si="38"/>
        <v>0</v>
      </c>
    </row>
    <row r="58" ht="14.25" customHeight="1">
      <c r="A58" s="128"/>
      <c r="B58" s="129"/>
      <c r="C58" s="130"/>
      <c r="E58" s="120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70"/>
      <c r="U58" s="131"/>
      <c r="V58" s="131"/>
      <c r="W58" s="131"/>
      <c r="X58" s="131"/>
    </row>
    <row r="59" ht="14.25" customHeight="1">
      <c r="S59" s="70"/>
    </row>
    <row r="60" ht="14.25" customHeight="1">
      <c r="A60" s="103" t="s">
        <v>242</v>
      </c>
      <c r="B60" s="126" t="s">
        <v>243</v>
      </c>
      <c r="S60" s="70"/>
    </row>
    <row r="61" ht="14.25" customHeight="1">
      <c r="A61" s="105"/>
      <c r="B61" s="106" t="s">
        <v>244</v>
      </c>
      <c r="C61" s="107"/>
      <c r="D61" s="70"/>
      <c r="E61" s="108"/>
      <c r="F61" s="109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9"/>
      <c r="U61" s="108"/>
      <c r="V61" s="108"/>
      <c r="W61" s="108"/>
      <c r="X61" s="108"/>
      <c r="Y61" s="70"/>
      <c r="Z61" s="70"/>
      <c r="AA61" s="70"/>
      <c r="AB61" s="70"/>
      <c r="AC61" s="70"/>
      <c r="AD61" s="70"/>
      <c r="AE61" s="70"/>
      <c r="AF61" s="70"/>
      <c r="AG61" s="70"/>
    </row>
    <row r="62" ht="14.25" customHeight="1">
      <c r="A62" s="110"/>
      <c r="B62" s="111" t="s">
        <v>237</v>
      </c>
      <c r="C62" s="112" t="s">
        <v>221</v>
      </c>
      <c r="E62" s="113"/>
      <c r="F62" s="114"/>
      <c r="G62" s="136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16"/>
      <c r="S62" s="120">
        <f t="shared" ref="S62:S65" si="40">SUM(G62:R62)</f>
        <v>0</v>
      </c>
      <c r="T62" s="114"/>
      <c r="U62" s="116">
        <f t="shared" ref="U62:X62" si="39">SUMIFS($G62:$R62,$G$5:$R$5,U$6)</f>
        <v>0</v>
      </c>
      <c r="V62" s="116">
        <f t="shared" si="39"/>
        <v>0</v>
      </c>
      <c r="W62" s="116">
        <f t="shared" si="39"/>
        <v>0</v>
      </c>
      <c r="X62" s="116">
        <f t="shared" si="39"/>
        <v>0</v>
      </c>
    </row>
    <row r="63" ht="14.25" customHeight="1">
      <c r="A63" s="110"/>
      <c r="B63" s="111" t="s">
        <v>238</v>
      </c>
      <c r="C63" s="112" t="s">
        <v>221</v>
      </c>
      <c r="E63" s="113"/>
      <c r="F63" s="114"/>
      <c r="G63" s="136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16"/>
      <c r="S63" s="120">
        <f t="shared" si="40"/>
        <v>0</v>
      </c>
      <c r="T63" s="114"/>
      <c r="U63" s="116">
        <f t="shared" ref="U63:X63" si="41">SUMIFS($G63:$R63,$G$5:$R$5,U$6)</f>
        <v>0</v>
      </c>
      <c r="V63" s="116">
        <f t="shared" si="41"/>
        <v>0</v>
      </c>
      <c r="W63" s="116">
        <f t="shared" si="41"/>
        <v>0</v>
      </c>
      <c r="X63" s="116">
        <f t="shared" si="41"/>
        <v>0</v>
      </c>
    </row>
    <row r="64" ht="14.25" customHeight="1">
      <c r="A64" s="110"/>
      <c r="B64" s="111" t="s">
        <v>239</v>
      </c>
      <c r="C64" s="112" t="s">
        <v>221</v>
      </c>
      <c r="E64" s="120"/>
      <c r="F64" s="114"/>
      <c r="G64" s="136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16"/>
      <c r="S64" s="120">
        <f t="shared" si="40"/>
        <v>0</v>
      </c>
      <c r="T64" s="114"/>
      <c r="U64" s="116">
        <f t="shared" ref="U64:X64" si="42">SUMIFS($G64:$R64,$G$5:$R$5,U$6)</f>
        <v>0</v>
      </c>
      <c r="V64" s="116">
        <f t="shared" si="42"/>
        <v>0</v>
      </c>
      <c r="W64" s="116">
        <f t="shared" si="42"/>
        <v>0</v>
      </c>
      <c r="X64" s="116">
        <f t="shared" si="42"/>
        <v>0</v>
      </c>
    </row>
    <row r="65" ht="14.25" customHeight="1">
      <c r="A65" s="110"/>
      <c r="B65" s="111" t="s">
        <v>241</v>
      </c>
      <c r="C65" s="112" t="s">
        <v>221</v>
      </c>
      <c r="E65" s="120"/>
      <c r="F65" s="114"/>
      <c r="G65" s="139">
        <f t="shared" ref="G65:Q65" si="43">SUM(G62,G63,G64)</f>
        <v>0</v>
      </c>
      <c r="H65" s="139">
        <f t="shared" si="43"/>
        <v>0</v>
      </c>
      <c r="I65" s="139">
        <f t="shared" si="43"/>
        <v>0</v>
      </c>
      <c r="J65" s="139">
        <f t="shared" si="43"/>
        <v>0</v>
      </c>
      <c r="K65" s="139">
        <f t="shared" si="43"/>
        <v>0</v>
      </c>
      <c r="L65" s="139">
        <f t="shared" si="43"/>
        <v>0</v>
      </c>
      <c r="M65" s="139">
        <f t="shared" si="43"/>
        <v>0</v>
      </c>
      <c r="N65" s="139">
        <f t="shared" si="43"/>
        <v>0</v>
      </c>
      <c r="O65" s="139">
        <f t="shared" si="43"/>
        <v>0</v>
      </c>
      <c r="P65" s="139">
        <f t="shared" si="43"/>
        <v>0</v>
      </c>
      <c r="Q65" s="139">
        <f t="shared" si="43"/>
        <v>0</v>
      </c>
      <c r="R65" s="116"/>
      <c r="S65" s="120">
        <f t="shared" si="40"/>
        <v>0</v>
      </c>
      <c r="T65" s="114"/>
      <c r="U65" s="116">
        <f t="shared" ref="U65:X65" si="44">SUMIFS($G65:$R65,$G$5:$R$5,U$6)</f>
        <v>0</v>
      </c>
      <c r="V65" s="116">
        <f t="shared" si="44"/>
        <v>0</v>
      </c>
      <c r="W65" s="116">
        <f t="shared" si="44"/>
        <v>0</v>
      </c>
      <c r="X65" s="116">
        <f t="shared" si="44"/>
        <v>0</v>
      </c>
    </row>
    <row r="66" ht="14.25" customHeight="1">
      <c r="A66" s="128"/>
      <c r="B66" s="129"/>
      <c r="C66" s="129"/>
      <c r="E66" s="120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70"/>
      <c r="U66" s="131"/>
      <c r="V66" s="131"/>
      <c r="W66" s="131"/>
      <c r="X66" s="131"/>
    </row>
    <row r="67" ht="15.0" customHeight="1">
      <c r="S67" s="70"/>
    </row>
    <row r="68" ht="14.25" customHeight="1">
      <c r="A68" s="103" t="s">
        <v>245</v>
      </c>
      <c r="B68" s="126" t="s">
        <v>246</v>
      </c>
      <c r="S68" s="70"/>
    </row>
    <row r="69" ht="14.25" customHeight="1">
      <c r="A69" s="105"/>
      <c r="B69" s="106" t="s">
        <v>247</v>
      </c>
      <c r="C69" s="107"/>
      <c r="D69" s="70"/>
      <c r="E69" s="108"/>
      <c r="F69" s="109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9"/>
      <c r="U69" s="108"/>
      <c r="V69" s="108"/>
      <c r="W69" s="108"/>
      <c r="X69" s="108"/>
      <c r="Y69" s="70"/>
      <c r="Z69" s="70"/>
      <c r="AA69" s="70"/>
      <c r="AB69" s="70"/>
      <c r="AC69" s="70"/>
      <c r="AD69" s="70"/>
      <c r="AE69" s="70"/>
      <c r="AF69" s="70"/>
      <c r="AG69" s="70"/>
    </row>
    <row r="70" ht="14.25" customHeight="1">
      <c r="A70" s="110"/>
      <c r="B70" s="111" t="s">
        <v>248</v>
      </c>
      <c r="C70" s="112" t="s">
        <v>221</v>
      </c>
      <c r="E70" s="113"/>
      <c r="F70" s="114"/>
      <c r="G70" s="136">
        <v>48.0</v>
      </c>
      <c r="H70" s="137">
        <v>59.0</v>
      </c>
      <c r="I70" s="137">
        <v>74.0</v>
      </c>
      <c r="J70" s="137">
        <v>102.0</v>
      </c>
      <c r="K70" s="137">
        <v>78.0</v>
      </c>
      <c r="L70" s="137">
        <v>60.0</v>
      </c>
      <c r="M70" s="137"/>
      <c r="N70" s="137"/>
      <c r="O70" s="137"/>
      <c r="P70" s="137"/>
      <c r="Q70" s="137"/>
      <c r="R70" s="116"/>
      <c r="S70" s="120">
        <f t="shared" ref="S70:S73" si="46">SUM(G70:R70)</f>
        <v>421</v>
      </c>
      <c r="T70" s="114"/>
      <c r="U70" s="116">
        <f t="shared" ref="U70:X70" si="45">SUMIFS($G70:$R70,$G$5:$R$5,U$6)</f>
        <v>181</v>
      </c>
      <c r="V70" s="116">
        <f t="shared" si="45"/>
        <v>240</v>
      </c>
      <c r="W70" s="116">
        <f t="shared" si="45"/>
        <v>0</v>
      </c>
      <c r="X70" s="116">
        <f t="shared" si="45"/>
        <v>0</v>
      </c>
    </row>
    <row r="71" ht="14.25" customHeight="1">
      <c r="A71" s="110"/>
      <c r="B71" s="111" t="s">
        <v>249</v>
      </c>
      <c r="C71" s="112" t="s">
        <v>221</v>
      </c>
      <c r="E71" s="113"/>
      <c r="F71" s="114"/>
      <c r="G71" s="136">
        <v>36.0</v>
      </c>
      <c r="H71" s="137">
        <v>62.0</v>
      </c>
      <c r="I71" s="137">
        <v>69.0</v>
      </c>
      <c r="J71" s="137">
        <v>28.0</v>
      </c>
      <c r="K71" s="137">
        <v>15.0</v>
      </c>
      <c r="L71" s="137">
        <v>16.0</v>
      </c>
      <c r="M71" s="137"/>
      <c r="N71" s="137"/>
      <c r="O71" s="137"/>
      <c r="P71" s="137"/>
      <c r="Q71" s="137"/>
      <c r="R71" s="116"/>
      <c r="S71" s="120">
        <f t="shared" si="46"/>
        <v>226</v>
      </c>
      <c r="T71" s="114"/>
      <c r="U71" s="116">
        <f t="shared" ref="U71:X71" si="47">SUMIFS($G71:$R71,$G$5:$R$5,U$6)</f>
        <v>167</v>
      </c>
      <c r="V71" s="116">
        <f t="shared" si="47"/>
        <v>59</v>
      </c>
      <c r="W71" s="116">
        <f t="shared" si="47"/>
        <v>0</v>
      </c>
      <c r="X71" s="116">
        <f t="shared" si="47"/>
        <v>0</v>
      </c>
    </row>
    <row r="72" ht="14.25" customHeight="1">
      <c r="A72" s="110"/>
      <c r="B72" s="111" t="s">
        <v>144</v>
      </c>
      <c r="C72" s="112" t="s">
        <v>221</v>
      </c>
      <c r="E72" s="120"/>
      <c r="F72" s="114"/>
      <c r="G72" s="136">
        <v>136.0</v>
      </c>
      <c r="H72" s="137">
        <v>113.0</v>
      </c>
      <c r="I72" s="137">
        <v>86.0</v>
      </c>
      <c r="J72" s="137">
        <v>106.0</v>
      </c>
      <c r="K72" s="137">
        <v>67.0</v>
      </c>
      <c r="L72" s="137">
        <v>73.0</v>
      </c>
      <c r="M72" s="137"/>
      <c r="N72" s="137"/>
      <c r="O72" s="137"/>
      <c r="P72" s="137"/>
      <c r="Q72" s="137"/>
      <c r="R72" s="116"/>
      <c r="S72" s="120">
        <f t="shared" si="46"/>
        <v>581</v>
      </c>
      <c r="T72" s="114"/>
      <c r="U72" s="116">
        <f t="shared" ref="U72:X72" si="48">SUMIFS($G72:$R72,$G$5:$R$5,U$6)</f>
        <v>335</v>
      </c>
      <c r="V72" s="116">
        <f t="shared" si="48"/>
        <v>246</v>
      </c>
      <c r="W72" s="116">
        <f t="shared" si="48"/>
        <v>0</v>
      </c>
      <c r="X72" s="116">
        <f t="shared" si="48"/>
        <v>0</v>
      </c>
    </row>
    <row r="73" ht="14.25" customHeight="1">
      <c r="A73" s="110"/>
      <c r="B73" s="111" t="s">
        <v>241</v>
      </c>
      <c r="C73" s="112" t="s">
        <v>221</v>
      </c>
      <c r="E73" s="120"/>
      <c r="F73" s="114"/>
      <c r="G73" s="139">
        <f t="shared" ref="G73:Q73" si="49">SUM(G70,G71,G72)</f>
        <v>220</v>
      </c>
      <c r="H73" s="139">
        <f t="shared" si="49"/>
        <v>234</v>
      </c>
      <c r="I73" s="139">
        <f t="shared" si="49"/>
        <v>229</v>
      </c>
      <c r="J73" s="139">
        <f t="shared" si="49"/>
        <v>236</v>
      </c>
      <c r="K73" s="139">
        <f t="shared" si="49"/>
        <v>160</v>
      </c>
      <c r="L73" s="139">
        <f t="shared" si="49"/>
        <v>149</v>
      </c>
      <c r="M73" s="139">
        <f t="shared" si="49"/>
        <v>0</v>
      </c>
      <c r="N73" s="139">
        <f t="shared" si="49"/>
        <v>0</v>
      </c>
      <c r="O73" s="139">
        <f t="shared" si="49"/>
        <v>0</v>
      </c>
      <c r="P73" s="139">
        <f t="shared" si="49"/>
        <v>0</v>
      </c>
      <c r="Q73" s="139">
        <f t="shared" si="49"/>
        <v>0</v>
      </c>
      <c r="R73" s="116"/>
      <c r="S73" s="120">
        <f t="shared" si="46"/>
        <v>1228</v>
      </c>
      <c r="T73" s="114"/>
      <c r="U73" s="113">
        <f>SUMIFS($G73:$R73,'WHSE &amp; LOGS'!$G$5:$R$5,'WHSE &amp; LOGS'!U$6)</f>
        <v>683</v>
      </c>
      <c r="V73" s="113">
        <f>SUMIFS($G73:$R73,'WHSE &amp; LOGS'!$G$5:$R$5,'WHSE &amp; LOGS'!V$6)</f>
        <v>545</v>
      </c>
      <c r="W73" s="113">
        <f>SUMIFS($G73:$R73,'WHSE &amp; LOGS'!$G$5:$R$5,'WHSE &amp; LOGS'!W$6)</f>
        <v>0</v>
      </c>
      <c r="X73" s="113">
        <f>SUMIFS($G73:$R73,'WHSE &amp; LOGS'!$G$5:$R$5,'WHSE &amp; LOGS'!X$6)</f>
        <v>0</v>
      </c>
    </row>
    <row r="74" ht="14.25" customHeight="1">
      <c r="A74" s="128"/>
      <c r="B74" s="129"/>
      <c r="C74" s="130"/>
      <c r="E74" s="120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70"/>
      <c r="U74" s="131"/>
      <c r="V74" s="131"/>
      <c r="W74" s="131"/>
      <c r="X74" s="131"/>
    </row>
    <row r="75" ht="15.0" customHeight="1">
      <c r="S75" s="70"/>
    </row>
    <row r="76" ht="14.25" customHeight="1">
      <c r="A76" s="103" t="s">
        <v>250</v>
      </c>
      <c r="B76" s="104" t="s">
        <v>251</v>
      </c>
      <c r="S76" s="70"/>
    </row>
    <row r="77" ht="14.25" customHeight="1">
      <c r="A77" s="105"/>
      <c r="B77" s="106" t="s">
        <v>252</v>
      </c>
      <c r="C77" s="107"/>
      <c r="D77" s="70"/>
      <c r="E77" s="108"/>
      <c r="F77" s="109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9"/>
      <c r="U77" s="108"/>
      <c r="V77" s="108"/>
      <c r="W77" s="108"/>
      <c r="X77" s="108"/>
      <c r="Y77" s="70"/>
      <c r="Z77" s="70"/>
      <c r="AA77" s="70"/>
      <c r="AB77" s="70"/>
      <c r="AC77" s="70"/>
      <c r="AD77" s="70"/>
      <c r="AE77" s="70"/>
      <c r="AF77" s="70"/>
      <c r="AG77" s="70"/>
    </row>
    <row r="78" ht="14.25" customHeight="1">
      <c r="A78" s="110"/>
      <c r="B78" s="111" t="s">
        <v>253</v>
      </c>
      <c r="C78" s="112" t="s">
        <v>254</v>
      </c>
      <c r="E78" s="113"/>
      <c r="F78" s="114"/>
      <c r="G78" s="138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33">
        <f t="shared" ref="S78:S84" si="50">SUM(G78:R78)</f>
        <v>0</v>
      </c>
      <c r="T78" s="140"/>
      <c r="U78" s="141">
        <f>SUMIFS($G78:$R78,'WHSE &amp; LOGS'!$G$5:$R$5,'WHSE &amp; LOGS'!U$6)</f>
        <v>0</v>
      </c>
      <c r="V78" s="141">
        <f>SUMIFS($G78:$R78,'WHSE &amp; LOGS'!$G$5:$R$5,'WHSE &amp; LOGS'!V$6)</f>
        <v>0</v>
      </c>
      <c r="W78" s="141">
        <f>SUMIFS($G78:$R78,'WHSE &amp; LOGS'!$G$5:$R$5,'WHSE &amp; LOGS'!W$6)</f>
        <v>0</v>
      </c>
      <c r="X78" s="141">
        <f>SUMIFS($G78:$R78,'WHSE &amp; LOGS'!$G$5:$R$5,'WHSE &amp; LOGS'!X$6)</f>
        <v>0</v>
      </c>
    </row>
    <row r="79" ht="14.25" customHeight="1">
      <c r="A79" s="110"/>
      <c r="B79" s="111" t="s">
        <v>255</v>
      </c>
      <c r="C79" s="112" t="s">
        <v>254</v>
      </c>
      <c r="E79" s="113"/>
      <c r="F79" s="114"/>
      <c r="G79" s="138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33">
        <f t="shared" si="50"/>
        <v>0</v>
      </c>
      <c r="T79" s="140"/>
      <c r="U79" s="141">
        <f>SUMIFS($G79:$R79,'WHSE &amp; LOGS'!$G$5:$R$5,'WHSE &amp; LOGS'!U$6)</f>
        <v>0</v>
      </c>
      <c r="V79" s="141">
        <f>SUMIFS($G79:$R79,'WHSE &amp; LOGS'!$G$5:$R$5,'WHSE &amp; LOGS'!V$6)</f>
        <v>0</v>
      </c>
      <c r="W79" s="141">
        <f>SUMIFS($G79:$R79,'WHSE &amp; LOGS'!$G$5:$R$5,'WHSE &amp; LOGS'!W$6)</f>
        <v>0</v>
      </c>
      <c r="X79" s="141">
        <f>SUMIFS($G79:$R79,'WHSE &amp; LOGS'!$G$5:$R$5,'WHSE &amp; LOGS'!X$6)</f>
        <v>0</v>
      </c>
    </row>
    <row r="80" ht="14.25" customHeight="1">
      <c r="A80" s="110"/>
      <c r="B80" s="111" t="s">
        <v>256</v>
      </c>
      <c r="C80" s="112" t="s">
        <v>254</v>
      </c>
      <c r="E80" s="120"/>
      <c r="F80" s="114"/>
      <c r="G80" s="138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33">
        <f t="shared" si="50"/>
        <v>0</v>
      </c>
      <c r="T80" s="140"/>
      <c r="U80" s="141">
        <f>SUMIFS($G80:$R80,'WHSE &amp; LOGS'!$G$5:$R$5,'WHSE &amp; LOGS'!U$6)</f>
        <v>0</v>
      </c>
      <c r="V80" s="141">
        <f>SUMIFS($G80:$R80,'WHSE &amp; LOGS'!$G$5:$R$5,'WHSE &amp; LOGS'!V$6)</f>
        <v>0</v>
      </c>
      <c r="W80" s="141">
        <f>SUMIFS($G80:$R80,'WHSE &amp; LOGS'!$G$5:$R$5,'WHSE &amp; LOGS'!W$6)</f>
        <v>0</v>
      </c>
      <c r="X80" s="141">
        <f>SUMIFS($G80:$R80,'WHSE &amp; LOGS'!$G$5:$R$5,'WHSE &amp; LOGS'!X$6)</f>
        <v>0</v>
      </c>
    </row>
    <row r="81" ht="14.25" customHeight="1">
      <c r="A81" s="110"/>
      <c r="B81" s="111" t="s">
        <v>257</v>
      </c>
      <c r="C81" s="112" t="s">
        <v>254</v>
      </c>
      <c r="E81" s="120"/>
      <c r="F81" s="114"/>
      <c r="G81" s="138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33">
        <f t="shared" si="50"/>
        <v>0</v>
      </c>
      <c r="T81" s="140"/>
      <c r="U81" s="141">
        <f>SUMIFS($G81:$R81,'WHSE &amp; LOGS'!$G$5:$R$5,'WHSE &amp; LOGS'!U$6)</f>
        <v>0</v>
      </c>
      <c r="V81" s="141">
        <f>SUMIFS($G81:$R81,'WHSE &amp; LOGS'!$G$5:$R$5,'WHSE &amp; LOGS'!V$6)</f>
        <v>0</v>
      </c>
      <c r="W81" s="141">
        <f>SUMIFS($G81:$R81,'WHSE &amp; LOGS'!$G$5:$R$5,'WHSE &amp; LOGS'!W$6)</f>
        <v>0</v>
      </c>
      <c r="X81" s="141">
        <f>SUMIFS($G81:$R81,'WHSE &amp; LOGS'!$G$5:$R$5,'WHSE &amp; LOGS'!X$6)</f>
        <v>0</v>
      </c>
    </row>
    <row r="82" ht="14.25" customHeight="1">
      <c r="A82" s="110"/>
      <c r="B82" s="111" t="s">
        <v>258</v>
      </c>
      <c r="C82" s="112" t="s">
        <v>254</v>
      </c>
      <c r="E82" s="120"/>
      <c r="F82" s="114"/>
      <c r="G82" s="138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33">
        <f t="shared" si="50"/>
        <v>0</v>
      </c>
      <c r="T82" s="140"/>
      <c r="U82" s="141">
        <f>SUMIFS($G82:$R82,'WHSE &amp; LOGS'!$G$5:$R$5,'WHSE &amp; LOGS'!U$6)</f>
        <v>0</v>
      </c>
      <c r="V82" s="141">
        <f>SUMIFS($G82:$R82,'WHSE &amp; LOGS'!$G$5:$R$5,'WHSE &amp; LOGS'!V$6)</f>
        <v>0</v>
      </c>
      <c r="W82" s="141">
        <f>SUMIFS($G82:$R82,'WHSE &amp; LOGS'!$G$5:$R$5,'WHSE &amp; LOGS'!W$6)</f>
        <v>0</v>
      </c>
      <c r="X82" s="141">
        <f>SUMIFS($G82:$R82,'WHSE &amp; LOGS'!$G$5:$R$5,'WHSE &amp; LOGS'!X$6)</f>
        <v>0</v>
      </c>
    </row>
    <row r="83" ht="14.25" customHeight="1">
      <c r="A83" s="110"/>
      <c r="B83" s="111" t="s">
        <v>259</v>
      </c>
      <c r="C83" s="112" t="s">
        <v>254</v>
      </c>
      <c r="E83" s="120"/>
      <c r="F83" s="114"/>
      <c r="G83" s="138">
        <f t="shared" ref="G83:R83" si="51">SUM(G78:G82)</f>
        <v>0</v>
      </c>
      <c r="H83" s="138">
        <f t="shared" si="51"/>
        <v>0</v>
      </c>
      <c r="I83" s="138">
        <f t="shared" si="51"/>
        <v>0</v>
      </c>
      <c r="J83" s="138">
        <f t="shared" si="51"/>
        <v>0</v>
      </c>
      <c r="K83" s="138">
        <f t="shared" si="51"/>
        <v>0</v>
      </c>
      <c r="L83" s="138">
        <f t="shared" si="51"/>
        <v>0</v>
      </c>
      <c r="M83" s="138">
        <f t="shared" si="51"/>
        <v>0</v>
      </c>
      <c r="N83" s="138">
        <f t="shared" si="51"/>
        <v>0</v>
      </c>
      <c r="O83" s="138">
        <f t="shared" si="51"/>
        <v>0</v>
      </c>
      <c r="P83" s="138">
        <f t="shared" si="51"/>
        <v>0</v>
      </c>
      <c r="Q83" s="138">
        <f t="shared" si="51"/>
        <v>0</v>
      </c>
      <c r="R83" s="138">
        <f t="shared" si="51"/>
        <v>0</v>
      </c>
      <c r="S83" s="133">
        <f t="shared" si="50"/>
        <v>0</v>
      </c>
      <c r="T83" s="140"/>
      <c r="U83" s="141">
        <f>SUMIFS($G83:$R83,'WHSE &amp; LOGS'!$G$5:$R$5,'WHSE &amp; LOGS'!U$6)</f>
        <v>0</v>
      </c>
      <c r="V83" s="141">
        <f>SUMIFS($G83:$R83,'WHSE &amp; LOGS'!$G$5:$R$5,'WHSE &amp; LOGS'!V$6)</f>
        <v>0</v>
      </c>
      <c r="W83" s="141">
        <f>SUMIFS($G83:$R83,'WHSE &amp; LOGS'!$G$5:$R$5,'WHSE &amp; LOGS'!W$6)</f>
        <v>0</v>
      </c>
      <c r="X83" s="141">
        <f>SUMIFS($G83:$R83,'WHSE &amp; LOGS'!$G$5:$R$5,'WHSE &amp; LOGS'!X$6)</f>
        <v>0</v>
      </c>
    </row>
    <row r="84" ht="14.25" customHeight="1">
      <c r="A84" s="110"/>
      <c r="B84" s="111" t="s">
        <v>260</v>
      </c>
      <c r="C84" s="112" t="s">
        <v>261</v>
      </c>
      <c r="E84" s="120"/>
      <c r="F84" s="114"/>
      <c r="G84" s="138"/>
      <c r="H84" s="138"/>
      <c r="I84" s="138"/>
      <c r="J84" s="138"/>
      <c r="K84" s="138"/>
      <c r="L84" s="138"/>
      <c r="M84" s="138"/>
      <c r="N84" s="138"/>
      <c r="O84" s="116"/>
      <c r="P84" s="116"/>
      <c r="Q84" s="116"/>
      <c r="R84" s="116"/>
      <c r="S84" s="120">
        <f t="shared" si="50"/>
        <v>0</v>
      </c>
      <c r="T84" s="114"/>
      <c r="U84" s="113">
        <f>SUMIFS($G84:$R84,'WHSE &amp; LOGS'!$G$5:$R$5,'WHSE &amp; LOGS'!U$6)</f>
        <v>0</v>
      </c>
      <c r="V84" s="113">
        <f>SUMIFS($G84:$R84,'WHSE &amp; LOGS'!$G$5:$R$5,'WHSE &amp; LOGS'!V$6)</f>
        <v>0</v>
      </c>
      <c r="W84" s="113">
        <f>SUMIFS($G84:$R84,'WHSE &amp; LOGS'!$G$5:$R$5,'WHSE &amp; LOGS'!W$6)</f>
        <v>0</v>
      </c>
      <c r="X84" s="113">
        <f>SUMIFS($G84:$R84,'WHSE &amp; LOGS'!$G$5:$R$5,'WHSE &amp; LOGS'!X$6)</f>
        <v>0</v>
      </c>
    </row>
    <row r="85" ht="14.25" customHeight="1">
      <c r="A85" s="128"/>
      <c r="B85" s="129"/>
      <c r="C85" s="130"/>
      <c r="E85" s="120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70"/>
      <c r="U85" s="131"/>
      <c r="V85" s="131"/>
      <c r="W85" s="131"/>
      <c r="X85" s="131"/>
    </row>
    <row r="86" ht="14.25" customHeight="1">
      <c r="A86" s="103" t="s">
        <v>262</v>
      </c>
      <c r="B86" s="104" t="s">
        <v>251</v>
      </c>
      <c r="S86" s="70"/>
    </row>
    <row r="87" ht="14.25" customHeight="1">
      <c r="A87" s="105"/>
      <c r="B87" s="106" t="s">
        <v>252</v>
      </c>
      <c r="C87" s="107"/>
      <c r="D87" s="70"/>
      <c r="E87" s="108"/>
      <c r="F87" s="109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9"/>
      <c r="U87" s="108"/>
      <c r="V87" s="108"/>
      <c r="W87" s="108"/>
      <c r="X87" s="108"/>
      <c r="Y87" s="70"/>
      <c r="Z87" s="70"/>
      <c r="AA87" s="70"/>
      <c r="AB87" s="70"/>
      <c r="AC87" s="70"/>
      <c r="AD87" s="70"/>
      <c r="AE87" s="70"/>
      <c r="AF87" s="70"/>
      <c r="AG87" s="70"/>
    </row>
    <row r="88" ht="14.25" customHeight="1">
      <c r="A88" s="110"/>
      <c r="B88" s="111" t="s">
        <v>253</v>
      </c>
      <c r="C88" s="112" t="s">
        <v>263</v>
      </c>
      <c r="E88" s="113"/>
      <c r="F88" s="114"/>
      <c r="G88" s="138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33">
        <f t="shared" ref="S88:S94" si="52">SUM(G88:R88)</f>
        <v>0</v>
      </c>
      <c r="T88" s="140"/>
      <c r="U88" s="141">
        <f>SUMIFS($G88:$R88,'WHSE &amp; LOGS'!$G$5:$R$5,'WHSE &amp; LOGS'!U$6)</f>
        <v>0</v>
      </c>
      <c r="V88" s="141">
        <f>SUMIFS($G88:$R88,'WHSE &amp; LOGS'!$G$5:$R$5,'WHSE &amp; LOGS'!V$6)</f>
        <v>0</v>
      </c>
      <c r="W88" s="141">
        <f>SUMIFS($G88:$R88,'WHSE &amp; LOGS'!$G$5:$R$5,'WHSE &amp; LOGS'!W$6)</f>
        <v>0</v>
      </c>
      <c r="X88" s="141">
        <f>SUMIFS($G88:$R88,'WHSE &amp; LOGS'!$G$5:$R$5,'WHSE &amp; LOGS'!X$6)</f>
        <v>0</v>
      </c>
    </row>
    <row r="89" ht="14.25" customHeight="1">
      <c r="A89" s="110"/>
      <c r="B89" s="111" t="s">
        <v>255</v>
      </c>
      <c r="C89" s="112" t="s">
        <v>263</v>
      </c>
      <c r="E89" s="113"/>
      <c r="F89" s="114"/>
      <c r="G89" s="138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33">
        <f t="shared" si="52"/>
        <v>0</v>
      </c>
      <c r="T89" s="140"/>
      <c r="U89" s="141">
        <f>SUMIFS($G89:$R89,'WHSE &amp; LOGS'!$G$5:$R$5,'WHSE &amp; LOGS'!U$6)</f>
        <v>0</v>
      </c>
      <c r="V89" s="141">
        <f>SUMIFS($G89:$R89,'WHSE &amp; LOGS'!$G$5:$R$5,'WHSE &amp; LOGS'!V$6)</f>
        <v>0</v>
      </c>
      <c r="W89" s="141">
        <f>SUMIFS($G89:$R89,'WHSE &amp; LOGS'!$G$5:$R$5,'WHSE &amp; LOGS'!W$6)</f>
        <v>0</v>
      </c>
      <c r="X89" s="141">
        <f>SUMIFS($G89:$R89,'WHSE &amp; LOGS'!$G$5:$R$5,'WHSE &amp; LOGS'!X$6)</f>
        <v>0</v>
      </c>
    </row>
    <row r="90" ht="14.25" customHeight="1">
      <c r="A90" s="110"/>
      <c r="B90" s="111" t="s">
        <v>256</v>
      </c>
      <c r="C90" s="112" t="s">
        <v>263</v>
      </c>
      <c r="E90" s="120"/>
      <c r="F90" s="114"/>
      <c r="G90" s="138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33">
        <f t="shared" si="52"/>
        <v>0</v>
      </c>
      <c r="T90" s="140"/>
      <c r="U90" s="141">
        <f>SUMIFS($G90:$R90,'WHSE &amp; LOGS'!$G$5:$R$5,'WHSE &amp; LOGS'!U$6)</f>
        <v>0</v>
      </c>
      <c r="V90" s="141">
        <f>SUMIFS($G90:$R90,'WHSE &amp; LOGS'!$G$5:$R$5,'WHSE &amp; LOGS'!V$6)</f>
        <v>0</v>
      </c>
      <c r="W90" s="141">
        <f>SUMIFS($G90:$R90,'WHSE &amp; LOGS'!$G$5:$R$5,'WHSE &amp; LOGS'!W$6)</f>
        <v>0</v>
      </c>
      <c r="X90" s="141">
        <f>SUMIFS($G90:$R90,'WHSE &amp; LOGS'!$G$5:$R$5,'WHSE &amp; LOGS'!X$6)</f>
        <v>0</v>
      </c>
    </row>
    <row r="91" ht="14.25" customHeight="1">
      <c r="A91" s="110"/>
      <c r="B91" s="111" t="s">
        <v>257</v>
      </c>
      <c r="C91" s="112" t="s">
        <v>263</v>
      </c>
      <c r="E91" s="120"/>
      <c r="F91" s="114"/>
      <c r="G91" s="138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33">
        <f t="shared" si="52"/>
        <v>0</v>
      </c>
      <c r="T91" s="140"/>
      <c r="U91" s="141">
        <f>SUMIFS($G91:$R91,'WHSE &amp; LOGS'!$G$5:$R$5,'WHSE &amp; LOGS'!U$6)</f>
        <v>0</v>
      </c>
      <c r="V91" s="141">
        <f>SUMIFS($G91:$R91,'WHSE &amp; LOGS'!$G$5:$R$5,'WHSE &amp; LOGS'!V$6)</f>
        <v>0</v>
      </c>
      <c r="W91" s="141">
        <f>SUMIFS($G91:$R91,'WHSE &amp; LOGS'!$G$5:$R$5,'WHSE &amp; LOGS'!W$6)</f>
        <v>0</v>
      </c>
      <c r="X91" s="141">
        <f>SUMIFS($G91:$R91,'WHSE &amp; LOGS'!$G$5:$R$5,'WHSE &amp; LOGS'!X$6)</f>
        <v>0</v>
      </c>
    </row>
    <row r="92" ht="14.25" customHeight="1">
      <c r="A92" s="110"/>
      <c r="B92" s="111" t="s">
        <v>258</v>
      </c>
      <c r="C92" s="112" t="s">
        <v>263</v>
      </c>
      <c r="E92" s="120"/>
      <c r="F92" s="114"/>
      <c r="G92" s="138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33">
        <f t="shared" si="52"/>
        <v>0</v>
      </c>
      <c r="T92" s="140"/>
      <c r="U92" s="141">
        <f>SUMIFS($G92:$R92,'WHSE &amp; LOGS'!$G$5:$R$5,'WHSE &amp; LOGS'!U$6)</f>
        <v>0</v>
      </c>
      <c r="V92" s="141">
        <f>SUMIFS($G92:$R92,'WHSE &amp; LOGS'!$G$5:$R$5,'WHSE &amp; LOGS'!V$6)</f>
        <v>0</v>
      </c>
      <c r="W92" s="141">
        <f>SUMIFS($G92:$R92,'WHSE &amp; LOGS'!$G$5:$R$5,'WHSE &amp; LOGS'!W$6)</f>
        <v>0</v>
      </c>
      <c r="X92" s="141">
        <f>SUMIFS($G92:$R92,'WHSE &amp; LOGS'!$G$5:$R$5,'WHSE &amp; LOGS'!X$6)</f>
        <v>0</v>
      </c>
    </row>
    <row r="93" ht="14.25" customHeight="1">
      <c r="A93" s="110"/>
      <c r="B93" s="111" t="s">
        <v>259</v>
      </c>
      <c r="C93" s="112" t="s">
        <v>263</v>
      </c>
      <c r="E93" s="120"/>
      <c r="F93" s="114"/>
      <c r="G93" s="138">
        <f t="shared" ref="G93:R93" si="53">SUM(G88:G92)</f>
        <v>0</v>
      </c>
      <c r="H93" s="138">
        <f t="shared" si="53"/>
        <v>0</v>
      </c>
      <c r="I93" s="138">
        <f t="shared" si="53"/>
        <v>0</v>
      </c>
      <c r="J93" s="138">
        <f t="shared" si="53"/>
        <v>0</v>
      </c>
      <c r="K93" s="138">
        <f t="shared" si="53"/>
        <v>0</v>
      </c>
      <c r="L93" s="138">
        <f t="shared" si="53"/>
        <v>0</v>
      </c>
      <c r="M93" s="138">
        <f t="shared" si="53"/>
        <v>0</v>
      </c>
      <c r="N93" s="138">
        <f t="shared" si="53"/>
        <v>0</v>
      </c>
      <c r="O93" s="138">
        <f t="shared" si="53"/>
        <v>0</v>
      </c>
      <c r="P93" s="138">
        <f t="shared" si="53"/>
        <v>0</v>
      </c>
      <c r="Q93" s="138">
        <f t="shared" si="53"/>
        <v>0</v>
      </c>
      <c r="R93" s="138">
        <f t="shared" si="53"/>
        <v>0</v>
      </c>
      <c r="S93" s="133">
        <f t="shared" si="52"/>
        <v>0</v>
      </c>
      <c r="T93" s="140"/>
      <c r="U93" s="141">
        <f>SUMIFS($G93:$R93,'WHSE &amp; LOGS'!$G$5:$R$5,'WHSE &amp; LOGS'!U$6)</f>
        <v>0</v>
      </c>
      <c r="V93" s="141">
        <f>SUMIFS($G93:$R93,'WHSE &amp; LOGS'!$G$5:$R$5,'WHSE &amp; LOGS'!V$6)</f>
        <v>0</v>
      </c>
      <c r="W93" s="141">
        <f>SUMIFS($G93:$R93,'WHSE &amp; LOGS'!$G$5:$R$5,'WHSE &amp; LOGS'!W$6)</f>
        <v>0</v>
      </c>
      <c r="X93" s="141">
        <f>SUMIFS($G93:$R93,'WHSE &amp; LOGS'!$G$5:$R$5,'WHSE &amp; LOGS'!X$6)</f>
        <v>0</v>
      </c>
    </row>
    <row r="94" ht="14.25" customHeight="1">
      <c r="A94" s="110"/>
      <c r="B94" s="111" t="s">
        <v>260</v>
      </c>
      <c r="C94" s="112" t="s">
        <v>261</v>
      </c>
      <c r="E94" s="120"/>
      <c r="F94" s="114"/>
      <c r="G94" s="138" t="str">
        <f t="shared" ref="G94:N94" si="54">G84</f>
        <v/>
      </c>
      <c r="H94" s="138" t="str">
        <f t="shared" si="54"/>
        <v/>
      </c>
      <c r="I94" s="138" t="str">
        <f t="shared" si="54"/>
        <v/>
      </c>
      <c r="J94" s="138" t="str">
        <f t="shared" si="54"/>
        <v/>
      </c>
      <c r="K94" s="138" t="str">
        <f t="shared" si="54"/>
        <v/>
      </c>
      <c r="L94" s="138" t="str">
        <f t="shared" si="54"/>
        <v/>
      </c>
      <c r="M94" s="138" t="str">
        <f t="shared" si="54"/>
        <v/>
      </c>
      <c r="N94" s="138" t="str">
        <f t="shared" si="54"/>
        <v/>
      </c>
      <c r="O94" s="116"/>
      <c r="P94" s="116"/>
      <c r="Q94" s="116"/>
      <c r="R94" s="116"/>
      <c r="S94" s="120">
        <f t="shared" si="52"/>
        <v>0</v>
      </c>
      <c r="T94" s="114"/>
      <c r="U94" s="113">
        <f>SUMIFS($G94:$R94,'WHSE &amp; LOGS'!$G$5:$R$5,'WHSE &amp; LOGS'!U$6)</f>
        <v>0</v>
      </c>
      <c r="V94" s="113">
        <f>SUMIFS($G94:$R94,'WHSE &amp; LOGS'!$G$5:$R$5,'WHSE &amp; LOGS'!V$6)</f>
        <v>0</v>
      </c>
      <c r="W94" s="113">
        <f>SUMIFS($G94:$R94,'WHSE &amp; LOGS'!$G$5:$R$5,'WHSE &amp; LOGS'!W$6)</f>
        <v>0</v>
      </c>
      <c r="X94" s="113">
        <f>SUMIFS($G94:$R94,'WHSE &amp; LOGS'!$G$5:$R$5,'WHSE &amp; LOGS'!X$6)</f>
        <v>0</v>
      </c>
    </row>
    <row r="95" ht="14.25" customHeight="1">
      <c r="A95" s="128"/>
      <c r="B95" s="129"/>
      <c r="C95" s="130"/>
      <c r="E95" s="120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70"/>
      <c r="U95" s="131"/>
      <c r="V95" s="131"/>
      <c r="W95" s="131"/>
      <c r="X95" s="131"/>
    </row>
    <row r="96" ht="14.25" customHeight="1">
      <c r="S96" s="70"/>
    </row>
    <row r="97" ht="14.25" customHeight="1">
      <c r="A97" s="103" t="s">
        <v>264</v>
      </c>
      <c r="B97" s="104" t="s">
        <v>251</v>
      </c>
      <c r="S97" s="70"/>
    </row>
    <row r="98" ht="14.25" customHeight="1">
      <c r="A98" s="105"/>
      <c r="B98" s="106" t="s">
        <v>265</v>
      </c>
      <c r="C98" s="107"/>
      <c r="D98" s="70"/>
      <c r="E98" s="108"/>
      <c r="F98" s="109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9"/>
      <c r="U98" s="108"/>
      <c r="V98" s="108"/>
      <c r="W98" s="108"/>
      <c r="X98" s="108"/>
      <c r="Y98" s="70"/>
      <c r="Z98" s="70"/>
      <c r="AA98" s="70"/>
      <c r="AB98" s="70"/>
      <c r="AC98" s="70"/>
      <c r="AD98" s="70"/>
      <c r="AE98" s="70"/>
      <c r="AF98" s="70"/>
      <c r="AG98" s="70"/>
    </row>
    <row r="99" ht="14.25" customHeight="1">
      <c r="A99" s="110"/>
      <c r="B99" s="111" t="s">
        <v>253</v>
      </c>
      <c r="C99" s="112" t="s">
        <v>254</v>
      </c>
      <c r="E99" s="113"/>
      <c r="F99" s="114"/>
      <c r="G99" s="142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20">
        <f t="shared" ref="S99:S105" si="55">SUM(G99:R99)</f>
        <v>0</v>
      </c>
      <c r="T99" s="114"/>
      <c r="U99" s="113">
        <f>SUMIFS($G99:$R99,'WHSE &amp; LOGS'!$G$5:$R$5,'WHSE &amp; LOGS'!U$6)</f>
        <v>0</v>
      </c>
      <c r="V99" s="113">
        <f>SUMIFS($G99:$R99,'WHSE &amp; LOGS'!$G$5:$R$5,'WHSE &amp; LOGS'!V$6)</f>
        <v>0</v>
      </c>
      <c r="W99" s="113">
        <f>SUMIFS($G99:$R99,'WHSE &amp; LOGS'!$G$5:$R$5,'WHSE &amp; LOGS'!W$6)</f>
        <v>0</v>
      </c>
      <c r="X99" s="113">
        <f>SUMIFS($G99:$R99,'WHSE &amp; LOGS'!$G$5:$R$5,'WHSE &amp; LOGS'!X$6)</f>
        <v>0</v>
      </c>
    </row>
    <row r="100" ht="14.25" customHeight="1">
      <c r="A100" s="110"/>
      <c r="B100" s="111" t="s">
        <v>255</v>
      </c>
      <c r="C100" s="112" t="s">
        <v>254</v>
      </c>
      <c r="E100" s="113"/>
      <c r="F100" s="114"/>
      <c r="G100" s="142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20">
        <f t="shared" si="55"/>
        <v>0</v>
      </c>
      <c r="T100" s="114"/>
      <c r="U100" s="113">
        <f>SUMIFS($G100:$R100,'WHSE &amp; LOGS'!$G$5:$R$5,'WHSE &amp; LOGS'!U$6)</f>
        <v>0</v>
      </c>
      <c r="V100" s="113">
        <f>SUMIFS($G100:$R100,'WHSE &amp; LOGS'!$G$5:$R$5,'WHSE &amp; LOGS'!V$6)</f>
        <v>0</v>
      </c>
      <c r="W100" s="113">
        <f>SUMIFS($G100:$R100,'WHSE &amp; LOGS'!$G$5:$R$5,'WHSE &amp; LOGS'!W$6)</f>
        <v>0</v>
      </c>
      <c r="X100" s="113">
        <f>SUMIFS($G100:$R100,'WHSE &amp; LOGS'!$G$5:$R$5,'WHSE &amp; LOGS'!X$6)</f>
        <v>0</v>
      </c>
    </row>
    <row r="101" ht="14.25" customHeight="1">
      <c r="A101" s="110"/>
      <c r="B101" s="111" t="s">
        <v>256</v>
      </c>
      <c r="C101" s="112" t="s">
        <v>254</v>
      </c>
      <c r="E101" s="120"/>
      <c r="F101" s="114"/>
      <c r="G101" s="142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20">
        <f t="shared" si="55"/>
        <v>0</v>
      </c>
      <c r="T101" s="114"/>
      <c r="U101" s="113">
        <f>SUMIFS($G101:$R101,'WHSE &amp; LOGS'!$G$5:$R$5,'WHSE &amp; LOGS'!U$6)</f>
        <v>0</v>
      </c>
      <c r="V101" s="113">
        <f>SUMIFS($G101:$R101,'WHSE &amp; LOGS'!$G$5:$R$5,'WHSE &amp; LOGS'!V$6)</f>
        <v>0</v>
      </c>
      <c r="W101" s="113">
        <f>SUMIFS($G101:$R101,'WHSE &amp; LOGS'!$G$5:$R$5,'WHSE &amp; LOGS'!W$6)</f>
        <v>0</v>
      </c>
      <c r="X101" s="113">
        <f>SUMIFS($G101:$R101,'WHSE &amp; LOGS'!$G$5:$R$5,'WHSE &amp; LOGS'!X$6)</f>
        <v>0</v>
      </c>
    </row>
    <row r="102" ht="14.25" customHeight="1">
      <c r="A102" s="110"/>
      <c r="B102" s="111" t="s">
        <v>257</v>
      </c>
      <c r="C102" s="112" t="s">
        <v>254</v>
      </c>
      <c r="E102" s="120"/>
      <c r="F102" s="114"/>
      <c r="G102" s="142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20">
        <f t="shared" si="55"/>
        <v>0</v>
      </c>
      <c r="T102" s="114"/>
      <c r="U102" s="113">
        <f>SUMIFS($G102:$R102,'WHSE &amp; LOGS'!$G$5:$R$5,'WHSE &amp; LOGS'!U$6)</f>
        <v>0</v>
      </c>
      <c r="V102" s="113">
        <f>SUMIFS($G102:$R102,'WHSE &amp; LOGS'!$G$5:$R$5,'WHSE &amp; LOGS'!V$6)</f>
        <v>0</v>
      </c>
      <c r="W102" s="113">
        <f>SUMIFS($G102:$R102,'WHSE &amp; LOGS'!$G$5:$R$5,'WHSE &amp; LOGS'!W$6)</f>
        <v>0</v>
      </c>
      <c r="X102" s="113">
        <f>SUMIFS($G102:$R102,'WHSE &amp; LOGS'!$G$5:$R$5,'WHSE &amp; LOGS'!X$6)</f>
        <v>0</v>
      </c>
    </row>
    <row r="103" ht="14.25" customHeight="1">
      <c r="A103" s="110"/>
      <c r="B103" s="111" t="s">
        <v>258</v>
      </c>
      <c r="C103" s="112" t="s">
        <v>254</v>
      </c>
      <c r="E103" s="120"/>
      <c r="F103" s="114"/>
      <c r="G103" s="142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20">
        <f t="shared" si="55"/>
        <v>0</v>
      </c>
      <c r="T103" s="114"/>
      <c r="U103" s="113">
        <f>SUMIFS($G103:$R103,'WHSE &amp; LOGS'!$G$5:$R$5,'WHSE &amp; LOGS'!U$6)</f>
        <v>0</v>
      </c>
      <c r="V103" s="113">
        <f>SUMIFS($G103:$R103,'WHSE &amp; LOGS'!$G$5:$R$5,'WHSE &amp; LOGS'!V$6)</f>
        <v>0</v>
      </c>
      <c r="W103" s="113">
        <f>SUMIFS($G103:$R103,'WHSE &amp; LOGS'!$G$5:$R$5,'WHSE &amp; LOGS'!W$6)</f>
        <v>0</v>
      </c>
      <c r="X103" s="113">
        <f>SUMIFS($G103:$R103,'WHSE &amp; LOGS'!$G$5:$R$5,'WHSE &amp; LOGS'!X$6)</f>
        <v>0</v>
      </c>
    </row>
    <row r="104" ht="14.25" customHeight="1">
      <c r="A104" s="110"/>
      <c r="B104" s="111" t="s">
        <v>259</v>
      </c>
      <c r="C104" s="112" t="s">
        <v>254</v>
      </c>
      <c r="E104" s="120"/>
      <c r="F104" s="114"/>
      <c r="G104" s="142">
        <f t="shared" ref="G104:R104" si="56">SUM(G99:G103)</f>
        <v>0</v>
      </c>
      <c r="H104" s="142">
        <f t="shared" si="56"/>
        <v>0</v>
      </c>
      <c r="I104" s="142">
        <f t="shared" si="56"/>
        <v>0</v>
      </c>
      <c r="J104" s="142">
        <f t="shared" si="56"/>
        <v>0</v>
      </c>
      <c r="K104" s="142">
        <f t="shared" si="56"/>
        <v>0</v>
      </c>
      <c r="L104" s="142">
        <f t="shared" si="56"/>
        <v>0</v>
      </c>
      <c r="M104" s="142">
        <f t="shared" si="56"/>
        <v>0</v>
      </c>
      <c r="N104" s="142">
        <f t="shared" si="56"/>
        <v>0</v>
      </c>
      <c r="O104" s="142">
        <f t="shared" si="56"/>
        <v>0</v>
      </c>
      <c r="P104" s="142">
        <f t="shared" si="56"/>
        <v>0</v>
      </c>
      <c r="Q104" s="142">
        <f t="shared" si="56"/>
        <v>0</v>
      </c>
      <c r="R104" s="142">
        <f t="shared" si="56"/>
        <v>0</v>
      </c>
      <c r="S104" s="120">
        <f t="shared" si="55"/>
        <v>0</v>
      </c>
      <c r="T104" s="114"/>
      <c r="U104" s="113">
        <f>SUMIFS($G104:$R104,'WHSE &amp; LOGS'!$G$5:$R$5,'WHSE &amp; LOGS'!U$6)</f>
        <v>0</v>
      </c>
      <c r="V104" s="113">
        <f>SUMIFS($G104:$R104,'WHSE &amp; LOGS'!$G$5:$R$5,'WHSE &amp; LOGS'!V$6)</f>
        <v>0</v>
      </c>
      <c r="W104" s="113">
        <f>SUMIFS($G104:$R104,'WHSE &amp; LOGS'!$G$5:$R$5,'WHSE &amp; LOGS'!W$6)</f>
        <v>0</v>
      </c>
      <c r="X104" s="113">
        <f>SUMIFS($G104:$R104,'WHSE &amp; LOGS'!$G$5:$R$5,'WHSE &amp; LOGS'!X$6)</f>
        <v>0</v>
      </c>
    </row>
    <row r="105" ht="14.25" customHeight="1">
      <c r="A105" s="110"/>
      <c r="B105" s="111" t="s">
        <v>260</v>
      </c>
      <c r="C105" s="112" t="s">
        <v>261</v>
      </c>
      <c r="E105" s="120"/>
      <c r="F105" s="114"/>
      <c r="G105" s="138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20">
        <f t="shared" si="55"/>
        <v>0</v>
      </c>
      <c r="T105" s="114"/>
      <c r="U105" s="113">
        <f>SUMIFS($G105:$R105,'WHSE &amp; LOGS'!$G$5:$R$5,'WHSE &amp; LOGS'!U$6)</f>
        <v>0</v>
      </c>
      <c r="V105" s="113">
        <f>SUMIFS($G105:$R105,'WHSE &amp; LOGS'!$G$5:$R$5,'WHSE &amp; LOGS'!V$6)</f>
        <v>0</v>
      </c>
      <c r="W105" s="113">
        <f>SUMIFS($G105:$R105,'WHSE &amp; LOGS'!$G$5:$R$5,'WHSE &amp; LOGS'!W$6)</f>
        <v>0</v>
      </c>
      <c r="X105" s="113">
        <f>SUMIFS($G105:$R105,'WHSE &amp; LOGS'!$G$5:$R$5,'WHSE &amp; LOGS'!X$6)</f>
        <v>0</v>
      </c>
    </row>
    <row r="106" ht="14.25" customHeight="1">
      <c r="A106" s="128"/>
      <c r="B106" s="129"/>
      <c r="C106" s="130"/>
      <c r="E106" s="120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70"/>
      <c r="U106" s="131"/>
      <c r="V106" s="131"/>
      <c r="W106" s="131"/>
      <c r="X106" s="131"/>
    </row>
    <row r="107" ht="14.25" customHeight="1">
      <c r="A107" s="103" t="s">
        <v>266</v>
      </c>
      <c r="B107" s="104" t="s">
        <v>251</v>
      </c>
      <c r="S107" s="70"/>
    </row>
    <row r="108" ht="14.25" customHeight="1">
      <c r="A108" s="105"/>
      <c r="B108" s="106" t="s">
        <v>265</v>
      </c>
      <c r="C108" s="107"/>
      <c r="D108" s="70"/>
      <c r="E108" s="108"/>
      <c r="F108" s="109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9"/>
      <c r="U108" s="108"/>
      <c r="V108" s="108"/>
      <c r="W108" s="108"/>
      <c r="X108" s="108"/>
      <c r="Y108" s="70"/>
      <c r="Z108" s="70"/>
      <c r="AA108" s="70"/>
      <c r="AB108" s="70"/>
      <c r="AC108" s="70"/>
      <c r="AD108" s="70"/>
      <c r="AE108" s="70"/>
      <c r="AF108" s="70"/>
      <c r="AG108" s="70"/>
    </row>
    <row r="109" ht="14.25" customHeight="1">
      <c r="A109" s="110"/>
      <c r="B109" s="111" t="s">
        <v>253</v>
      </c>
      <c r="C109" s="112" t="s">
        <v>263</v>
      </c>
      <c r="E109" s="113"/>
      <c r="F109" s="114"/>
      <c r="G109" s="142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20">
        <f t="shared" ref="S109:S115" si="57">SUM(G109:R109)</f>
        <v>0</v>
      </c>
      <c r="T109" s="114"/>
      <c r="U109" s="113">
        <f>SUMIFS($G109:$R109,'WHSE &amp; LOGS'!$G$5:$R$5,'WHSE &amp; LOGS'!U$6)</f>
        <v>0</v>
      </c>
      <c r="V109" s="113">
        <f>SUMIFS($G109:$R109,'WHSE &amp; LOGS'!$G$5:$R$5,'WHSE &amp; LOGS'!V$6)</f>
        <v>0</v>
      </c>
      <c r="W109" s="113">
        <f>SUMIFS($G109:$R109,'WHSE &amp; LOGS'!$G$5:$R$5,'WHSE &amp; LOGS'!W$6)</f>
        <v>0</v>
      </c>
      <c r="X109" s="113">
        <f>SUMIFS($G109:$R109,'WHSE &amp; LOGS'!$G$5:$R$5,'WHSE &amp; LOGS'!X$6)</f>
        <v>0</v>
      </c>
    </row>
    <row r="110" ht="14.25" customHeight="1">
      <c r="A110" s="110"/>
      <c r="B110" s="111" t="s">
        <v>255</v>
      </c>
      <c r="C110" s="112" t="s">
        <v>263</v>
      </c>
      <c r="E110" s="113"/>
      <c r="F110" s="114"/>
      <c r="G110" s="142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20">
        <f t="shared" si="57"/>
        <v>0</v>
      </c>
      <c r="T110" s="114"/>
      <c r="U110" s="113">
        <f>SUMIFS($G110:$R110,'WHSE &amp; LOGS'!$G$5:$R$5,'WHSE &amp; LOGS'!U$6)</f>
        <v>0</v>
      </c>
      <c r="V110" s="113">
        <f>SUMIFS($G110:$R110,'WHSE &amp; LOGS'!$G$5:$R$5,'WHSE &amp; LOGS'!V$6)</f>
        <v>0</v>
      </c>
      <c r="W110" s="113">
        <f>SUMIFS($G110:$R110,'WHSE &amp; LOGS'!$G$5:$R$5,'WHSE &amp; LOGS'!W$6)</f>
        <v>0</v>
      </c>
      <c r="X110" s="113">
        <f>SUMIFS($G110:$R110,'WHSE &amp; LOGS'!$G$5:$R$5,'WHSE &amp; LOGS'!X$6)</f>
        <v>0</v>
      </c>
    </row>
    <row r="111" ht="14.25" customHeight="1">
      <c r="A111" s="110"/>
      <c r="B111" s="111" t="s">
        <v>256</v>
      </c>
      <c r="C111" s="112" t="s">
        <v>263</v>
      </c>
      <c r="E111" s="120"/>
      <c r="F111" s="114"/>
      <c r="G111" s="142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20">
        <f t="shared" si="57"/>
        <v>0</v>
      </c>
      <c r="T111" s="114"/>
      <c r="U111" s="113">
        <f>SUMIFS($G111:$R111,'WHSE &amp; LOGS'!$G$5:$R$5,'WHSE &amp; LOGS'!U$6)</f>
        <v>0</v>
      </c>
      <c r="V111" s="113">
        <f>SUMIFS($G111:$R111,'WHSE &amp; LOGS'!$G$5:$R$5,'WHSE &amp; LOGS'!V$6)</f>
        <v>0</v>
      </c>
      <c r="W111" s="113">
        <f>SUMIFS($G111:$R111,'WHSE &amp; LOGS'!$G$5:$R$5,'WHSE &amp; LOGS'!W$6)</f>
        <v>0</v>
      </c>
      <c r="X111" s="113">
        <f>SUMIFS($G111:$R111,'WHSE &amp; LOGS'!$G$5:$R$5,'WHSE &amp; LOGS'!X$6)</f>
        <v>0</v>
      </c>
    </row>
    <row r="112" ht="14.25" customHeight="1">
      <c r="A112" s="110"/>
      <c r="B112" s="111" t="s">
        <v>257</v>
      </c>
      <c r="C112" s="112" t="s">
        <v>263</v>
      </c>
      <c r="E112" s="120"/>
      <c r="F112" s="114"/>
      <c r="G112" s="142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20">
        <f t="shared" si="57"/>
        <v>0</v>
      </c>
      <c r="T112" s="114"/>
      <c r="U112" s="113">
        <f>SUMIFS($G112:$R112,'WHSE &amp; LOGS'!$G$5:$R$5,'WHSE &amp; LOGS'!U$6)</f>
        <v>0</v>
      </c>
      <c r="V112" s="113">
        <f>SUMIFS($G112:$R112,'WHSE &amp; LOGS'!$G$5:$R$5,'WHSE &amp; LOGS'!V$6)</f>
        <v>0</v>
      </c>
      <c r="W112" s="113">
        <f>SUMIFS($G112:$R112,'WHSE &amp; LOGS'!$G$5:$R$5,'WHSE &amp; LOGS'!W$6)</f>
        <v>0</v>
      </c>
      <c r="X112" s="113">
        <f>SUMIFS($G112:$R112,'WHSE &amp; LOGS'!$G$5:$R$5,'WHSE &amp; LOGS'!X$6)</f>
        <v>0</v>
      </c>
    </row>
    <row r="113" ht="14.25" customHeight="1">
      <c r="A113" s="110"/>
      <c r="B113" s="111" t="s">
        <v>258</v>
      </c>
      <c r="C113" s="112" t="s">
        <v>263</v>
      </c>
      <c r="E113" s="120"/>
      <c r="F113" s="114"/>
      <c r="G113" s="142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20">
        <f t="shared" si="57"/>
        <v>0</v>
      </c>
      <c r="T113" s="114"/>
      <c r="U113" s="113">
        <f>SUMIFS($G113:$R113,'WHSE &amp; LOGS'!$G$5:$R$5,'WHSE &amp; LOGS'!U$6)</f>
        <v>0</v>
      </c>
      <c r="V113" s="113">
        <f>SUMIFS($G113:$R113,'WHSE &amp; LOGS'!$G$5:$R$5,'WHSE &amp; LOGS'!V$6)</f>
        <v>0</v>
      </c>
      <c r="W113" s="113">
        <f>SUMIFS($G113:$R113,'WHSE &amp; LOGS'!$G$5:$R$5,'WHSE &amp; LOGS'!W$6)</f>
        <v>0</v>
      </c>
      <c r="X113" s="113">
        <f>SUMIFS($G113:$R113,'WHSE &amp; LOGS'!$G$5:$R$5,'WHSE &amp; LOGS'!X$6)</f>
        <v>0</v>
      </c>
    </row>
    <row r="114" ht="14.25" customHeight="1">
      <c r="A114" s="110"/>
      <c r="B114" s="111" t="s">
        <v>259</v>
      </c>
      <c r="C114" s="112" t="s">
        <v>263</v>
      </c>
      <c r="E114" s="120"/>
      <c r="F114" s="114"/>
      <c r="G114" s="142">
        <f t="shared" ref="G114:R114" si="58">SUM(G109:G113)</f>
        <v>0</v>
      </c>
      <c r="H114" s="142">
        <f t="shared" si="58"/>
        <v>0</v>
      </c>
      <c r="I114" s="142">
        <f t="shared" si="58"/>
        <v>0</v>
      </c>
      <c r="J114" s="142">
        <f t="shared" si="58"/>
        <v>0</v>
      </c>
      <c r="K114" s="142">
        <f t="shared" si="58"/>
        <v>0</v>
      </c>
      <c r="L114" s="142">
        <f t="shared" si="58"/>
        <v>0</v>
      </c>
      <c r="M114" s="142">
        <f t="shared" si="58"/>
        <v>0</v>
      </c>
      <c r="N114" s="142">
        <f t="shared" si="58"/>
        <v>0</v>
      </c>
      <c r="O114" s="142">
        <f t="shared" si="58"/>
        <v>0</v>
      </c>
      <c r="P114" s="142">
        <f t="shared" si="58"/>
        <v>0</v>
      </c>
      <c r="Q114" s="142">
        <f t="shared" si="58"/>
        <v>0</v>
      </c>
      <c r="R114" s="142">
        <f t="shared" si="58"/>
        <v>0</v>
      </c>
      <c r="S114" s="120">
        <f t="shared" si="57"/>
        <v>0</v>
      </c>
      <c r="T114" s="114"/>
      <c r="U114" s="113">
        <f>SUMIFS($G114:$R114,'WHSE &amp; LOGS'!$G$5:$R$5,'WHSE &amp; LOGS'!U$6)</f>
        <v>0</v>
      </c>
      <c r="V114" s="113">
        <f>SUMIFS($G114:$R114,'WHSE &amp; LOGS'!$G$5:$R$5,'WHSE &amp; LOGS'!V$6)</f>
        <v>0</v>
      </c>
      <c r="W114" s="113">
        <f>SUMIFS($G114:$R114,'WHSE &amp; LOGS'!$G$5:$R$5,'WHSE &amp; LOGS'!W$6)</f>
        <v>0</v>
      </c>
      <c r="X114" s="113">
        <f>SUMIFS($G114:$R114,'WHSE &amp; LOGS'!$G$5:$R$5,'WHSE &amp; LOGS'!X$6)</f>
        <v>0</v>
      </c>
    </row>
    <row r="115" ht="14.25" customHeight="1">
      <c r="A115" s="110"/>
      <c r="B115" s="111" t="s">
        <v>260</v>
      </c>
      <c r="C115" s="112" t="s">
        <v>261</v>
      </c>
      <c r="E115" s="120"/>
      <c r="F115" s="114"/>
      <c r="G115" s="138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20">
        <f t="shared" si="57"/>
        <v>0</v>
      </c>
      <c r="T115" s="114"/>
      <c r="U115" s="113">
        <f>SUMIFS($G115:$R115,'WHSE &amp; LOGS'!$G$5:$R$5,'WHSE &amp; LOGS'!U$6)</f>
        <v>0</v>
      </c>
      <c r="V115" s="113">
        <f>SUMIFS($G115:$R115,'WHSE &amp; LOGS'!$G$5:$R$5,'WHSE &amp; LOGS'!V$6)</f>
        <v>0</v>
      </c>
      <c r="W115" s="113">
        <f>SUMIFS($G115:$R115,'WHSE &amp; LOGS'!$G$5:$R$5,'WHSE &amp; LOGS'!W$6)</f>
        <v>0</v>
      </c>
      <c r="X115" s="113">
        <f>SUMIFS($G115:$R115,'WHSE &amp; LOGS'!$G$5:$R$5,'WHSE &amp; LOGS'!X$6)</f>
        <v>0</v>
      </c>
    </row>
    <row r="116" ht="14.25" customHeight="1">
      <c r="A116" s="128"/>
      <c r="B116" s="129"/>
      <c r="C116" s="130"/>
      <c r="E116" s="120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70"/>
      <c r="U116" s="131"/>
      <c r="V116" s="131"/>
      <c r="W116" s="131"/>
      <c r="X116" s="131"/>
    </row>
    <row r="117" ht="14.25" customHeight="1">
      <c r="S117" s="70"/>
    </row>
    <row r="118" ht="14.25" customHeight="1">
      <c r="A118" s="103" t="s">
        <v>267</v>
      </c>
      <c r="B118" s="104" t="s">
        <v>268</v>
      </c>
      <c r="S118" s="70"/>
    </row>
    <row r="119" ht="14.25" customHeight="1">
      <c r="A119" s="105"/>
      <c r="B119" s="106" t="s">
        <v>269</v>
      </c>
      <c r="C119" s="107"/>
      <c r="D119" s="70"/>
      <c r="E119" s="108"/>
      <c r="F119" s="109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9"/>
      <c r="U119" s="108"/>
      <c r="V119" s="108"/>
      <c r="W119" s="108"/>
      <c r="X119" s="108"/>
      <c r="Y119" s="70"/>
      <c r="Z119" s="70"/>
      <c r="AA119" s="70"/>
      <c r="AB119" s="70"/>
      <c r="AC119" s="70"/>
      <c r="AD119" s="70"/>
      <c r="AE119" s="70"/>
      <c r="AF119" s="70"/>
      <c r="AG119" s="70"/>
    </row>
    <row r="120" ht="14.25" customHeight="1">
      <c r="A120" s="110"/>
      <c r="B120" s="111" t="s">
        <v>270</v>
      </c>
      <c r="C120" s="112" t="s">
        <v>170</v>
      </c>
      <c r="E120" s="113"/>
      <c r="F120" s="114"/>
      <c r="G120" s="116">
        <v>253.0</v>
      </c>
      <c r="H120" s="116">
        <v>151.0</v>
      </c>
      <c r="I120" s="116">
        <v>0.0</v>
      </c>
      <c r="J120" s="116">
        <v>0.0</v>
      </c>
      <c r="K120" s="116"/>
      <c r="L120" s="116"/>
      <c r="M120" s="116"/>
      <c r="N120" s="116"/>
      <c r="O120" s="116"/>
      <c r="P120" s="116"/>
      <c r="Q120" s="116"/>
      <c r="R120" s="116"/>
      <c r="S120" s="120">
        <f t="shared" ref="S120:S121" si="60">SUM(G120:R120)</f>
        <v>404</v>
      </c>
      <c r="T120" s="114"/>
      <c r="U120" s="116">
        <f t="shared" ref="U120:X120" si="59">SUMIFS($G120:$R120,$G$5:$R$5,U$6)</f>
        <v>404</v>
      </c>
      <c r="V120" s="116">
        <f t="shared" si="59"/>
        <v>0</v>
      </c>
      <c r="W120" s="116">
        <f t="shared" si="59"/>
        <v>0</v>
      </c>
      <c r="X120" s="116">
        <f t="shared" si="59"/>
        <v>0</v>
      </c>
    </row>
    <row r="121" ht="14.25" customHeight="1">
      <c r="A121" s="110"/>
      <c r="B121" s="119" t="s">
        <v>271</v>
      </c>
      <c r="C121" s="112" t="s">
        <v>170</v>
      </c>
      <c r="E121" s="113"/>
      <c r="F121" s="114"/>
      <c r="G121" s="116">
        <v>251.0</v>
      </c>
      <c r="H121" s="116">
        <v>2.0</v>
      </c>
      <c r="I121" s="116">
        <v>0.0</v>
      </c>
      <c r="J121" s="116">
        <v>0.0</v>
      </c>
      <c r="K121" s="116"/>
      <c r="L121" s="116"/>
      <c r="M121" s="116"/>
      <c r="N121" s="116"/>
      <c r="O121" s="116"/>
      <c r="P121" s="116"/>
      <c r="Q121" s="116"/>
      <c r="R121" s="116"/>
      <c r="S121" s="120">
        <f t="shared" si="60"/>
        <v>253</v>
      </c>
      <c r="T121" s="114"/>
      <c r="U121" s="116">
        <f t="shared" ref="U121:X121" si="61">SUMIFS($G121:$R121,$G$5:$R$5,U$6)</f>
        <v>253</v>
      </c>
      <c r="V121" s="116">
        <f t="shared" si="61"/>
        <v>0</v>
      </c>
      <c r="W121" s="116">
        <f t="shared" si="61"/>
        <v>0</v>
      </c>
      <c r="X121" s="116">
        <f t="shared" si="61"/>
        <v>0</v>
      </c>
    </row>
    <row r="122" ht="14.25" customHeight="1">
      <c r="A122" s="121"/>
      <c r="B122" s="122" t="s">
        <v>268</v>
      </c>
      <c r="C122" s="123" t="s">
        <v>69</v>
      </c>
      <c r="D122" s="70"/>
      <c r="E122" s="120"/>
      <c r="F122" s="109"/>
      <c r="G122" s="124">
        <f t="shared" ref="G122:S122" si="62">IFERROR((1-(G121/G120)),0)</f>
        <v>0.00790513834</v>
      </c>
      <c r="H122" s="124">
        <f t="shared" si="62"/>
        <v>0.9867549669</v>
      </c>
      <c r="I122" s="124">
        <f t="shared" si="62"/>
        <v>0</v>
      </c>
      <c r="J122" s="124">
        <f t="shared" si="62"/>
        <v>0</v>
      </c>
      <c r="K122" s="124">
        <f t="shared" si="62"/>
        <v>0</v>
      </c>
      <c r="L122" s="124">
        <f t="shared" si="62"/>
        <v>0</v>
      </c>
      <c r="M122" s="124">
        <f t="shared" si="62"/>
        <v>0</v>
      </c>
      <c r="N122" s="124">
        <f t="shared" si="62"/>
        <v>0</v>
      </c>
      <c r="O122" s="124">
        <f t="shared" si="62"/>
        <v>0</v>
      </c>
      <c r="P122" s="124">
        <f t="shared" si="62"/>
        <v>0</v>
      </c>
      <c r="Q122" s="124">
        <f t="shared" si="62"/>
        <v>0</v>
      </c>
      <c r="R122" s="124">
        <f t="shared" si="62"/>
        <v>0</v>
      </c>
      <c r="S122" s="124">
        <f t="shared" si="62"/>
        <v>0.3737623762</v>
      </c>
      <c r="T122" s="109"/>
      <c r="U122" s="124">
        <f t="shared" ref="U122:X122" si="63">IFERROR((1-(U121/U120)),0)</f>
        <v>0.3737623762</v>
      </c>
      <c r="V122" s="124">
        <f t="shared" si="63"/>
        <v>0</v>
      </c>
      <c r="W122" s="124">
        <f t="shared" si="63"/>
        <v>0</v>
      </c>
      <c r="X122" s="124">
        <f t="shared" si="63"/>
        <v>0</v>
      </c>
      <c r="Y122" s="70"/>
      <c r="Z122" s="70"/>
      <c r="AA122" s="70"/>
      <c r="AB122" s="70"/>
      <c r="AC122" s="70"/>
      <c r="AD122" s="70"/>
      <c r="AE122" s="70"/>
      <c r="AF122" s="70"/>
      <c r="AG122" s="70"/>
    </row>
    <row r="123" ht="14.25" customHeight="1">
      <c r="S123" s="70"/>
    </row>
    <row r="124" ht="14.25" customHeight="1">
      <c r="A124" s="103" t="s">
        <v>272</v>
      </c>
      <c r="B124" s="104" t="s">
        <v>268</v>
      </c>
      <c r="S124" s="70"/>
    </row>
    <row r="125" ht="14.25" customHeight="1">
      <c r="A125" s="105"/>
      <c r="B125" s="106" t="s">
        <v>273</v>
      </c>
      <c r="C125" s="107"/>
      <c r="D125" s="70"/>
      <c r="E125" s="108"/>
      <c r="F125" s="109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9"/>
      <c r="U125" s="108"/>
      <c r="V125" s="108"/>
      <c r="W125" s="108"/>
      <c r="X125" s="108"/>
      <c r="Y125" s="70"/>
      <c r="Z125" s="70"/>
      <c r="AA125" s="70"/>
      <c r="AB125" s="70"/>
      <c r="AC125" s="70"/>
      <c r="AD125" s="70"/>
      <c r="AE125" s="70"/>
      <c r="AF125" s="70"/>
      <c r="AG125" s="70"/>
    </row>
    <row r="126" ht="14.25" customHeight="1">
      <c r="A126" s="110"/>
      <c r="B126" s="111" t="s">
        <v>270</v>
      </c>
      <c r="C126" s="112" t="s">
        <v>170</v>
      </c>
      <c r="E126" s="113"/>
      <c r="F126" s="114"/>
      <c r="G126" s="143">
        <v>504.0</v>
      </c>
      <c r="H126" s="127">
        <v>78.0</v>
      </c>
      <c r="I126" s="127">
        <v>79.0</v>
      </c>
      <c r="J126" s="127">
        <v>84.0</v>
      </c>
      <c r="K126" s="127"/>
      <c r="L126" s="127"/>
      <c r="M126" s="127"/>
      <c r="N126" s="127"/>
      <c r="O126" s="127"/>
      <c r="P126" s="127"/>
      <c r="Q126" s="127"/>
      <c r="R126" s="127"/>
      <c r="S126" s="120">
        <f t="shared" ref="S126:S127" si="65">SUM(G126:R126)</f>
        <v>745</v>
      </c>
      <c r="T126" s="114"/>
      <c r="U126" s="116">
        <f t="shared" ref="U126:X126" si="64">SUMIFS($G126:$R126,$G$5:$R$5,U$6)</f>
        <v>661</v>
      </c>
      <c r="V126" s="116">
        <f t="shared" si="64"/>
        <v>84</v>
      </c>
      <c r="W126" s="116">
        <f t="shared" si="64"/>
        <v>0</v>
      </c>
      <c r="X126" s="116">
        <f t="shared" si="64"/>
        <v>0</v>
      </c>
    </row>
    <row r="127" ht="14.25" customHeight="1">
      <c r="A127" s="110"/>
      <c r="B127" s="119" t="s">
        <v>271</v>
      </c>
      <c r="C127" s="112" t="s">
        <v>170</v>
      </c>
      <c r="E127" s="113"/>
      <c r="F127" s="114"/>
      <c r="G127" s="143">
        <v>251.0</v>
      </c>
      <c r="H127" s="127">
        <v>1.0</v>
      </c>
      <c r="I127" s="127">
        <v>1.0</v>
      </c>
      <c r="J127" s="127">
        <v>2.0</v>
      </c>
      <c r="K127" s="127"/>
      <c r="L127" s="127"/>
      <c r="M127" s="127"/>
      <c r="N127" s="127"/>
      <c r="O127" s="127"/>
      <c r="P127" s="127"/>
      <c r="Q127" s="127"/>
      <c r="R127" s="127"/>
      <c r="S127" s="120">
        <f t="shared" si="65"/>
        <v>255</v>
      </c>
      <c r="T127" s="114"/>
      <c r="U127" s="116">
        <f t="shared" ref="U127:X127" si="66">SUMIFS($G127:$R127,$G$5:$R$5,U$6)</f>
        <v>253</v>
      </c>
      <c r="V127" s="116">
        <f t="shared" si="66"/>
        <v>2</v>
      </c>
      <c r="W127" s="116">
        <f t="shared" si="66"/>
        <v>0</v>
      </c>
      <c r="X127" s="116">
        <f t="shared" si="66"/>
        <v>0</v>
      </c>
    </row>
    <row r="128" ht="14.25" customHeight="1">
      <c r="A128" s="121"/>
      <c r="B128" s="122" t="s">
        <v>268</v>
      </c>
      <c r="C128" s="123" t="s">
        <v>69</v>
      </c>
      <c r="D128" s="70"/>
      <c r="E128" s="120"/>
      <c r="F128" s="109"/>
      <c r="G128" s="124">
        <f t="shared" ref="G128:S128" si="67">IFERROR((1-(G127/G126)),0)</f>
        <v>0.501984127</v>
      </c>
      <c r="H128" s="124">
        <f t="shared" si="67"/>
        <v>0.9871794872</v>
      </c>
      <c r="I128" s="124">
        <f t="shared" si="67"/>
        <v>0.9873417722</v>
      </c>
      <c r="J128" s="124">
        <f t="shared" si="67"/>
        <v>0.9761904762</v>
      </c>
      <c r="K128" s="124">
        <f t="shared" si="67"/>
        <v>0</v>
      </c>
      <c r="L128" s="124">
        <f t="shared" si="67"/>
        <v>0</v>
      </c>
      <c r="M128" s="124">
        <f t="shared" si="67"/>
        <v>0</v>
      </c>
      <c r="N128" s="124">
        <f t="shared" si="67"/>
        <v>0</v>
      </c>
      <c r="O128" s="124">
        <f t="shared" si="67"/>
        <v>0</v>
      </c>
      <c r="P128" s="124">
        <f t="shared" si="67"/>
        <v>0</v>
      </c>
      <c r="Q128" s="124">
        <f t="shared" si="67"/>
        <v>0</v>
      </c>
      <c r="R128" s="124">
        <f t="shared" si="67"/>
        <v>0</v>
      </c>
      <c r="S128" s="124">
        <f t="shared" si="67"/>
        <v>0.6577181208</v>
      </c>
      <c r="T128" s="109"/>
      <c r="U128" s="124">
        <f t="shared" ref="U128:X128" si="68">IFERROR((1-(U127/U126)),0)</f>
        <v>0.6172465961</v>
      </c>
      <c r="V128" s="124">
        <f t="shared" si="68"/>
        <v>0.9761904762</v>
      </c>
      <c r="W128" s="124">
        <f t="shared" si="68"/>
        <v>0</v>
      </c>
      <c r="X128" s="124">
        <f t="shared" si="68"/>
        <v>0</v>
      </c>
      <c r="Y128" s="70"/>
      <c r="Z128" s="70"/>
      <c r="AA128" s="70"/>
      <c r="AB128" s="70"/>
      <c r="AC128" s="70"/>
      <c r="AD128" s="70"/>
      <c r="AE128" s="70"/>
      <c r="AF128" s="70"/>
      <c r="AG128" s="70"/>
    </row>
    <row r="129" ht="14.25" customHeight="1">
      <c r="S129" s="70"/>
    </row>
    <row r="130" ht="14.25" customHeight="1">
      <c r="A130" s="103" t="s">
        <v>274</v>
      </c>
      <c r="B130" s="104" t="s">
        <v>275</v>
      </c>
      <c r="S130" s="70"/>
    </row>
    <row r="131" ht="14.25" customHeight="1">
      <c r="A131" s="105"/>
      <c r="B131" s="106" t="s">
        <v>276</v>
      </c>
      <c r="C131" s="107"/>
      <c r="E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9"/>
      <c r="U131" s="108"/>
      <c r="V131" s="108"/>
      <c r="W131" s="108"/>
      <c r="X131" s="108"/>
    </row>
    <row r="132" ht="14.25" customHeight="1">
      <c r="A132" s="144"/>
      <c r="B132" s="145" t="s">
        <v>277</v>
      </c>
      <c r="C132" s="146" t="s">
        <v>170</v>
      </c>
      <c r="E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47">
        <f t="array" ref="S132">IFERROR(LOOKUP(2,1/(G132:R132&lt;&gt;""),G132:R132),0)</f>
        <v>0</v>
      </c>
      <c r="T132" s="114"/>
      <c r="U132" s="116"/>
      <c r="V132" s="116"/>
      <c r="W132" s="116"/>
      <c r="X132" s="116"/>
    </row>
    <row r="133" ht="14.25" customHeight="1">
      <c r="A133" s="144"/>
      <c r="B133" s="145" t="s">
        <v>278</v>
      </c>
      <c r="C133" s="146" t="s">
        <v>170</v>
      </c>
      <c r="E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47">
        <f t="array" ref="S133">IFERROR(LOOKUP(2,1/(G133:R133&lt;&gt;""),G133:R133),0)</f>
        <v>0</v>
      </c>
      <c r="T133" s="114"/>
      <c r="U133" s="116"/>
      <c r="V133" s="116"/>
      <c r="W133" s="116"/>
      <c r="X133" s="116"/>
    </row>
    <row r="134" ht="14.25" customHeight="1">
      <c r="A134" s="121"/>
      <c r="B134" s="148" t="s">
        <v>279</v>
      </c>
      <c r="C134" s="123" t="s">
        <v>170</v>
      </c>
      <c r="E134" s="120">
        <f>SUM(E132:E133)</f>
        <v>0</v>
      </c>
      <c r="G134" s="120">
        <f t="shared" ref="G134:S134" si="69">SUM(G132:G133)</f>
        <v>0</v>
      </c>
      <c r="H134" s="120">
        <f t="shared" si="69"/>
        <v>0</v>
      </c>
      <c r="I134" s="120">
        <f t="shared" si="69"/>
        <v>0</v>
      </c>
      <c r="J134" s="120">
        <f t="shared" si="69"/>
        <v>0</v>
      </c>
      <c r="K134" s="120">
        <f t="shared" si="69"/>
        <v>0</v>
      </c>
      <c r="L134" s="120">
        <f t="shared" si="69"/>
        <v>0</v>
      </c>
      <c r="M134" s="120">
        <f t="shared" si="69"/>
        <v>0</v>
      </c>
      <c r="N134" s="120">
        <f t="shared" si="69"/>
        <v>0</v>
      </c>
      <c r="O134" s="120">
        <f t="shared" si="69"/>
        <v>0</v>
      </c>
      <c r="P134" s="120">
        <f t="shared" si="69"/>
        <v>0</v>
      </c>
      <c r="Q134" s="120">
        <f t="shared" si="69"/>
        <v>0</v>
      </c>
      <c r="R134" s="120">
        <f t="shared" si="69"/>
        <v>0</v>
      </c>
      <c r="S134" s="120">
        <f t="shared" si="69"/>
        <v>0</v>
      </c>
      <c r="T134" s="109"/>
      <c r="U134" s="120">
        <f t="shared" ref="U134:X134" si="70">SUM(U132:U133)</f>
        <v>0</v>
      </c>
      <c r="V134" s="120">
        <f t="shared" si="70"/>
        <v>0</v>
      </c>
      <c r="W134" s="120">
        <f t="shared" si="70"/>
        <v>0</v>
      </c>
      <c r="X134" s="120">
        <f t="shared" si="70"/>
        <v>0</v>
      </c>
    </row>
    <row r="135" ht="5.25" customHeight="1">
      <c r="A135" s="128"/>
      <c r="B135" s="129"/>
      <c r="C135" s="130"/>
      <c r="E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70"/>
      <c r="U135" s="131"/>
      <c r="V135" s="131"/>
      <c r="W135" s="131"/>
      <c r="X135" s="131"/>
    </row>
    <row r="136" ht="14.25" customHeight="1">
      <c r="A136" s="110"/>
      <c r="B136" s="111" t="s">
        <v>280</v>
      </c>
      <c r="C136" s="112" t="s">
        <v>170</v>
      </c>
      <c r="E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20">
        <f>SUM(G136:R136)</f>
        <v>0</v>
      </c>
      <c r="T136" s="114"/>
      <c r="U136" s="116"/>
      <c r="V136" s="116"/>
      <c r="W136" s="116"/>
      <c r="X136" s="116"/>
    </row>
    <row r="137" ht="14.25" customHeight="1">
      <c r="A137" s="110"/>
      <c r="B137" s="111" t="s">
        <v>281</v>
      </c>
      <c r="C137" s="112" t="s">
        <v>69</v>
      </c>
      <c r="E137" s="116"/>
      <c r="G137" s="115">
        <f>IFERROR(G136/((G134+E134)/2),0)</f>
        <v>0</v>
      </c>
      <c r="H137" s="115">
        <f t="shared" ref="H137:R137" si="71">IFERROR(H136/((H134+G134)/2),0)</f>
        <v>0</v>
      </c>
      <c r="I137" s="115">
        <f t="shared" si="71"/>
        <v>0</v>
      </c>
      <c r="J137" s="115">
        <f t="shared" si="71"/>
        <v>0</v>
      </c>
      <c r="K137" s="115">
        <f t="shared" si="71"/>
        <v>0</v>
      </c>
      <c r="L137" s="115">
        <f t="shared" si="71"/>
        <v>0</v>
      </c>
      <c r="M137" s="115">
        <f t="shared" si="71"/>
        <v>0</v>
      </c>
      <c r="N137" s="115">
        <f t="shared" si="71"/>
        <v>0</v>
      </c>
      <c r="O137" s="115">
        <f t="shared" si="71"/>
        <v>0</v>
      </c>
      <c r="P137" s="115">
        <f t="shared" si="71"/>
        <v>0</v>
      </c>
      <c r="Q137" s="115">
        <f t="shared" si="71"/>
        <v>0</v>
      </c>
      <c r="R137" s="115">
        <f t="shared" si="71"/>
        <v>0</v>
      </c>
      <c r="S137" s="117">
        <f>IFERROR(S136/((S134+E134)/2),0)</f>
        <v>0</v>
      </c>
      <c r="T137" s="114"/>
      <c r="U137" s="113">
        <f>IFERROR(AVERAGE(G137:I137),0)</f>
        <v>0</v>
      </c>
      <c r="V137" s="113">
        <f>IFERROR(AVERAGE(J137:L137),0)</f>
        <v>0</v>
      </c>
      <c r="W137" s="113">
        <f>IFERROR(AVERAGE(M137:O137),0)</f>
        <v>0</v>
      </c>
      <c r="X137" s="113">
        <f>IFERROR(AVERAGE(P137:R137),0)</f>
        <v>0</v>
      </c>
    </row>
    <row r="138" ht="6.0" customHeight="1">
      <c r="A138" s="128"/>
      <c r="B138" s="129"/>
      <c r="C138" s="130"/>
      <c r="E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70"/>
      <c r="U138" s="131"/>
      <c r="V138" s="131"/>
      <c r="W138" s="131"/>
      <c r="X138" s="131"/>
    </row>
    <row r="139" ht="14.25" customHeight="1">
      <c r="A139" s="110"/>
      <c r="B139" s="148" t="s">
        <v>282</v>
      </c>
      <c r="C139" s="112"/>
      <c r="E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20"/>
      <c r="T139" s="114"/>
      <c r="U139" s="116"/>
      <c r="V139" s="116"/>
      <c r="W139" s="116"/>
      <c r="X139" s="116"/>
    </row>
    <row r="140" ht="14.25" customHeight="1">
      <c r="A140" s="110"/>
      <c r="B140" s="145" t="s">
        <v>277</v>
      </c>
      <c r="C140" s="112" t="s">
        <v>283</v>
      </c>
      <c r="E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20">
        <f t="shared" ref="S140:S141" si="73">SUM(G140:R140)</f>
        <v>0</v>
      </c>
      <c r="T140" s="114"/>
      <c r="U140" s="116">
        <f t="shared" ref="U140:X140" si="72">SUMIFS($G140:$R140,$G$5:$R$5,U$6)</f>
        <v>0</v>
      </c>
      <c r="V140" s="116">
        <f t="shared" si="72"/>
        <v>0</v>
      </c>
      <c r="W140" s="116">
        <f t="shared" si="72"/>
        <v>0</v>
      </c>
      <c r="X140" s="116">
        <f t="shared" si="72"/>
        <v>0</v>
      </c>
    </row>
    <row r="141" ht="14.25" customHeight="1">
      <c r="A141" s="110"/>
      <c r="B141" s="145" t="s">
        <v>278</v>
      </c>
      <c r="C141" s="112" t="s">
        <v>283</v>
      </c>
      <c r="E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20">
        <f t="shared" si="73"/>
        <v>0</v>
      </c>
      <c r="T141" s="114"/>
      <c r="U141" s="116">
        <f t="shared" ref="U141:X141" si="74">SUMIFS($G141:$R141,$G$5:$R$5,U$6)</f>
        <v>0</v>
      </c>
      <c r="V141" s="116">
        <f t="shared" si="74"/>
        <v>0</v>
      </c>
      <c r="W141" s="116">
        <f t="shared" si="74"/>
        <v>0</v>
      </c>
      <c r="X141" s="116">
        <f t="shared" si="74"/>
        <v>0</v>
      </c>
    </row>
    <row r="142" ht="14.25" customHeight="1">
      <c r="A142" s="121"/>
      <c r="B142" s="148" t="s">
        <v>284</v>
      </c>
      <c r="C142" s="123" t="s">
        <v>283</v>
      </c>
      <c r="E142" s="120">
        <f>SUM(E140:E141)</f>
        <v>0</v>
      </c>
      <c r="G142" s="120">
        <f t="shared" ref="G142:S142" si="75">SUM(G140:G141)</f>
        <v>0</v>
      </c>
      <c r="H142" s="120">
        <f t="shared" si="75"/>
        <v>0</v>
      </c>
      <c r="I142" s="120">
        <f t="shared" si="75"/>
        <v>0</v>
      </c>
      <c r="J142" s="120">
        <f t="shared" si="75"/>
        <v>0</v>
      </c>
      <c r="K142" s="120">
        <f t="shared" si="75"/>
        <v>0</v>
      </c>
      <c r="L142" s="120">
        <f t="shared" si="75"/>
        <v>0</v>
      </c>
      <c r="M142" s="120">
        <f t="shared" si="75"/>
        <v>0</v>
      </c>
      <c r="N142" s="120">
        <f t="shared" si="75"/>
        <v>0</v>
      </c>
      <c r="O142" s="120">
        <f t="shared" si="75"/>
        <v>0</v>
      </c>
      <c r="P142" s="120">
        <f t="shared" si="75"/>
        <v>0</v>
      </c>
      <c r="Q142" s="120">
        <f t="shared" si="75"/>
        <v>0</v>
      </c>
      <c r="R142" s="120">
        <f t="shared" si="75"/>
        <v>0</v>
      </c>
      <c r="S142" s="120">
        <f t="shared" si="75"/>
        <v>0</v>
      </c>
      <c r="T142" s="109"/>
      <c r="U142" s="120">
        <f t="shared" ref="U142:X142" si="76">SUM(U140:U141)</f>
        <v>0</v>
      </c>
      <c r="V142" s="120">
        <f t="shared" si="76"/>
        <v>0</v>
      </c>
      <c r="W142" s="120">
        <f t="shared" si="76"/>
        <v>0</v>
      </c>
      <c r="X142" s="120">
        <f t="shared" si="76"/>
        <v>0</v>
      </c>
    </row>
    <row r="143" ht="3.75" customHeight="1">
      <c r="A143" s="128"/>
      <c r="B143" s="129"/>
      <c r="C143" s="130"/>
      <c r="E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70"/>
      <c r="U143" s="131"/>
      <c r="V143" s="131"/>
      <c r="W143" s="131"/>
      <c r="X143" s="131"/>
    </row>
    <row r="144" ht="13.5" customHeight="1">
      <c r="A144" s="110"/>
      <c r="B144" s="111" t="s">
        <v>285</v>
      </c>
      <c r="C144" s="112" t="s">
        <v>283</v>
      </c>
      <c r="E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20">
        <f>SUM(G144:R144)</f>
        <v>0</v>
      </c>
      <c r="T144" s="114"/>
      <c r="U144" s="116">
        <f t="shared" ref="U144:X144" si="77">SUMIFS($G144:$R144,$G$5:$R$5,U$6)</f>
        <v>0</v>
      </c>
      <c r="V144" s="116">
        <f t="shared" si="77"/>
        <v>0</v>
      </c>
      <c r="W144" s="116">
        <f t="shared" si="77"/>
        <v>0</v>
      </c>
      <c r="X144" s="116">
        <f t="shared" si="77"/>
        <v>0</v>
      </c>
    </row>
    <row r="145" ht="14.25" customHeight="1">
      <c r="A145" s="110"/>
      <c r="B145" s="111" t="s">
        <v>286</v>
      </c>
      <c r="C145" s="112" t="s">
        <v>69</v>
      </c>
      <c r="E145" s="115">
        <f>IFERROR(E144/E142,0)</f>
        <v>0</v>
      </c>
      <c r="G145" s="115">
        <f t="shared" ref="G145:S145" si="78">IFERROR(G144/G142,0)</f>
        <v>0</v>
      </c>
      <c r="H145" s="115">
        <f t="shared" si="78"/>
        <v>0</v>
      </c>
      <c r="I145" s="115">
        <f t="shared" si="78"/>
        <v>0</v>
      </c>
      <c r="J145" s="115">
        <f t="shared" si="78"/>
        <v>0</v>
      </c>
      <c r="K145" s="115">
        <f t="shared" si="78"/>
        <v>0</v>
      </c>
      <c r="L145" s="115">
        <f t="shared" si="78"/>
        <v>0</v>
      </c>
      <c r="M145" s="115">
        <f t="shared" si="78"/>
        <v>0</v>
      </c>
      <c r="N145" s="115">
        <f t="shared" si="78"/>
        <v>0</v>
      </c>
      <c r="O145" s="115">
        <f t="shared" si="78"/>
        <v>0</v>
      </c>
      <c r="P145" s="115">
        <f t="shared" si="78"/>
        <v>0</v>
      </c>
      <c r="Q145" s="115">
        <f t="shared" si="78"/>
        <v>0</v>
      </c>
      <c r="R145" s="115">
        <f t="shared" si="78"/>
        <v>0</v>
      </c>
      <c r="S145" s="117">
        <f t="shared" si="78"/>
        <v>0</v>
      </c>
      <c r="T145" s="114"/>
      <c r="U145" s="116">
        <f t="shared" ref="U145:X145" si="79">IFERROR(U144/U142,0)</f>
        <v>0</v>
      </c>
      <c r="V145" s="116">
        <f t="shared" si="79"/>
        <v>0</v>
      </c>
      <c r="W145" s="116">
        <f t="shared" si="79"/>
        <v>0</v>
      </c>
      <c r="X145" s="116">
        <f t="shared" si="79"/>
        <v>0</v>
      </c>
    </row>
    <row r="146" ht="4.5" customHeight="1">
      <c r="A146" s="128"/>
      <c r="B146" s="129"/>
      <c r="C146" s="130"/>
      <c r="E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70"/>
      <c r="U146" s="131"/>
      <c r="V146" s="131"/>
      <c r="W146" s="131"/>
      <c r="X146" s="131"/>
    </row>
    <row r="147" ht="14.25" customHeight="1">
      <c r="A147" s="110"/>
      <c r="B147" s="148" t="s">
        <v>45</v>
      </c>
      <c r="C147" s="112"/>
      <c r="E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20"/>
      <c r="T147" s="114"/>
      <c r="U147" s="116"/>
      <c r="V147" s="116"/>
      <c r="W147" s="116"/>
      <c r="X147" s="116"/>
    </row>
    <row r="148" ht="14.25" customHeight="1">
      <c r="A148" s="110"/>
      <c r="B148" s="111" t="s">
        <v>171</v>
      </c>
      <c r="C148" s="112" t="s">
        <v>170</v>
      </c>
      <c r="E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20">
        <f t="shared" ref="S148:S149" si="81">SUM(G148:R148)</f>
        <v>0</v>
      </c>
      <c r="T148" s="114"/>
      <c r="U148" s="116">
        <f t="shared" ref="U148:X148" si="80">SUMIFS($G148:$R148,$G$5:$R$5,U$6)</f>
        <v>0</v>
      </c>
      <c r="V148" s="116">
        <f t="shared" si="80"/>
        <v>0</v>
      </c>
      <c r="W148" s="116">
        <f t="shared" si="80"/>
        <v>0</v>
      </c>
      <c r="X148" s="116">
        <f t="shared" si="80"/>
        <v>0</v>
      </c>
    </row>
    <row r="149" ht="14.25" customHeight="1">
      <c r="A149" s="110"/>
      <c r="B149" s="111" t="s">
        <v>287</v>
      </c>
      <c r="C149" s="112" t="s">
        <v>170</v>
      </c>
      <c r="E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20">
        <f t="shared" si="81"/>
        <v>0</v>
      </c>
      <c r="T149" s="114"/>
      <c r="U149" s="116">
        <f t="shared" ref="U149:X149" si="82">SUMIFS($G149:$R149,$G$5:$R$5,U$6)</f>
        <v>0</v>
      </c>
      <c r="V149" s="116">
        <f t="shared" si="82"/>
        <v>0</v>
      </c>
      <c r="W149" s="116">
        <f t="shared" si="82"/>
        <v>0</v>
      </c>
      <c r="X149" s="116">
        <f t="shared" si="82"/>
        <v>0</v>
      </c>
    </row>
    <row r="150" ht="14.25" customHeight="1">
      <c r="A150" s="149"/>
      <c r="B150" s="150" t="s">
        <v>288</v>
      </c>
      <c r="C150" s="151" t="s">
        <v>69</v>
      </c>
      <c r="E150" s="152">
        <f>IFERROR(E148/E149,0)</f>
        <v>0</v>
      </c>
      <c r="G150" s="153">
        <f t="shared" ref="G150:S150" si="83">IFERROR(G148/G149,0)</f>
        <v>0</v>
      </c>
      <c r="H150" s="153">
        <f t="shared" si="83"/>
        <v>0</v>
      </c>
      <c r="I150" s="153">
        <f t="shared" si="83"/>
        <v>0</v>
      </c>
      <c r="J150" s="153">
        <f t="shared" si="83"/>
        <v>0</v>
      </c>
      <c r="K150" s="153">
        <f t="shared" si="83"/>
        <v>0</v>
      </c>
      <c r="L150" s="153">
        <f t="shared" si="83"/>
        <v>0</v>
      </c>
      <c r="M150" s="153">
        <f t="shared" si="83"/>
        <v>0</v>
      </c>
      <c r="N150" s="153">
        <f t="shared" si="83"/>
        <v>0</v>
      </c>
      <c r="O150" s="153">
        <f t="shared" si="83"/>
        <v>0</v>
      </c>
      <c r="P150" s="153">
        <f t="shared" si="83"/>
        <v>0</v>
      </c>
      <c r="Q150" s="153">
        <f t="shared" si="83"/>
        <v>0</v>
      </c>
      <c r="R150" s="153">
        <f t="shared" si="83"/>
        <v>0</v>
      </c>
      <c r="S150" s="134">
        <f t="shared" si="83"/>
        <v>0</v>
      </c>
      <c r="T150" s="114"/>
      <c r="U150" s="134">
        <f t="shared" ref="U150:X150" si="84">IFERROR(U148/U149,0)</f>
        <v>0</v>
      </c>
      <c r="V150" s="134">
        <f t="shared" si="84"/>
        <v>0</v>
      </c>
      <c r="W150" s="134">
        <f t="shared" si="84"/>
        <v>0</v>
      </c>
      <c r="X150" s="134">
        <f t="shared" si="84"/>
        <v>0</v>
      </c>
    </row>
    <row r="151" ht="14.25" customHeight="1">
      <c r="S151" s="70"/>
    </row>
    <row r="152" ht="13.5" customHeight="1">
      <c r="A152" s="154" t="s">
        <v>289</v>
      </c>
      <c r="B152" s="155" t="s">
        <v>15</v>
      </c>
      <c r="C152" s="107"/>
      <c r="D152" s="70"/>
      <c r="E152" s="108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7"/>
      <c r="T152" s="109"/>
      <c r="U152" s="108"/>
      <c r="V152" s="108"/>
      <c r="W152" s="108"/>
      <c r="X152" s="108"/>
      <c r="Y152" s="70"/>
      <c r="Z152" s="70"/>
      <c r="AA152" s="70"/>
      <c r="AB152" s="70"/>
      <c r="AC152" s="70"/>
      <c r="AD152" s="70"/>
      <c r="AE152" s="70"/>
      <c r="AF152" s="70"/>
      <c r="AG152" s="70"/>
    </row>
    <row r="153" ht="14.25" customHeight="1">
      <c r="A153" s="110"/>
      <c r="B153" s="158" t="s">
        <v>290</v>
      </c>
      <c r="C153" s="159" t="s">
        <v>69</v>
      </c>
      <c r="D153" s="160"/>
      <c r="E153" s="115"/>
      <c r="F153" s="160"/>
      <c r="G153" s="161">
        <f t="shared" ref="G153:I153" si="85">AVERAGE(G154:G160)</f>
        <v>0.03085057635</v>
      </c>
      <c r="H153" s="161">
        <f t="shared" si="85"/>
        <v>0.377097183</v>
      </c>
      <c r="I153" s="161">
        <f t="shared" si="85"/>
        <v>0.3168645548</v>
      </c>
      <c r="J153" s="162"/>
      <c r="K153" s="162"/>
      <c r="L153" s="162"/>
      <c r="M153" s="162"/>
      <c r="N153" s="162"/>
      <c r="O153" s="162"/>
      <c r="P153" s="162"/>
      <c r="Q153" s="162"/>
      <c r="R153" s="162"/>
      <c r="S153" s="125">
        <f t="shared" ref="S153:S165" si="86">IFERROR(AVERAGE(G153:R153),0)</f>
        <v>0.2416041047</v>
      </c>
      <c r="T153" s="160"/>
      <c r="U153" s="118">
        <f t="shared" ref="U153:U165" si="87">IFERROR(AVERAGEIF($G$5:$R$5,U$6,G153:R153),0)</f>
        <v>0.2416041047</v>
      </c>
      <c r="V153" s="118">
        <f t="shared" ref="V153:V165" si="88">IFERROR(AVERAGEIF($G$5:$R$5,V$6,G153:R153),0)</f>
        <v>0</v>
      </c>
      <c r="W153" s="118">
        <f t="shared" ref="W153:W164" si="89">IFERROR(AVERAGEIF($G$5:$R$5,W$6,G153:R153),0)</f>
        <v>0</v>
      </c>
      <c r="X153" s="118">
        <f t="shared" ref="X153:X164" si="90">IFERROR(AVERAGEIF($G$5:$R$5,X$6,G153:R153),0)</f>
        <v>0</v>
      </c>
    </row>
    <row r="154" ht="14.25" customHeight="1">
      <c r="A154" s="110"/>
      <c r="B154" s="111" t="s">
        <v>291</v>
      </c>
      <c r="C154" s="159" t="s">
        <v>69</v>
      </c>
      <c r="D154" s="160"/>
      <c r="E154" s="115"/>
      <c r="F154" s="160"/>
      <c r="G154" s="118">
        <v>0.0</v>
      </c>
      <c r="H154" s="118">
        <v>0.37469667872508294</v>
      </c>
      <c r="I154" s="118">
        <v>0.0</v>
      </c>
      <c r="J154" s="162"/>
      <c r="K154" s="162"/>
      <c r="L154" s="162"/>
      <c r="M154" s="162"/>
      <c r="N154" s="162"/>
      <c r="O154" s="162"/>
      <c r="P154" s="162"/>
      <c r="Q154" s="162"/>
      <c r="R154" s="162"/>
      <c r="S154" s="125">
        <f t="shared" si="86"/>
        <v>0.1248988929</v>
      </c>
      <c r="T154" s="160"/>
      <c r="U154" s="118">
        <f t="shared" si="87"/>
        <v>0.1248988929</v>
      </c>
      <c r="V154" s="118">
        <f t="shared" si="88"/>
        <v>0</v>
      </c>
      <c r="W154" s="118">
        <f t="shared" si="89"/>
        <v>0</v>
      </c>
      <c r="X154" s="118">
        <f t="shared" si="90"/>
        <v>0</v>
      </c>
    </row>
    <row r="155" ht="14.25" customHeight="1">
      <c r="A155" s="110"/>
      <c r="B155" s="111" t="s">
        <v>292</v>
      </c>
      <c r="C155" s="159" t="s">
        <v>69</v>
      </c>
      <c r="D155" s="160"/>
      <c r="E155" s="115"/>
      <c r="F155" s="160"/>
      <c r="G155" s="118">
        <v>0.0</v>
      </c>
      <c r="H155" s="118">
        <v>0.4952792295551418</v>
      </c>
      <c r="I155" s="118">
        <v>0.43148120477298435</v>
      </c>
      <c r="J155" s="162"/>
      <c r="K155" s="162"/>
      <c r="L155" s="162"/>
      <c r="M155" s="162"/>
      <c r="N155" s="162"/>
      <c r="O155" s="162"/>
      <c r="P155" s="162"/>
      <c r="Q155" s="162"/>
      <c r="R155" s="162"/>
      <c r="S155" s="125">
        <f t="shared" si="86"/>
        <v>0.3089201448</v>
      </c>
      <c r="T155" s="160"/>
      <c r="U155" s="118">
        <f t="shared" si="87"/>
        <v>0.3089201448</v>
      </c>
      <c r="V155" s="118">
        <f t="shared" si="88"/>
        <v>0</v>
      </c>
      <c r="W155" s="118">
        <f t="shared" si="89"/>
        <v>0</v>
      </c>
      <c r="X155" s="118">
        <f t="shared" si="90"/>
        <v>0</v>
      </c>
    </row>
    <row r="156" ht="14.25" customHeight="1">
      <c r="A156" s="110"/>
      <c r="B156" s="111" t="s">
        <v>293</v>
      </c>
      <c r="C156" s="159" t="s">
        <v>69</v>
      </c>
      <c r="D156" s="160"/>
      <c r="E156" s="115"/>
      <c r="F156" s="160"/>
      <c r="G156" s="118">
        <v>0.09561752988047811</v>
      </c>
      <c r="H156" s="118">
        <v>0.39307041340362725</v>
      </c>
      <c r="I156" s="118">
        <v>0.416266423905044</v>
      </c>
      <c r="J156" s="162"/>
      <c r="K156" s="162"/>
      <c r="L156" s="162"/>
      <c r="M156" s="162"/>
      <c r="N156" s="162"/>
      <c r="O156" s="162"/>
      <c r="P156" s="162"/>
      <c r="Q156" s="162"/>
      <c r="R156" s="162"/>
      <c r="S156" s="125">
        <f t="shared" si="86"/>
        <v>0.3016514557</v>
      </c>
      <c r="T156" s="160"/>
      <c r="U156" s="118">
        <f t="shared" si="87"/>
        <v>0.3016514557</v>
      </c>
      <c r="V156" s="118">
        <f t="shared" si="88"/>
        <v>0</v>
      </c>
      <c r="W156" s="118">
        <f t="shared" si="89"/>
        <v>0</v>
      </c>
      <c r="X156" s="118">
        <f t="shared" si="90"/>
        <v>0</v>
      </c>
    </row>
    <row r="157" ht="14.25" customHeight="1">
      <c r="A157" s="110"/>
      <c r="B157" s="111" t="s">
        <v>294</v>
      </c>
      <c r="C157" s="159" t="s">
        <v>69</v>
      </c>
      <c r="D157" s="160"/>
      <c r="E157" s="115"/>
      <c r="F157" s="160"/>
      <c r="G157" s="118">
        <v>0.0</v>
      </c>
      <c r="H157" s="118">
        <v>0.3847515343836546</v>
      </c>
      <c r="I157" s="118">
        <v>0.31184140782359804</v>
      </c>
      <c r="J157" s="162"/>
      <c r="K157" s="162"/>
      <c r="L157" s="162"/>
      <c r="M157" s="162"/>
      <c r="N157" s="162"/>
      <c r="O157" s="162"/>
      <c r="P157" s="162"/>
      <c r="Q157" s="162"/>
      <c r="R157" s="162"/>
      <c r="S157" s="125">
        <f t="shared" si="86"/>
        <v>0.2321976474</v>
      </c>
      <c r="T157" s="160"/>
      <c r="U157" s="118">
        <f t="shared" si="87"/>
        <v>0.2321976474</v>
      </c>
      <c r="V157" s="118">
        <f t="shared" si="88"/>
        <v>0</v>
      </c>
      <c r="W157" s="118">
        <f t="shared" si="89"/>
        <v>0</v>
      </c>
      <c r="X157" s="118">
        <f t="shared" si="90"/>
        <v>0</v>
      </c>
    </row>
    <row r="158" ht="14.25" customHeight="1">
      <c r="A158" s="110"/>
      <c r="B158" s="111" t="s">
        <v>295</v>
      </c>
      <c r="C158" s="159" t="s">
        <v>69</v>
      </c>
      <c r="D158" s="160"/>
      <c r="E158" s="115"/>
      <c r="F158" s="160"/>
      <c r="G158" s="118">
        <v>0.0</v>
      </c>
      <c r="H158" s="118">
        <v>0.29967189423645213</v>
      </c>
      <c r="I158" s="118">
        <v>0.3029394930349728</v>
      </c>
      <c r="J158" s="162"/>
      <c r="K158" s="162"/>
      <c r="L158" s="162"/>
      <c r="M158" s="162"/>
      <c r="N158" s="162"/>
      <c r="O158" s="162"/>
      <c r="P158" s="162"/>
      <c r="Q158" s="162"/>
      <c r="R158" s="162"/>
      <c r="S158" s="125">
        <f t="shared" si="86"/>
        <v>0.2008704624</v>
      </c>
      <c r="T158" s="160"/>
      <c r="U158" s="118">
        <f t="shared" si="87"/>
        <v>0.2008704624</v>
      </c>
      <c r="V158" s="118">
        <f t="shared" si="88"/>
        <v>0</v>
      </c>
      <c r="W158" s="118">
        <f t="shared" si="89"/>
        <v>0</v>
      </c>
      <c r="X158" s="118">
        <f t="shared" si="90"/>
        <v>0</v>
      </c>
    </row>
    <row r="159" ht="14.25" customHeight="1">
      <c r="A159" s="110"/>
      <c r="B159" s="111" t="s">
        <v>296</v>
      </c>
      <c r="C159" s="159" t="s">
        <v>69</v>
      </c>
      <c r="D159" s="160"/>
      <c r="E159" s="115"/>
      <c r="F159" s="160"/>
      <c r="G159" s="118">
        <v>0.0</v>
      </c>
      <c r="H159" s="118">
        <v>0.692210530478867</v>
      </c>
      <c r="I159" s="118">
        <v>0.7555233537278242</v>
      </c>
      <c r="J159" s="162"/>
      <c r="K159" s="162"/>
      <c r="L159" s="162"/>
      <c r="M159" s="162"/>
      <c r="N159" s="162"/>
      <c r="O159" s="162"/>
      <c r="P159" s="162"/>
      <c r="Q159" s="162"/>
      <c r="R159" s="162"/>
      <c r="S159" s="125">
        <f t="shared" si="86"/>
        <v>0.4825779614</v>
      </c>
      <c r="T159" s="160"/>
      <c r="U159" s="118">
        <f t="shared" si="87"/>
        <v>0.4825779614</v>
      </c>
      <c r="V159" s="118">
        <f t="shared" si="88"/>
        <v>0</v>
      </c>
      <c r="W159" s="118">
        <f t="shared" si="89"/>
        <v>0</v>
      </c>
      <c r="X159" s="118">
        <f t="shared" si="90"/>
        <v>0</v>
      </c>
    </row>
    <row r="160" ht="14.25" customHeight="1">
      <c r="A160" s="110"/>
      <c r="B160" s="111" t="s">
        <v>297</v>
      </c>
      <c r="C160" s="159" t="s">
        <v>69</v>
      </c>
      <c r="D160" s="160"/>
      <c r="E160" s="115"/>
      <c r="F160" s="160"/>
      <c r="G160" s="118">
        <v>0.12033650458692857</v>
      </c>
      <c r="H160" s="118">
        <v>0.0</v>
      </c>
      <c r="I160" s="118">
        <v>0.0</v>
      </c>
      <c r="J160" s="162"/>
      <c r="K160" s="162"/>
      <c r="L160" s="162"/>
      <c r="M160" s="162"/>
      <c r="N160" s="162"/>
      <c r="O160" s="162"/>
      <c r="P160" s="162"/>
      <c r="Q160" s="162"/>
      <c r="R160" s="162"/>
      <c r="S160" s="125">
        <f t="shared" si="86"/>
        <v>0.0401121682</v>
      </c>
      <c r="T160" s="160"/>
      <c r="U160" s="118">
        <f t="shared" si="87"/>
        <v>0.0401121682</v>
      </c>
      <c r="V160" s="118">
        <f t="shared" si="88"/>
        <v>0</v>
      </c>
      <c r="W160" s="118">
        <f t="shared" si="89"/>
        <v>0</v>
      </c>
      <c r="X160" s="118">
        <f t="shared" si="90"/>
        <v>0</v>
      </c>
    </row>
    <row r="161" ht="14.25" customHeight="1">
      <c r="A161" s="110"/>
      <c r="B161" s="158" t="s">
        <v>22</v>
      </c>
      <c r="C161" s="159" t="s">
        <v>69</v>
      </c>
      <c r="D161" s="160"/>
      <c r="E161" s="115"/>
      <c r="F161" s="160"/>
      <c r="G161" s="161">
        <f t="shared" ref="G161:I161" si="91">AVERAGE(G162:G164)</f>
        <v>0.1341747958</v>
      </c>
      <c r="H161" s="161">
        <f t="shared" si="91"/>
        <v>0.121952027</v>
      </c>
      <c r="I161" s="161">
        <f t="shared" si="91"/>
        <v>0</v>
      </c>
      <c r="J161" s="162"/>
      <c r="K161" s="162"/>
      <c r="L161" s="162"/>
      <c r="M161" s="162"/>
      <c r="N161" s="162"/>
      <c r="O161" s="162"/>
      <c r="P161" s="162"/>
      <c r="Q161" s="162"/>
      <c r="R161" s="162"/>
      <c r="S161" s="125">
        <f t="shared" si="86"/>
        <v>0.08537560761</v>
      </c>
      <c r="T161" s="160"/>
      <c r="U161" s="118">
        <f t="shared" si="87"/>
        <v>0.08537560761</v>
      </c>
      <c r="V161" s="118">
        <f t="shared" si="88"/>
        <v>0</v>
      </c>
      <c r="W161" s="118">
        <f t="shared" si="89"/>
        <v>0</v>
      </c>
      <c r="X161" s="118">
        <f t="shared" si="90"/>
        <v>0</v>
      </c>
    </row>
    <row r="162" ht="14.25" customHeight="1">
      <c r="A162" s="110"/>
      <c r="B162" s="111" t="s">
        <v>298</v>
      </c>
      <c r="C162" s="159" t="s">
        <v>69</v>
      </c>
      <c r="D162" s="160"/>
      <c r="E162" s="115"/>
      <c r="F162" s="160"/>
      <c r="G162" s="118">
        <v>0.0</v>
      </c>
      <c r="H162" s="118">
        <v>0.3187297942411699</v>
      </c>
      <c r="I162" s="118">
        <v>0.0</v>
      </c>
      <c r="J162" s="162"/>
      <c r="K162" s="162"/>
      <c r="L162" s="162"/>
      <c r="M162" s="162"/>
      <c r="N162" s="162"/>
      <c r="O162" s="162"/>
      <c r="P162" s="162"/>
      <c r="Q162" s="162"/>
      <c r="R162" s="162"/>
      <c r="S162" s="125">
        <f t="shared" si="86"/>
        <v>0.1062432647</v>
      </c>
      <c r="T162" s="160"/>
      <c r="U162" s="118">
        <f t="shared" si="87"/>
        <v>0.1062432647</v>
      </c>
      <c r="V162" s="118">
        <f t="shared" si="88"/>
        <v>0</v>
      </c>
      <c r="W162" s="118">
        <f t="shared" si="89"/>
        <v>0</v>
      </c>
      <c r="X162" s="118">
        <f t="shared" si="90"/>
        <v>0</v>
      </c>
    </row>
    <row r="163" ht="14.25" customHeight="1">
      <c r="A163" s="110"/>
      <c r="B163" s="111" t="s">
        <v>299</v>
      </c>
      <c r="C163" s="159" t="s">
        <v>69</v>
      </c>
      <c r="D163" s="160"/>
      <c r="E163" s="115"/>
      <c r="F163" s="160"/>
      <c r="G163" s="118">
        <v>0.0</v>
      </c>
      <c r="H163" s="118">
        <v>0.0</v>
      </c>
      <c r="I163" s="118">
        <v>0.0</v>
      </c>
      <c r="J163" s="162"/>
      <c r="K163" s="162"/>
      <c r="L163" s="162"/>
      <c r="M163" s="162"/>
      <c r="N163" s="162"/>
      <c r="O163" s="162"/>
      <c r="P163" s="162"/>
      <c r="Q163" s="162"/>
      <c r="R163" s="162"/>
      <c r="S163" s="125">
        <f t="shared" si="86"/>
        <v>0</v>
      </c>
      <c r="T163" s="160"/>
      <c r="U163" s="118">
        <f t="shared" si="87"/>
        <v>0</v>
      </c>
      <c r="V163" s="118">
        <f t="shared" si="88"/>
        <v>0</v>
      </c>
      <c r="W163" s="118">
        <f t="shared" si="89"/>
        <v>0</v>
      </c>
      <c r="X163" s="118">
        <f t="shared" si="90"/>
        <v>0</v>
      </c>
    </row>
    <row r="164" ht="14.25" customHeight="1">
      <c r="A164" s="110"/>
      <c r="B164" s="111" t="s">
        <v>300</v>
      </c>
      <c r="C164" s="159" t="s">
        <v>69</v>
      </c>
      <c r="D164" s="160"/>
      <c r="E164" s="115"/>
      <c r="F164" s="160"/>
      <c r="G164" s="118">
        <v>0.4025243875195472</v>
      </c>
      <c r="H164" s="118">
        <v>0.047126286696698605</v>
      </c>
      <c r="I164" s="118">
        <v>0.0</v>
      </c>
      <c r="J164" s="162"/>
      <c r="K164" s="162"/>
      <c r="L164" s="162"/>
      <c r="M164" s="162"/>
      <c r="N164" s="162"/>
      <c r="O164" s="162"/>
      <c r="P164" s="162"/>
      <c r="Q164" s="162"/>
      <c r="R164" s="162"/>
      <c r="S164" s="125">
        <f t="shared" si="86"/>
        <v>0.1498835581</v>
      </c>
      <c r="T164" s="160"/>
      <c r="U164" s="118">
        <f t="shared" si="87"/>
        <v>0.1498835581</v>
      </c>
      <c r="V164" s="118">
        <f t="shared" si="88"/>
        <v>0</v>
      </c>
      <c r="W164" s="118">
        <f t="shared" si="89"/>
        <v>0</v>
      </c>
      <c r="X164" s="118">
        <f t="shared" si="90"/>
        <v>0</v>
      </c>
    </row>
    <row r="165" ht="14.25" customHeight="1">
      <c r="A165" s="163"/>
      <c r="B165" s="164" t="s">
        <v>301</v>
      </c>
      <c r="C165" s="165" t="s">
        <v>69</v>
      </c>
      <c r="D165" s="70"/>
      <c r="E165" s="116"/>
      <c r="F165" s="166"/>
      <c r="G165" s="167">
        <f t="shared" ref="G165:I165" si="92">AVERAGE(G161,G153)</f>
        <v>0.0825126861</v>
      </c>
      <c r="H165" s="167">
        <f t="shared" si="92"/>
        <v>0.249524605</v>
      </c>
      <c r="I165" s="167">
        <f t="shared" si="92"/>
        <v>0.1584322774</v>
      </c>
      <c r="J165" s="168"/>
      <c r="K165" s="168"/>
      <c r="L165" s="168"/>
      <c r="M165" s="168"/>
      <c r="N165" s="168"/>
      <c r="O165" s="168"/>
      <c r="P165" s="168"/>
      <c r="Q165" s="168"/>
      <c r="R165" s="168"/>
      <c r="S165" s="167">
        <f t="shared" si="86"/>
        <v>0.1634898561</v>
      </c>
      <c r="T165" s="166"/>
      <c r="U165" s="167">
        <f t="shared" si="87"/>
        <v>0.1634898561</v>
      </c>
      <c r="V165" s="167">
        <f t="shared" si="88"/>
        <v>0</v>
      </c>
      <c r="W165" s="167">
        <f t="shared" ref="W165:X165" si="93">IFERROR(AVERAGEIF($G$5:$R$5,W$6,H165:S165),0)</f>
        <v>0</v>
      </c>
      <c r="X165" s="167">
        <f t="shared" si="93"/>
        <v>0.1634898561</v>
      </c>
      <c r="Y165" s="70"/>
      <c r="Z165" s="70"/>
      <c r="AA165" s="70"/>
      <c r="AB165" s="70"/>
      <c r="AC165" s="70"/>
      <c r="AD165" s="70"/>
      <c r="AE165" s="70"/>
      <c r="AF165" s="70"/>
      <c r="AG165" s="70"/>
    </row>
    <row r="166" ht="14.25" customHeight="1">
      <c r="S166" s="169"/>
    </row>
    <row r="167" ht="13.5" customHeight="1">
      <c r="A167" s="154" t="s">
        <v>302</v>
      </c>
      <c r="B167" s="155" t="s">
        <v>15</v>
      </c>
      <c r="C167" s="107"/>
      <c r="D167" s="70"/>
      <c r="E167" s="108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70"/>
      <c r="T167" s="109"/>
      <c r="U167" s="108"/>
      <c r="V167" s="108"/>
      <c r="W167" s="108"/>
      <c r="X167" s="108"/>
      <c r="Y167" s="70"/>
      <c r="Z167" s="70"/>
      <c r="AA167" s="70"/>
      <c r="AB167" s="70"/>
      <c r="AC167" s="70"/>
      <c r="AD167" s="70"/>
      <c r="AE167" s="70"/>
      <c r="AF167" s="70"/>
      <c r="AG167" s="70"/>
    </row>
    <row r="168" ht="14.25" customHeight="1">
      <c r="A168" s="110"/>
      <c r="B168" s="111" t="s">
        <v>131</v>
      </c>
      <c r="C168" s="159" t="s">
        <v>69</v>
      </c>
      <c r="D168" s="160"/>
      <c r="E168" s="115"/>
      <c r="F168" s="160"/>
      <c r="G168" s="118">
        <v>0.0</v>
      </c>
      <c r="H168" s="118">
        <v>0.4577256182840067</v>
      </c>
      <c r="I168" s="118">
        <v>0.4353062022337547</v>
      </c>
      <c r="J168" s="162"/>
      <c r="K168" s="162"/>
      <c r="L168" s="162"/>
      <c r="M168" s="162"/>
      <c r="N168" s="162"/>
      <c r="O168" s="162"/>
      <c r="P168" s="162"/>
      <c r="Q168" s="162"/>
      <c r="R168" s="162"/>
      <c r="S168" s="125">
        <f t="shared" ref="S168:S182" si="94">IFERROR(AVERAGE(G168:R168),0)</f>
        <v>0.2976772735</v>
      </c>
      <c r="T168" s="160"/>
      <c r="U168" s="118">
        <f t="shared" ref="U168:U182" si="95">IFERROR(AVERAGEIF($G$5:$R$5,U$6,G168:R168),0)</f>
        <v>0.2976772735</v>
      </c>
      <c r="V168" s="118">
        <f t="shared" ref="V168:V182" si="96">IFERROR(AVERAGEIF($G$5:$R$5,V$6,G168:R168),0)</f>
        <v>0</v>
      </c>
      <c r="W168" s="118">
        <f t="shared" ref="W168:W182" si="97">IFERROR(AVERAGEIF($G$5:$R$5,W$6,G168:R168),0)</f>
        <v>0</v>
      </c>
      <c r="X168" s="118">
        <f t="shared" ref="X168:X182" si="98">IFERROR(AVERAGEIF($G$5:$R$5,X$6,G168:R168),0)</f>
        <v>0</v>
      </c>
    </row>
    <row r="169" ht="14.25" customHeight="1">
      <c r="A169" s="110"/>
      <c r="B169" s="111" t="s">
        <v>132</v>
      </c>
      <c r="C169" s="159" t="s">
        <v>69</v>
      </c>
      <c r="D169" s="160"/>
      <c r="E169" s="115"/>
      <c r="F169" s="160"/>
      <c r="G169" s="118">
        <v>0.3492198921509886</v>
      </c>
      <c r="H169" s="118">
        <v>0.7697199170961057</v>
      </c>
      <c r="I169" s="118">
        <v>0.8158835333350267</v>
      </c>
      <c r="J169" s="162"/>
      <c r="K169" s="162"/>
      <c r="L169" s="162"/>
      <c r="M169" s="162"/>
      <c r="N169" s="162"/>
      <c r="O169" s="162"/>
      <c r="P169" s="162"/>
      <c r="Q169" s="162"/>
      <c r="R169" s="162"/>
      <c r="S169" s="125">
        <f t="shared" si="94"/>
        <v>0.6449411142</v>
      </c>
      <c r="T169" s="160"/>
      <c r="U169" s="118">
        <f t="shared" si="95"/>
        <v>0.6449411142</v>
      </c>
      <c r="V169" s="118">
        <f t="shared" si="96"/>
        <v>0</v>
      </c>
      <c r="W169" s="118">
        <f t="shared" si="97"/>
        <v>0</v>
      </c>
      <c r="X169" s="118">
        <f t="shared" si="98"/>
        <v>0</v>
      </c>
    </row>
    <row r="170" ht="14.25" customHeight="1">
      <c r="A170" s="110"/>
      <c r="B170" s="111" t="s">
        <v>133</v>
      </c>
      <c r="C170" s="159" t="s">
        <v>69</v>
      </c>
      <c r="D170" s="160"/>
      <c r="E170" s="115"/>
      <c r="F170" s="160"/>
      <c r="G170" s="118">
        <v>0.0</v>
      </c>
      <c r="H170" s="118">
        <v>0.6691990522987449</v>
      </c>
      <c r="I170" s="118">
        <v>0.6489334551011812</v>
      </c>
      <c r="J170" s="162"/>
      <c r="K170" s="162"/>
      <c r="L170" s="162"/>
      <c r="M170" s="162"/>
      <c r="N170" s="162"/>
      <c r="O170" s="162"/>
      <c r="P170" s="162"/>
      <c r="Q170" s="162"/>
      <c r="R170" s="162"/>
      <c r="S170" s="125">
        <f t="shared" si="94"/>
        <v>0.4393775025</v>
      </c>
      <c r="T170" s="160"/>
      <c r="U170" s="118">
        <f t="shared" si="95"/>
        <v>0.4393775025</v>
      </c>
      <c r="V170" s="118">
        <f t="shared" si="96"/>
        <v>0</v>
      </c>
      <c r="W170" s="118">
        <f t="shared" si="97"/>
        <v>0</v>
      </c>
      <c r="X170" s="118">
        <f t="shared" si="98"/>
        <v>0</v>
      </c>
    </row>
    <row r="171" ht="14.25" customHeight="1">
      <c r="A171" s="110"/>
      <c r="B171" s="111" t="s">
        <v>134</v>
      </c>
      <c r="C171" s="159" t="s">
        <v>69</v>
      </c>
      <c r="D171" s="160"/>
      <c r="E171" s="115"/>
      <c r="F171" s="160"/>
      <c r="G171" s="118">
        <v>0.0</v>
      </c>
      <c r="H171" s="118">
        <v>0.6481109240600685</v>
      </c>
      <c r="I171" s="118">
        <v>0.6157861150576733</v>
      </c>
      <c r="J171" s="162"/>
      <c r="K171" s="162"/>
      <c r="L171" s="162"/>
      <c r="M171" s="162"/>
      <c r="N171" s="162"/>
      <c r="O171" s="162"/>
      <c r="P171" s="162"/>
      <c r="Q171" s="162"/>
      <c r="R171" s="162"/>
      <c r="S171" s="125">
        <f t="shared" si="94"/>
        <v>0.421299013</v>
      </c>
      <c r="T171" s="160"/>
      <c r="U171" s="118">
        <f t="shared" si="95"/>
        <v>0.421299013</v>
      </c>
      <c r="V171" s="118">
        <f t="shared" si="96"/>
        <v>0</v>
      </c>
      <c r="W171" s="118">
        <f t="shared" si="97"/>
        <v>0</v>
      </c>
      <c r="X171" s="118">
        <f t="shared" si="98"/>
        <v>0</v>
      </c>
    </row>
    <row r="172" ht="14.25" customHeight="1">
      <c r="A172" s="110"/>
      <c r="B172" s="111" t="s">
        <v>135</v>
      </c>
      <c r="C172" s="159" t="s">
        <v>69</v>
      </c>
      <c r="D172" s="160"/>
      <c r="E172" s="115"/>
      <c r="F172" s="160"/>
      <c r="G172" s="118">
        <v>0.194770511623636</v>
      </c>
      <c r="H172" s="118">
        <v>0.4809797323431577</v>
      </c>
      <c r="I172" s="118">
        <v>0.5271064255354613</v>
      </c>
      <c r="J172" s="162"/>
      <c r="K172" s="162"/>
      <c r="L172" s="162"/>
      <c r="M172" s="162"/>
      <c r="N172" s="162"/>
      <c r="O172" s="162"/>
      <c r="P172" s="162"/>
      <c r="Q172" s="162"/>
      <c r="R172" s="162"/>
      <c r="S172" s="125">
        <f t="shared" si="94"/>
        <v>0.4009522232</v>
      </c>
      <c r="T172" s="160"/>
      <c r="U172" s="118">
        <f t="shared" si="95"/>
        <v>0.4009522232</v>
      </c>
      <c r="V172" s="118">
        <f t="shared" si="96"/>
        <v>0</v>
      </c>
      <c r="W172" s="118">
        <f t="shared" si="97"/>
        <v>0</v>
      </c>
      <c r="X172" s="118">
        <f t="shared" si="98"/>
        <v>0</v>
      </c>
    </row>
    <row r="173" ht="14.25" customHeight="1">
      <c r="A173" s="110"/>
      <c r="B173" s="111" t="s">
        <v>136</v>
      </c>
      <c r="C173" s="159" t="s">
        <v>69</v>
      </c>
      <c r="D173" s="160"/>
      <c r="E173" s="115"/>
      <c r="F173" s="160"/>
      <c r="G173" s="118">
        <v>0.0</v>
      </c>
      <c r="H173" s="118">
        <v>0.41566339282571196</v>
      </c>
      <c r="I173" s="118">
        <v>0.6429121725731894</v>
      </c>
      <c r="J173" s="162"/>
      <c r="K173" s="162"/>
      <c r="L173" s="162"/>
      <c r="M173" s="162"/>
      <c r="N173" s="162"/>
      <c r="O173" s="162"/>
      <c r="P173" s="162"/>
      <c r="Q173" s="162"/>
      <c r="R173" s="162"/>
      <c r="S173" s="125">
        <f t="shared" si="94"/>
        <v>0.3528585218</v>
      </c>
      <c r="T173" s="160"/>
      <c r="U173" s="118">
        <f t="shared" si="95"/>
        <v>0.3528585218</v>
      </c>
      <c r="V173" s="118">
        <f t="shared" si="96"/>
        <v>0</v>
      </c>
      <c r="W173" s="118">
        <f t="shared" si="97"/>
        <v>0</v>
      </c>
      <c r="X173" s="118">
        <f t="shared" si="98"/>
        <v>0</v>
      </c>
    </row>
    <row r="174" ht="14.25" customHeight="1">
      <c r="A174" s="110"/>
      <c r="B174" s="111" t="s">
        <v>137</v>
      </c>
      <c r="C174" s="159" t="s">
        <v>69</v>
      </c>
      <c r="D174" s="160"/>
      <c r="E174" s="115"/>
      <c r="F174" s="160"/>
      <c r="G174" s="118">
        <v>0.0</v>
      </c>
      <c r="H174" s="118">
        <v>0.27658279220779225</v>
      </c>
      <c r="I174" s="118">
        <v>0.0</v>
      </c>
      <c r="J174" s="162"/>
      <c r="K174" s="162"/>
      <c r="L174" s="162"/>
      <c r="M174" s="162"/>
      <c r="N174" s="162"/>
      <c r="O174" s="162"/>
      <c r="P174" s="162"/>
      <c r="Q174" s="162"/>
      <c r="R174" s="162"/>
      <c r="S174" s="125">
        <f t="shared" si="94"/>
        <v>0.09219426407</v>
      </c>
      <c r="T174" s="160"/>
      <c r="U174" s="118">
        <f t="shared" si="95"/>
        <v>0.09219426407</v>
      </c>
      <c r="V174" s="118">
        <f t="shared" si="96"/>
        <v>0</v>
      </c>
      <c r="W174" s="118">
        <f t="shared" si="97"/>
        <v>0</v>
      </c>
      <c r="X174" s="118">
        <f t="shared" si="98"/>
        <v>0</v>
      </c>
    </row>
    <row r="175" ht="14.25" customHeight="1">
      <c r="A175" s="110"/>
      <c r="B175" s="111" t="s">
        <v>138</v>
      </c>
      <c r="C175" s="159" t="s">
        <v>69</v>
      </c>
      <c r="D175" s="160"/>
      <c r="E175" s="115"/>
      <c r="F175" s="160"/>
      <c r="G175" s="118">
        <v>0.387465510445408</v>
      </c>
      <c r="H175" s="118">
        <v>0.006538298081009475</v>
      </c>
      <c r="I175" s="118">
        <v>0.0</v>
      </c>
      <c r="J175" s="162"/>
      <c r="K175" s="162"/>
      <c r="L175" s="162"/>
      <c r="M175" s="162"/>
      <c r="N175" s="162"/>
      <c r="O175" s="162"/>
      <c r="P175" s="162"/>
      <c r="Q175" s="162"/>
      <c r="R175" s="162"/>
      <c r="S175" s="125">
        <f t="shared" si="94"/>
        <v>0.1313346028</v>
      </c>
      <c r="T175" s="160"/>
      <c r="U175" s="118">
        <f t="shared" si="95"/>
        <v>0.1313346028</v>
      </c>
      <c r="V175" s="118">
        <f t="shared" si="96"/>
        <v>0</v>
      </c>
      <c r="W175" s="118">
        <f t="shared" si="97"/>
        <v>0</v>
      </c>
      <c r="X175" s="118">
        <f t="shared" si="98"/>
        <v>0</v>
      </c>
    </row>
    <row r="176" ht="14.25" customHeight="1">
      <c r="A176" s="110"/>
      <c r="B176" s="111" t="s">
        <v>139</v>
      </c>
      <c r="C176" s="159" t="s">
        <v>69</v>
      </c>
      <c r="D176" s="160"/>
      <c r="E176" s="115"/>
      <c r="F176" s="160"/>
      <c r="G176" s="118">
        <v>0.0</v>
      </c>
      <c r="H176" s="118">
        <v>0.5031832753871857</v>
      </c>
      <c r="I176" s="118">
        <v>0.4870057004353876</v>
      </c>
      <c r="J176" s="162"/>
      <c r="K176" s="162"/>
      <c r="L176" s="162"/>
      <c r="M176" s="162"/>
      <c r="N176" s="162"/>
      <c r="O176" s="162"/>
      <c r="P176" s="162"/>
      <c r="Q176" s="162"/>
      <c r="R176" s="162"/>
      <c r="S176" s="125">
        <f t="shared" si="94"/>
        <v>0.3300629919</v>
      </c>
      <c r="T176" s="160"/>
      <c r="U176" s="118">
        <f t="shared" si="95"/>
        <v>0.3300629919</v>
      </c>
      <c r="V176" s="118">
        <f t="shared" si="96"/>
        <v>0</v>
      </c>
      <c r="W176" s="118">
        <f t="shared" si="97"/>
        <v>0</v>
      </c>
      <c r="X176" s="118">
        <f t="shared" si="98"/>
        <v>0</v>
      </c>
    </row>
    <row r="177" ht="14.25" customHeight="1">
      <c r="A177" s="110"/>
      <c r="B177" s="111" t="s">
        <v>140</v>
      </c>
      <c r="C177" s="159" t="s">
        <v>69</v>
      </c>
      <c r="D177" s="160"/>
      <c r="E177" s="115"/>
      <c r="F177" s="160"/>
      <c r="G177" s="118">
        <v>0.0</v>
      </c>
      <c r="H177" s="118">
        <v>0.5357230035488292</v>
      </c>
      <c r="I177" s="118">
        <v>0.0</v>
      </c>
      <c r="J177" s="162"/>
      <c r="K177" s="162"/>
      <c r="L177" s="162"/>
      <c r="M177" s="162"/>
      <c r="N177" s="162"/>
      <c r="O177" s="162"/>
      <c r="P177" s="162"/>
      <c r="Q177" s="162"/>
      <c r="R177" s="162"/>
      <c r="S177" s="125">
        <f t="shared" si="94"/>
        <v>0.1785743345</v>
      </c>
      <c r="T177" s="160"/>
      <c r="U177" s="118">
        <f t="shared" si="95"/>
        <v>0.1785743345</v>
      </c>
      <c r="V177" s="118">
        <f t="shared" si="96"/>
        <v>0</v>
      </c>
      <c r="W177" s="118">
        <f t="shared" si="97"/>
        <v>0</v>
      </c>
      <c r="X177" s="118">
        <f t="shared" si="98"/>
        <v>0</v>
      </c>
    </row>
    <row r="178" ht="14.25" customHeight="1">
      <c r="A178" s="110"/>
      <c r="B178" s="111" t="s">
        <v>141</v>
      </c>
      <c r="C178" s="159" t="s">
        <v>69</v>
      </c>
      <c r="D178" s="160"/>
      <c r="E178" s="115"/>
      <c r="F178" s="160"/>
      <c r="G178" s="118">
        <v>0.0</v>
      </c>
      <c r="H178" s="118">
        <v>0.6971438157949923</v>
      </c>
      <c r="I178" s="118">
        <v>0.520048671562898</v>
      </c>
      <c r="J178" s="162"/>
      <c r="K178" s="162"/>
      <c r="L178" s="162"/>
      <c r="M178" s="162"/>
      <c r="N178" s="162"/>
      <c r="O178" s="162"/>
      <c r="P178" s="162"/>
      <c r="Q178" s="162"/>
      <c r="R178" s="162"/>
      <c r="S178" s="125">
        <f t="shared" si="94"/>
        <v>0.4057308291</v>
      </c>
      <c r="T178" s="160"/>
      <c r="U178" s="118">
        <f t="shared" si="95"/>
        <v>0.4057308291</v>
      </c>
      <c r="V178" s="118">
        <f t="shared" si="96"/>
        <v>0</v>
      </c>
      <c r="W178" s="118">
        <f t="shared" si="97"/>
        <v>0</v>
      </c>
      <c r="X178" s="118">
        <f t="shared" si="98"/>
        <v>0</v>
      </c>
    </row>
    <row r="179" ht="14.25" customHeight="1">
      <c r="A179" s="110"/>
      <c r="B179" s="111" t="s">
        <v>142</v>
      </c>
      <c r="C179" s="159" t="s">
        <v>69</v>
      </c>
      <c r="D179" s="160"/>
      <c r="E179" s="115"/>
      <c r="F179" s="160"/>
      <c r="G179" s="118">
        <v>0.0</v>
      </c>
      <c r="H179" s="118">
        <v>0.20556192660550454</v>
      </c>
      <c r="I179" s="118">
        <v>0.3221364985163204</v>
      </c>
      <c r="J179" s="162"/>
      <c r="K179" s="162"/>
      <c r="L179" s="162"/>
      <c r="M179" s="162"/>
      <c r="N179" s="162"/>
      <c r="O179" s="162"/>
      <c r="P179" s="162"/>
      <c r="Q179" s="162"/>
      <c r="R179" s="162"/>
      <c r="S179" s="125">
        <f t="shared" si="94"/>
        <v>0.175899475</v>
      </c>
      <c r="T179" s="160"/>
      <c r="U179" s="118">
        <f t="shared" si="95"/>
        <v>0.175899475</v>
      </c>
      <c r="V179" s="118">
        <f t="shared" si="96"/>
        <v>0</v>
      </c>
      <c r="W179" s="118">
        <f t="shared" si="97"/>
        <v>0</v>
      </c>
      <c r="X179" s="118">
        <f t="shared" si="98"/>
        <v>0</v>
      </c>
    </row>
    <row r="180" ht="14.25" customHeight="1">
      <c r="A180" s="110"/>
      <c r="B180" s="111" t="s">
        <v>143</v>
      </c>
      <c r="C180" s="159" t="s">
        <v>69</v>
      </c>
      <c r="D180" s="160"/>
      <c r="E180" s="115"/>
      <c r="F180" s="160"/>
      <c r="G180" s="118">
        <v>0.4674556213017751</v>
      </c>
      <c r="H180" s="118">
        <v>0.15822784810126578</v>
      </c>
      <c r="I180" s="118">
        <v>0.8455882352941176</v>
      </c>
      <c r="J180" s="162"/>
      <c r="K180" s="162"/>
      <c r="L180" s="162"/>
      <c r="M180" s="162"/>
      <c r="N180" s="162"/>
      <c r="O180" s="162"/>
      <c r="P180" s="162"/>
      <c r="Q180" s="162"/>
      <c r="R180" s="162"/>
      <c r="S180" s="125">
        <f t="shared" si="94"/>
        <v>0.4904239016</v>
      </c>
      <c r="T180" s="160"/>
      <c r="U180" s="118">
        <f t="shared" si="95"/>
        <v>0.4904239016</v>
      </c>
      <c r="V180" s="118">
        <f t="shared" si="96"/>
        <v>0</v>
      </c>
      <c r="W180" s="118">
        <f t="shared" si="97"/>
        <v>0</v>
      </c>
      <c r="X180" s="118">
        <f t="shared" si="98"/>
        <v>0</v>
      </c>
    </row>
    <row r="181" ht="14.25" customHeight="1">
      <c r="A181" s="110"/>
      <c r="B181" s="111" t="s">
        <v>144</v>
      </c>
      <c r="C181" s="159" t="s">
        <v>69</v>
      </c>
      <c r="D181" s="160"/>
      <c r="E181" s="115"/>
      <c r="F181" s="160"/>
      <c r="G181" s="118">
        <v>0.0</v>
      </c>
      <c r="H181" s="118">
        <v>0.0</v>
      </c>
      <c r="I181" s="118">
        <v>0.0</v>
      </c>
      <c r="J181" s="162"/>
      <c r="K181" s="162"/>
      <c r="L181" s="162"/>
      <c r="M181" s="162"/>
      <c r="N181" s="162"/>
      <c r="O181" s="162"/>
      <c r="P181" s="162"/>
      <c r="Q181" s="162"/>
      <c r="R181" s="162"/>
      <c r="S181" s="125">
        <f t="shared" si="94"/>
        <v>0</v>
      </c>
      <c r="T181" s="160"/>
      <c r="U181" s="118">
        <f t="shared" si="95"/>
        <v>0</v>
      </c>
      <c r="V181" s="118">
        <f t="shared" si="96"/>
        <v>0</v>
      </c>
      <c r="W181" s="118">
        <f t="shared" si="97"/>
        <v>0</v>
      </c>
      <c r="X181" s="118">
        <f t="shared" si="98"/>
        <v>0</v>
      </c>
    </row>
    <row r="182" ht="14.25" customHeight="1">
      <c r="A182" s="163"/>
      <c r="B182" s="164" t="s">
        <v>301</v>
      </c>
      <c r="C182" s="165" t="s">
        <v>69</v>
      </c>
      <c r="D182" s="70"/>
      <c r="E182" s="116"/>
      <c r="F182" s="166"/>
      <c r="G182" s="167">
        <f t="shared" ref="G182:I182" si="99">AVERAGE(G168:G181)</f>
        <v>0.09992225254</v>
      </c>
      <c r="H182" s="167">
        <f t="shared" si="99"/>
        <v>0.4160256855</v>
      </c>
      <c r="I182" s="167">
        <f t="shared" si="99"/>
        <v>0.4186219293</v>
      </c>
      <c r="J182" s="168"/>
      <c r="K182" s="168"/>
      <c r="L182" s="168"/>
      <c r="M182" s="168"/>
      <c r="N182" s="168"/>
      <c r="O182" s="168"/>
      <c r="P182" s="168"/>
      <c r="Q182" s="168"/>
      <c r="R182" s="168"/>
      <c r="S182" s="167">
        <f t="shared" si="94"/>
        <v>0.3115232891</v>
      </c>
      <c r="T182" s="166"/>
      <c r="U182" s="167">
        <f t="shared" si="95"/>
        <v>0.3115232891</v>
      </c>
      <c r="V182" s="167">
        <f t="shared" si="96"/>
        <v>0</v>
      </c>
      <c r="W182" s="167">
        <f t="shared" si="97"/>
        <v>0</v>
      </c>
      <c r="X182" s="167">
        <f t="shared" si="98"/>
        <v>0</v>
      </c>
      <c r="Y182" s="70"/>
      <c r="Z182" s="70"/>
      <c r="AA182" s="70"/>
      <c r="AB182" s="70"/>
      <c r="AC182" s="70"/>
      <c r="AD182" s="70"/>
      <c r="AE182" s="70"/>
      <c r="AF182" s="70"/>
      <c r="AG182" s="70"/>
    </row>
    <row r="183" ht="14.25" customHeight="1">
      <c r="S183" s="70"/>
    </row>
    <row r="184" ht="14.25" customHeight="1">
      <c r="S184" s="70"/>
    </row>
    <row r="185" ht="14.25" customHeight="1">
      <c r="S185" s="70"/>
    </row>
    <row r="186" ht="14.25" customHeight="1">
      <c r="S186" s="70"/>
    </row>
    <row r="187" ht="14.25" customHeight="1">
      <c r="S187" s="70"/>
    </row>
    <row r="188" ht="14.25" customHeight="1">
      <c r="S188" s="70"/>
    </row>
    <row r="189" ht="14.25" customHeight="1">
      <c r="S189" s="70"/>
    </row>
    <row r="190" ht="14.25" customHeight="1">
      <c r="S190" s="70"/>
    </row>
    <row r="191" ht="14.25" customHeight="1">
      <c r="S191" s="70"/>
    </row>
    <row r="192" ht="14.25" customHeight="1">
      <c r="S192" s="70"/>
    </row>
    <row r="193" ht="14.25" customHeight="1">
      <c r="S193" s="70"/>
    </row>
    <row r="194" ht="14.25" customHeight="1">
      <c r="S194" s="70"/>
    </row>
    <row r="195" ht="14.25" customHeight="1">
      <c r="S195" s="70"/>
    </row>
    <row r="196" ht="14.25" customHeight="1">
      <c r="S196" s="70"/>
    </row>
    <row r="197" ht="14.25" customHeight="1">
      <c r="S197" s="70"/>
    </row>
    <row r="198" ht="14.25" customHeight="1">
      <c r="S198" s="70"/>
    </row>
    <row r="199" ht="14.25" customHeight="1">
      <c r="S199" s="70"/>
    </row>
    <row r="200" ht="14.25" customHeight="1">
      <c r="S200" s="70"/>
    </row>
    <row r="201" ht="14.25" customHeight="1">
      <c r="S201" s="70"/>
    </row>
    <row r="202" ht="14.25" customHeight="1">
      <c r="S202" s="70"/>
    </row>
    <row r="203" ht="14.25" customHeight="1">
      <c r="S203" s="70"/>
    </row>
    <row r="204" ht="14.25" customHeight="1">
      <c r="S204" s="70"/>
    </row>
    <row r="205" ht="14.25" customHeight="1">
      <c r="S205" s="70"/>
    </row>
    <row r="206" ht="14.25" customHeight="1">
      <c r="S206" s="70"/>
    </row>
    <row r="207" ht="14.25" customHeight="1">
      <c r="S207" s="70"/>
    </row>
    <row r="208" ht="14.25" customHeight="1">
      <c r="S208" s="70"/>
    </row>
    <row r="209" ht="14.25" customHeight="1">
      <c r="S209" s="70"/>
    </row>
    <row r="210" ht="14.25" customHeight="1">
      <c r="S210" s="70"/>
    </row>
    <row r="211" ht="14.25" customHeight="1">
      <c r="S211" s="70"/>
    </row>
    <row r="212" ht="14.25" customHeight="1">
      <c r="S212" s="70"/>
    </row>
    <row r="213" ht="14.25" customHeight="1">
      <c r="S213" s="70"/>
    </row>
    <row r="214" ht="14.25" customHeight="1">
      <c r="S214" s="70"/>
    </row>
    <row r="215" ht="14.25" customHeight="1">
      <c r="S215" s="70"/>
    </row>
    <row r="216" ht="14.25" customHeight="1">
      <c r="S216" s="70"/>
    </row>
    <row r="217" ht="14.25" customHeight="1">
      <c r="S217" s="70"/>
    </row>
    <row r="218" ht="14.25" customHeight="1">
      <c r="S218" s="70"/>
    </row>
    <row r="219" ht="14.25" customHeight="1">
      <c r="S219" s="70"/>
    </row>
    <row r="220" ht="14.25" customHeight="1">
      <c r="S220" s="70"/>
    </row>
    <row r="221" ht="14.25" customHeight="1">
      <c r="S221" s="70"/>
    </row>
    <row r="222" ht="14.25" customHeight="1">
      <c r="S222" s="70"/>
    </row>
    <row r="223" ht="14.25" customHeight="1">
      <c r="S223" s="70"/>
    </row>
    <row r="224" ht="14.25" customHeight="1">
      <c r="S224" s="70"/>
    </row>
    <row r="225" ht="14.25" customHeight="1">
      <c r="S225" s="70"/>
    </row>
    <row r="226" ht="14.25" customHeight="1">
      <c r="S226" s="70"/>
    </row>
    <row r="227" ht="14.25" customHeight="1">
      <c r="S227" s="70"/>
    </row>
    <row r="228" ht="14.25" customHeight="1">
      <c r="S228" s="70"/>
    </row>
    <row r="229" ht="14.25" customHeight="1">
      <c r="S229" s="70"/>
    </row>
    <row r="230" ht="14.25" customHeight="1">
      <c r="S230" s="70"/>
    </row>
    <row r="231" ht="14.25" customHeight="1">
      <c r="S231" s="70"/>
    </row>
    <row r="232" ht="14.25" customHeight="1">
      <c r="S232" s="70"/>
    </row>
    <row r="233" ht="14.25" customHeight="1">
      <c r="S233" s="70"/>
    </row>
    <row r="234" ht="14.25" customHeight="1">
      <c r="S234" s="70"/>
    </row>
    <row r="235" ht="14.25" customHeight="1">
      <c r="S235" s="70"/>
    </row>
    <row r="236" ht="14.25" customHeight="1">
      <c r="S236" s="70"/>
    </row>
    <row r="237" ht="14.25" customHeight="1">
      <c r="S237" s="70"/>
    </row>
    <row r="238" ht="14.25" customHeight="1">
      <c r="S238" s="70"/>
    </row>
    <row r="239" ht="14.25" customHeight="1">
      <c r="S239" s="70"/>
    </row>
    <row r="240" ht="14.25" customHeight="1">
      <c r="S240" s="70"/>
    </row>
    <row r="241" ht="14.25" customHeight="1">
      <c r="S241" s="70"/>
    </row>
    <row r="242" ht="14.25" customHeight="1">
      <c r="S242" s="70"/>
    </row>
    <row r="243" ht="14.25" customHeight="1">
      <c r="S243" s="70"/>
    </row>
    <row r="244" ht="14.25" customHeight="1">
      <c r="S244" s="70"/>
    </row>
    <row r="245" ht="14.25" customHeight="1">
      <c r="S245" s="70"/>
    </row>
    <row r="246" ht="14.25" customHeight="1">
      <c r="S246" s="70"/>
    </row>
    <row r="247" ht="14.25" customHeight="1">
      <c r="S247" s="70"/>
    </row>
    <row r="248" ht="14.25" customHeight="1">
      <c r="S248" s="70"/>
    </row>
    <row r="249" ht="14.25" customHeight="1">
      <c r="S249" s="70"/>
    </row>
    <row r="250" ht="14.25" customHeight="1">
      <c r="S250" s="70"/>
    </row>
    <row r="251" ht="14.25" customHeight="1">
      <c r="S251" s="70"/>
    </row>
    <row r="252" ht="14.25" customHeight="1">
      <c r="S252" s="70"/>
    </row>
    <row r="253" ht="14.25" customHeight="1">
      <c r="S253" s="70"/>
    </row>
    <row r="254" ht="14.25" customHeight="1">
      <c r="S254" s="70"/>
    </row>
    <row r="255" ht="14.25" customHeight="1">
      <c r="S255" s="70"/>
    </row>
    <row r="256" ht="14.25" customHeight="1">
      <c r="S256" s="70"/>
    </row>
    <row r="257" ht="14.25" customHeight="1">
      <c r="S257" s="70"/>
    </row>
    <row r="258" ht="14.25" customHeight="1">
      <c r="S258" s="70"/>
    </row>
    <row r="259" ht="14.25" customHeight="1">
      <c r="S259" s="70"/>
    </row>
    <row r="260" ht="14.25" customHeight="1">
      <c r="S260" s="70"/>
    </row>
    <row r="261" ht="14.25" customHeight="1">
      <c r="S261" s="70"/>
    </row>
    <row r="262" ht="14.25" customHeight="1">
      <c r="S262" s="70"/>
    </row>
    <row r="263" ht="14.25" customHeight="1">
      <c r="S263" s="70"/>
    </row>
    <row r="264" ht="14.25" customHeight="1">
      <c r="S264" s="70"/>
    </row>
    <row r="265" ht="14.25" customHeight="1">
      <c r="S265" s="70"/>
    </row>
    <row r="266" ht="14.25" customHeight="1">
      <c r="S266" s="70"/>
    </row>
    <row r="267" ht="14.25" customHeight="1">
      <c r="S267" s="70"/>
    </row>
    <row r="268" ht="14.25" customHeight="1">
      <c r="S268" s="70"/>
    </row>
    <row r="269" ht="14.25" customHeight="1">
      <c r="S269" s="70"/>
    </row>
    <row r="270" ht="14.25" customHeight="1">
      <c r="S270" s="70"/>
    </row>
    <row r="271" ht="14.25" customHeight="1">
      <c r="S271" s="70"/>
    </row>
    <row r="272" ht="14.25" customHeight="1">
      <c r="S272" s="70"/>
    </row>
    <row r="273" ht="14.25" customHeight="1">
      <c r="S273" s="70"/>
    </row>
    <row r="274" ht="14.25" customHeight="1">
      <c r="S274" s="70"/>
    </row>
    <row r="275" ht="14.25" customHeight="1">
      <c r="S275" s="70"/>
    </row>
    <row r="276" ht="14.25" customHeight="1">
      <c r="S276" s="70"/>
    </row>
    <row r="277" ht="14.25" customHeight="1">
      <c r="S277" s="70"/>
    </row>
    <row r="278" ht="14.25" customHeight="1">
      <c r="S278" s="70"/>
    </row>
    <row r="279" ht="14.25" customHeight="1">
      <c r="S279" s="70"/>
    </row>
    <row r="280" ht="14.25" customHeight="1">
      <c r="S280" s="70"/>
    </row>
    <row r="281" ht="14.25" customHeight="1">
      <c r="S281" s="70"/>
    </row>
    <row r="282" ht="14.25" customHeight="1">
      <c r="S282" s="70"/>
    </row>
    <row r="283" ht="14.25" customHeight="1">
      <c r="S283" s="70"/>
    </row>
    <row r="284" ht="14.25" customHeight="1">
      <c r="S284" s="70"/>
    </row>
    <row r="285" ht="14.25" customHeight="1">
      <c r="S285" s="70"/>
    </row>
    <row r="286" ht="14.25" customHeight="1">
      <c r="S286" s="70"/>
    </row>
    <row r="287" ht="14.25" customHeight="1">
      <c r="S287" s="70"/>
    </row>
    <row r="288" ht="14.25" customHeight="1">
      <c r="S288" s="70"/>
    </row>
    <row r="289" ht="14.25" customHeight="1">
      <c r="S289" s="70"/>
    </row>
    <row r="290" ht="14.25" customHeight="1">
      <c r="S290" s="70"/>
    </row>
    <row r="291" ht="14.25" customHeight="1">
      <c r="S291" s="70"/>
    </row>
    <row r="292" ht="14.25" customHeight="1">
      <c r="S292" s="70"/>
    </row>
    <row r="293" ht="14.25" customHeight="1">
      <c r="S293" s="70"/>
    </row>
    <row r="294" ht="14.25" customHeight="1">
      <c r="S294" s="70"/>
    </row>
    <row r="295" ht="14.25" customHeight="1">
      <c r="S295" s="70"/>
    </row>
    <row r="296" ht="14.25" customHeight="1">
      <c r="S296" s="70"/>
    </row>
    <row r="297" ht="14.25" customHeight="1">
      <c r="S297" s="70"/>
    </row>
    <row r="298" ht="14.25" customHeight="1">
      <c r="S298" s="70"/>
    </row>
    <row r="299" ht="14.25" customHeight="1">
      <c r="S299" s="70"/>
    </row>
    <row r="300" ht="14.25" customHeight="1">
      <c r="S300" s="70"/>
    </row>
    <row r="301" ht="14.25" customHeight="1">
      <c r="S301" s="70"/>
    </row>
    <row r="302" ht="14.25" customHeight="1">
      <c r="S302" s="70"/>
    </row>
    <row r="303" ht="14.25" customHeight="1">
      <c r="S303" s="70"/>
    </row>
    <row r="304" ht="14.25" customHeight="1">
      <c r="S304" s="70"/>
    </row>
    <row r="305" ht="14.25" customHeight="1">
      <c r="S305" s="70"/>
    </row>
    <row r="306" ht="14.25" customHeight="1">
      <c r="S306" s="70"/>
    </row>
    <row r="307" ht="14.25" customHeight="1">
      <c r="S307" s="70"/>
    </row>
    <row r="308" ht="14.25" customHeight="1">
      <c r="S308" s="70"/>
    </row>
    <row r="309" ht="14.25" customHeight="1">
      <c r="S309" s="70"/>
    </row>
    <row r="310" ht="14.25" customHeight="1">
      <c r="S310" s="70"/>
    </row>
    <row r="311" ht="14.25" customHeight="1">
      <c r="S311" s="70"/>
    </row>
    <row r="312" ht="14.25" customHeight="1">
      <c r="S312" s="70"/>
    </row>
    <row r="313" ht="14.25" customHeight="1">
      <c r="S313" s="70"/>
    </row>
    <row r="314" ht="14.25" customHeight="1">
      <c r="S314" s="70"/>
    </row>
    <row r="315" ht="14.25" customHeight="1">
      <c r="S315" s="70"/>
    </row>
    <row r="316" ht="14.25" customHeight="1">
      <c r="S316" s="70"/>
    </row>
    <row r="317" ht="14.25" customHeight="1">
      <c r="S317" s="70"/>
    </row>
    <row r="318" ht="14.25" customHeight="1">
      <c r="S318" s="70"/>
    </row>
    <row r="319" ht="14.25" customHeight="1">
      <c r="S319" s="70"/>
    </row>
    <row r="320" ht="14.25" customHeight="1">
      <c r="S320" s="70"/>
    </row>
    <row r="321" ht="14.25" customHeight="1">
      <c r="S321" s="70"/>
    </row>
    <row r="322" ht="14.25" customHeight="1">
      <c r="S322" s="70"/>
    </row>
    <row r="323" ht="14.25" customHeight="1">
      <c r="S323" s="70"/>
    </row>
    <row r="324" ht="14.25" customHeight="1">
      <c r="S324" s="70"/>
    </row>
    <row r="325" ht="14.25" customHeight="1">
      <c r="S325" s="70"/>
    </row>
    <row r="326" ht="14.25" customHeight="1">
      <c r="S326" s="70"/>
    </row>
    <row r="327" ht="14.25" customHeight="1">
      <c r="S327" s="70"/>
    </row>
    <row r="328" ht="14.25" customHeight="1">
      <c r="S328" s="70"/>
    </row>
    <row r="329" ht="14.25" customHeight="1">
      <c r="S329" s="70"/>
    </row>
    <row r="330" ht="14.25" customHeight="1">
      <c r="S330" s="70"/>
    </row>
    <row r="331" ht="14.25" customHeight="1">
      <c r="S331" s="70"/>
    </row>
    <row r="332" ht="14.25" customHeight="1">
      <c r="S332" s="70"/>
    </row>
    <row r="333" ht="14.25" customHeight="1">
      <c r="S333" s="70"/>
    </row>
    <row r="334" ht="14.25" customHeight="1">
      <c r="S334" s="70"/>
    </row>
    <row r="335" ht="14.25" customHeight="1">
      <c r="S335" s="70"/>
    </row>
    <row r="336" ht="14.25" customHeight="1">
      <c r="S336" s="70"/>
    </row>
    <row r="337" ht="14.25" customHeight="1">
      <c r="S337" s="70"/>
    </row>
    <row r="338" ht="14.25" customHeight="1">
      <c r="S338" s="70"/>
    </row>
    <row r="339" ht="14.25" customHeight="1">
      <c r="S339" s="70"/>
    </row>
    <row r="340" ht="14.25" customHeight="1">
      <c r="S340" s="70"/>
    </row>
    <row r="341" ht="14.25" customHeight="1">
      <c r="S341" s="70"/>
    </row>
    <row r="342" ht="14.25" customHeight="1">
      <c r="S342" s="70"/>
    </row>
    <row r="343" ht="14.25" customHeight="1">
      <c r="S343" s="70"/>
    </row>
    <row r="344" ht="14.25" customHeight="1">
      <c r="S344" s="70"/>
    </row>
    <row r="345" ht="14.25" customHeight="1">
      <c r="S345" s="70"/>
    </row>
    <row r="346" ht="14.25" customHeight="1">
      <c r="S346" s="70"/>
    </row>
    <row r="347" ht="14.25" customHeight="1">
      <c r="S347" s="70"/>
    </row>
    <row r="348" ht="14.25" customHeight="1">
      <c r="S348" s="70"/>
    </row>
    <row r="349" ht="14.25" customHeight="1">
      <c r="S349" s="70"/>
    </row>
    <row r="350" ht="14.25" customHeight="1">
      <c r="S350" s="70"/>
    </row>
    <row r="351" ht="14.25" customHeight="1">
      <c r="S351" s="70"/>
    </row>
    <row r="352" ht="14.25" customHeight="1">
      <c r="S352" s="70"/>
    </row>
    <row r="353" ht="14.25" customHeight="1">
      <c r="S353" s="70"/>
    </row>
    <row r="354" ht="14.25" customHeight="1">
      <c r="S354" s="70"/>
    </row>
    <row r="355" ht="14.25" customHeight="1">
      <c r="S355" s="70"/>
    </row>
    <row r="356" ht="14.25" customHeight="1">
      <c r="S356" s="70"/>
    </row>
    <row r="357" ht="14.25" customHeight="1">
      <c r="S357" s="70"/>
    </row>
    <row r="358" ht="14.25" customHeight="1">
      <c r="S358" s="70"/>
    </row>
    <row r="359" ht="14.25" customHeight="1">
      <c r="S359" s="70"/>
    </row>
    <row r="360" ht="14.25" customHeight="1">
      <c r="S360" s="70"/>
    </row>
    <row r="361" ht="14.25" customHeight="1">
      <c r="S361" s="70"/>
    </row>
    <row r="362" ht="14.25" customHeight="1">
      <c r="S362" s="70"/>
    </row>
    <row r="363" ht="14.25" customHeight="1">
      <c r="S363" s="70"/>
    </row>
    <row r="364" ht="14.25" customHeight="1">
      <c r="S364" s="70"/>
    </row>
    <row r="365" ht="14.25" customHeight="1">
      <c r="S365" s="70"/>
    </row>
    <row r="366" ht="14.25" customHeight="1">
      <c r="S366" s="70"/>
    </row>
    <row r="367" ht="14.25" customHeight="1">
      <c r="S367" s="70"/>
    </row>
    <row r="368" ht="14.25" customHeight="1">
      <c r="S368" s="70"/>
    </row>
    <row r="369" ht="14.25" customHeight="1">
      <c r="S369" s="70"/>
    </row>
    <row r="370" ht="14.25" customHeight="1">
      <c r="S370" s="70"/>
    </row>
    <row r="371" ht="14.25" customHeight="1">
      <c r="S371" s="70"/>
    </row>
    <row r="372" ht="14.25" customHeight="1">
      <c r="S372" s="70"/>
    </row>
    <row r="373" ht="14.25" customHeight="1">
      <c r="S373" s="70"/>
    </row>
    <row r="374" ht="14.25" customHeight="1">
      <c r="S374" s="70"/>
    </row>
    <row r="375" ht="14.25" customHeight="1">
      <c r="S375" s="70"/>
    </row>
    <row r="376" ht="14.25" customHeight="1">
      <c r="S376" s="70"/>
    </row>
    <row r="377" ht="14.25" customHeight="1">
      <c r="S377" s="70"/>
    </row>
    <row r="378" ht="14.25" customHeight="1">
      <c r="S378" s="70"/>
    </row>
    <row r="379" ht="14.25" customHeight="1">
      <c r="S379" s="70"/>
    </row>
    <row r="380" ht="14.25" customHeight="1">
      <c r="S380" s="70"/>
    </row>
    <row r="381" ht="14.25" customHeight="1">
      <c r="S381" s="70"/>
    </row>
    <row r="382" ht="14.25" customHeight="1">
      <c r="S382" s="70"/>
    </row>
    <row r="383" ht="14.25" customHeight="1">
      <c r="S383" s="70"/>
    </row>
    <row r="384" ht="14.25" customHeight="1">
      <c r="S384" s="70"/>
    </row>
    <row r="385" ht="14.25" customHeight="1">
      <c r="S385" s="70"/>
    </row>
    <row r="386" ht="14.25" customHeight="1">
      <c r="S386" s="70"/>
    </row>
    <row r="387" ht="14.25" customHeight="1">
      <c r="S387" s="70"/>
    </row>
    <row r="388" ht="14.25" customHeight="1">
      <c r="S388" s="70"/>
    </row>
    <row r="389" ht="14.25" customHeight="1">
      <c r="S389" s="70"/>
    </row>
    <row r="390" ht="14.25" customHeight="1">
      <c r="S390" s="70"/>
    </row>
    <row r="391" ht="14.25" customHeight="1">
      <c r="S391" s="70"/>
    </row>
    <row r="392" ht="14.25" customHeight="1">
      <c r="S392" s="70"/>
    </row>
    <row r="393" ht="14.25" customHeight="1">
      <c r="S393" s="70"/>
    </row>
    <row r="394" ht="14.25" customHeight="1">
      <c r="S394" s="70"/>
    </row>
    <row r="395" ht="14.25" customHeight="1">
      <c r="S395" s="70"/>
    </row>
    <row r="396" ht="14.25" customHeight="1">
      <c r="S396" s="70"/>
    </row>
    <row r="397" ht="14.25" customHeight="1">
      <c r="S397" s="70"/>
    </row>
    <row r="398" ht="14.25" customHeight="1">
      <c r="S398" s="70"/>
    </row>
    <row r="399" ht="14.25" customHeight="1">
      <c r="S399" s="70"/>
    </row>
    <row r="400" ht="14.25" customHeight="1">
      <c r="S400" s="70"/>
    </row>
    <row r="401" ht="14.25" customHeight="1">
      <c r="S401" s="70"/>
    </row>
    <row r="402" ht="14.25" customHeight="1">
      <c r="S402" s="70"/>
    </row>
    <row r="403" ht="14.25" customHeight="1">
      <c r="S403" s="70"/>
    </row>
    <row r="404" ht="14.25" customHeight="1">
      <c r="S404" s="70"/>
    </row>
    <row r="405" ht="14.25" customHeight="1">
      <c r="S405" s="70"/>
    </row>
    <row r="406" ht="14.25" customHeight="1">
      <c r="S406" s="70"/>
    </row>
    <row r="407" ht="14.25" customHeight="1">
      <c r="S407" s="70"/>
    </row>
    <row r="408" ht="14.25" customHeight="1">
      <c r="S408" s="70"/>
    </row>
    <row r="409" ht="14.25" customHeight="1">
      <c r="S409" s="70"/>
    </row>
    <row r="410" ht="14.25" customHeight="1">
      <c r="S410" s="70"/>
    </row>
    <row r="411" ht="14.25" customHeight="1">
      <c r="S411" s="70"/>
    </row>
    <row r="412" ht="14.25" customHeight="1">
      <c r="S412" s="70"/>
    </row>
    <row r="413" ht="14.25" customHeight="1">
      <c r="S413" s="70"/>
    </row>
    <row r="414" ht="14.25" customHeight="1">
      <c r="S414" s="70"/>
    </row>
    <row r="415" ht="14.25" customHeight="1">
      <c r="S415" s="70"/>
    </row>
    <row r="416" ht="14.25" customHeight="1">
      <c r="S416" s="70"/>
    </row>
    <row r="417" ht="14.25" customHeight="1">
      <c r="S417" s="70"/>
    </row>
    <row r="418" ht="14.25" customHeight="1">
      <c r="S418" s="70"/>
    </row>
    <row r="419" ht="14.25" customHeight="1">
      <c r="S419" s="70"/>
    </row>
    <row r="420" ht="14.25" customHeight="1">
      <c r="S420" s="70"/>
    </row>
    <row r="421" ht="14.25" customHeight="1">
      <c r="S421" s="70"/>
    </row>
    <row r="422" ht="14.25" customHeight="1">
      <c r="S422" s="70"/>
    </row>
    <row r="423" ht="14.25" customHeight="1">
      <c r="S423" s="70"/>
    </row>
    <row r="424" ht="14.25" customHeight="1">
      <c r="S424" s="70"/>
    </row>
    <row r="425" ht="14.25" customHeight="1">
      <c r="S425" s="70"/>
    </row>
    <row r="426" ht="14.25" customHeight="1">
      <c r="S426" s="70"/>
    </row>
    <row r="427" ht="14.25" customHeight="1">
      <c r="S427" s="70"/>
    </row>
    <row r="428" ht="14.25" customHeight="1">
      <c r="S428" s="70"/>
    </row>
    <row r="429" ht="14.25" customHeight="1">
      <c r="S429" s="70"/>
    </row>
    <row r="430" ht="14.25" customHeight="1">
      <c r="S430" s="70"/>
    </row>
    <row r="431" ht="14.25" customHeight="1">
      <c r="S431" s="70"/>
    </row>
    <row r="432" ht="14.25" customHeight="1">
      <c r="S432" s="70"/>
    </row>
    <row r="433" ht="14.25" customHeight="1">
      <c r="S433" s="70"/>
    </row>
    <row r="434" ht="14.25" customHeight="1">
      <c r="S434" s="70"/>
    </row>
    <row r="435" ht="14.25" customHeight="1">
      <c r="S435" s="70"/>
    </row>
    <row r="436" ht="14.25" customHeight="1">
      <c r="S436" s="70"/>
    </row>
    <row r="437" ht="14.25" customHeight="1">
      <c r="S437" s="70"/>
    </row>
    <row r="438" ht="14.25" customHeight="1">
      <c r="S438" s="70"/>
    </row>
    <row r="439" ht="14.25" customHeight="1">
      <c r="S439" s="70"/>
    </row>
    <row r="440" ht="14.25" customHeight="1">
      <c r="S440" s="70"/>
    </row>
    <row r="441" ht="14.25" customHeight="1">
      <c r="S441" s="70"/>
    </row>
    <row r="442" ht="14.25" customHeight="1">
      <c r="S442" s="70"/>
    </row>
    <row r="443" ht="14.25" customHeight="1">
      <c r="S443" s="70"/>
    </row>
    <row r="444" ht="14.25" customHeight="1">
      <c r="S444" s="70"/>
    </row>
    <row r="445" ht="14.25" customHeight="1">
      <c r="S445" s="70"/>
    </row>
    <row r="446" ht="14.25" customHeight="1">
      <c r="S446" s="70"/>
    </row>
    <row r="447" ht="14.25" customHeight="1">
      <c r="S447" s="70"/>
    </row>
    <row r="448" ht="14.25" customHeight="1">
      <c r="S448" s="70"/>
    </row>
    <row r="449" ht="14.25" customHeight="1">
      <c r="S449" s="70"/>
    </row>
    <row r="450" ht="14.25" customHeight="1">
      <c r="S450" s="70"/>
    </row>
    <row r="451" ht="14.25" customHeight="1">
      <c r="S451" s="70"/>
    </row>
    <row r="452" ht="14.25" customHeight="1">
      <c r="S452" s="70"/>
    </row>
    <row r="453" ht="14.25" customHeight="1">
      <c r="S453" s="70"/>
    </row>
    <row r="454" ht="14.25" customHeight="1">
      <c r="S454" s="70"/>
    </row>
    <row r="455" ht="14.25" customHeight="1">
      <c r="S455" s="70"/>
    </row>
    <row r="456" ht="14.25" customHeight="1">
      <c r="S456" s="70"/>
    </row>
    <row r="457" ht="14.25" customHeight="1">
      <c r="S457" s="70"/>
    </row>
    <row r="458" ht="14.25" customHeight="1">
      <c r="S458" s="70"/>
    </row>
    <row r="459" ht="14.25" customHeight="1">
      <c r="S459" s="70"/>
    </row>
    <row r="460" ht="14.25" customHeight="1">
      <c r="S460" s="70"/>
    </row>
    <row r="461" ht="14.25" customHeight="1">
      <c r="S461" s="70"/>
    </row>
    <row r="462" ht="14.25" customHeight="1">
      <c r="S462" s="70"/>
    </row>
    <row r="463" ht="14.25" customHeight="1">
      <c r="S463" s="70"/>
    </row>
    <row r="464" ht="14.25" customHeight="1">
      <c r="S464" s="70"/>
    </row>
    <row r="465" ht="14.25" customHeight="1">
      <c r="S465" s="70"/>
    </row>
    <row r="466" ht="14.25" customHeight="1">
      <c r="S466" s="70"/>
    </row>
    <row r="467" ht="14.25" customHeight="1">
      <c r="S467" s="70"/>
    </row>
    <row r="468" ht="14.25" customHeight="1">
      <c r="S468" s="70"/>
    </row>
    <row r="469" ht="14.25" customHeight="1">
      <c r="S469" s="70"/>
    </row>
    <row r="470" ht="14.25" customHeight="1">
      <c r="S470" s="70"/>
    </row>
    <row r="471" ht="14.25" customHeight="1">
      <c r="S471" s="70"/>
    </row>
    <row r="472" ht="14.25" customHeight="1">
      <c r="S472" s="70"/>
    </row>
    <row r="473" ht="14.25" customHeight="1">
      <c r="S473" s="70"/>
    </row>
    <row r="474" ht="14.25" customHeight="1">
      <c r="S474" s="70"/>
    </row>
    <row r="475" ht="14.25" customHeight="1">
      <c r="S475" s="70"/>
    </row>
    <row r="476" ht="14.25" customHeight="1">
      <c r="S476" s="70"/>
    </row>
    <row r="477" ht="14.25" customHeight="1">
      <c r="S477" s="70"/>
    </row>
    <row r="478" ht="14.25" customHeight="1">
      <c r="S478" s="70"/>
    </row>
    <row r="479" ht="14.25" customHeight="1">
      <c r="S479" s="70"/>
    </row>
    <row r="480" ht="14.25" customHeight="1">
      <c r="S480" s="70"/>
    </row>
    <row r="481" ht="14.25" customHeight="1">
      <c r="S481" s="70"/>
    </row>
    <row r="482" ht="14.25" customHeight="1">
      <c r="S482" s="70"/>
    </row>
    <row r="483" ht="14.25" customHeight="1">
      <c r="S483" s="70"/>
    </row>
    <row r="484" ht="14.25" customHeight="1">
      <c r="S484" s="70"/>
    </row>
    <row r="485" ht="14.25" customHeight="1">
      <c r="S485" s="70"/>
    </row>
    <row r="486" ht="14.25" customHeight="1">
      <c r="S486" s="70"/>
    </row>
    <row r="487" ht="14.25" customHeight="1">
      <c r="S487" s="70"/>
    </row>
    <row r="488" ht="14.25" customHeight="1">
      <c r="S488" s="70"/>
    </row>
    <row r="489" ht="14.25" customHeight="1">
      <c r="S489" s="70"/>
    </row>
    <row r="490" ht="14.25" customHeight="1">
      <c r="S490" s="70"/>
    </row>
    <row r="491" ht="14.25" customHeight="1">
      <c r="S491" s="70"/>
    </row>
    <row r="492" ht="14.25" customHeight="1">
      <c r="S492" s="70"/>
    </row>
    <row r="493" ht="14.25" customHeight="1">
      <c r="S493" s="70"/>
    </row>
    <row r="494" ht="14.25" customHeight="1">
      <c r="S494" s="70"/>
    </row>
    <row r="495" ht="14.25" customHeight="1">
      <c r="S495" s="70"/>
    </row>
    <row r="496" ht="14.25" customHeight="1">
      <c r="S496" s="70"/>
    </row>
    <row r="497" ht="14.25" customHeight="1">
      <c r="S497" s="70"/>
    </row>
    <row r="498" ht="14.25" customHeight="1">
      <c r="S498" s="70"/>
    </row>
    <row r="499" ht="14.25" customHeight="1">
      <c r="S499" s="70"/>
    </row>
    <row r="500" ht="14.25" customHeight="1">
      <c r="S500" s="70"/>
    </row>
    <row r="501" ht="14.25" customHeight="1">
      <c r="S501" s="70"/>
    </row>
    <row r="502" ht="14.25" customHeight="1">
      <c r="S502" s="70"/>
    </row>
    <row r="503" ht="14.25" customHeight="1">
      <c r="S503" s="70"/>
    </row>
    <row r="504" ht="14.25" customHeight="1">
      <c r="S504" s="70"/>
    </row>
    <row r="505" ht="14.25" customHeight="1">
      <c r="S505" s="70"/>
    </row>
    <row r="506" ht="14.25" customHeight="1">
      <c r="S506" s="70"/>
    </row>
    <row r="507" ht="14.25" customHeight="1">
      <c r="S507" s="70"/>
    </row>
    <row r="508" ht="14.25" customHeight="1">
      <c r="S508" s="70"/>
    </row>
    <row r="509" ht="14.25" customHeight="1">
      <c r="S509" s="70"/>
    </row>
    <row r="510" ht="14.25" customHeight="1">
      <c r="S510" s="70"/>
    </row>
    <row r="511" ht="14.25" customHeight="1">
      <c r="S511" s="70"/>
    </row>
    <row r="512" ht="14.25" customHeight="1">
      <c r="S512" s="70"/>
    </row>
    <row r="513" ht="14.25" customHeight="1">
      <c r="S513" s="70"/>
    </row>
    <row r="514" ht="14.25" customHeight="1">
      <c r="S514" s="70"/>
    </row>
    <row r="515" ht="14.25" customHeight="1">
      <c r="S515" s="70"/>
    </row>
    <row r="516" ht="14.25" customHeight="1">
      <c r="S516" s="70"/>
    </row>
    <row r="517" ht="14.25" customHeight="1">
      <c r="S517" s="70"/>
    </row>
    <row r="518" ht="14.25" customHeight="1">
      <c r="S518" s="70"/>
    </row>
    <row r="519" ht="14.25" customHeight="1">
      <c r="S519" s="70"/>
    </row>
    <row r="520" ht="14.25" customHeight="1">
      <c r="S520" s="70"/>
    </row>
    <row r="521" ht="14.25" customHeight="1">
      <c r="S521" s="70"/>
    </row>
    <row r="522" ht="14.25" customHeight="1">
      <c r="S522" s="70"/>
    </row>
    <row r="523" ht="14.25" customHeight="1">
      <c r="S523" s="70"/>
    </row>
    <row r="524" ht="14.25" customHeight="1">
      <c r="S524" s="70"/>
    </row>
    <row r="525" ht="14.25" customHeight="1">
      <c r="S525" s="70"/>
    </row>
    <row r="526" ht="14.25" customHeight="1">
      <c r="S526" s="70"/>
    </row>
    <row r="527" ht="14.25" customHeight="1">
      <c r="S527" s="70"/>
    </row>
    <row r="528" ht="14.25" customHeight="1">
      <c r="S528" s="70"/>
    </row>
    <row r="529" ht="14.25" customHeight="1">
      <c r="S529" s="70"/>
    </row>
    <row r="530" ht="14.25" customHeight="1">
      <c r="S530" s="70"/>
    </row>
    <row r="531" ht="14.25" customHeight="1">
      <c r="S531" s="70"/>
    </row>
    <row r="532" ht="14.25" customHeight="1">
      <c r="S532" s="70"/>
    </row>
    <row r="533" ht="14.25" customHeight="1">
      <c r="S533" s="70"/>
    </row>
    <row r="534" ht="14.25" customHeight="1">
      <c r="S534" s="70"/>
    </row>
    <row r="535" ht="14.25" customHeight="1">
      <c r="S535" s="70"/>
    </row>
    <row r="536" ht="14.25" customHeight="1">
      <c r="S536" s="70"/>
    </row>
    <row r="537" ht="14.25" customHeight="1">
      <c r="S537" s="70"/>
    </row>
    <row r="538" ht="14.25" customHeight="1">
      <c r="S538" s="70"/>
    </row>
    <row r="539" ht="14.25" customHeight="1">
      <c r="S539" s="70"/>
    </row>
    <row r="540" ht="14.25" customHeight="1">
      <c r="S540" s="70"/>
    </row>
    <row r="541" ht="14.25" customHeight="1">
      <c r="S541" s="70"/>
    </row>
    <row r="542" ht="14.25" customHeight="1">
      <c r="S542" s="70"/>
    </row>
    <row r="543" ht="14.25" customHeight="1">
      <c r="S543" s="70"/>
    </row>
    <row r="544" ht="14.25" customHeight="1">
      <c r="S544" s="70"/>
    </row>
    <row r="545" ht="14.25" customHeight="1">
      <c r="S545" s="70"/>
    </row>
    <row r="546" ht="14.25" customHeight="1">
      <c r="S546" s="70"/>
    </row>
    <row r="547" ht="14.25" customHeight="1">
      <c r="S547" s="70"/>
    </row>
    <row r="548" ht="14.25" customHeight="1">
      <c r="S548" s="70"/>
    </row>
    <row r="549" ht="14.25" customHeight="1">
      <c r="S549" s="70"/>
    </row>
    <row r="550" ht="14.25" customHeight="1">
      <c r="S550" s="70"/>
    </row>
    <row r="551" ht="14.25" customHeight="1">
      <c r="S551" s="70"/>
    </row>
    <row r="552" ht="14.25" customHeight="1">
      <c r="S552" s="70"/>
    </row>
    <row r="553" ht="14.25" customHeight="1">
      <c r="S553" s="70"/>
    </row>
    <row r="554" ht="14.25" customHeight="1">
      <c r="S554" s="70"/>
    </row>
    <row r="555" ht="14.25" customHeight="1">
      <c r="S555" s="70"/>
    </row>
    <row r="556" ht="14.25" customHeight="1">
      <c r="S556" s="70"/>
    </row>
    <row r="557" ht="14.25" customHeight="1">
      <c r="S557" s="70"/>
    </row>
    <row r="558" ht="14.25" customHeight="1">
      <c r="S558" s="70"/>
    </row>
    <row r="559" ht="14.25" customHeight="1">
      <c r="S559" s="70"/>
    </row>
    <row r="560" ht="14.25" customHeight="1">
      <c r="S560" s="70"/>
    </row>
    <row r="561" ht="14.25" customHeight="1">
      <c r="S561" s="70"/>
    </row>
    <row r="562" ht="14.25" customHeight="1">
      <c r="S562" s="70"/>
    </row>
    <row r="563" ht="14.25" customHeight="1">
      <c r="S563" s="70"/>
    </row>
    <row r="564" ht="14.25" customHeight="1">
      <c r="S564" s="70"/>
    </row>
    <row r="565" ht="14.25" customHeight="1">
      <c r="S565" s="70"/>
    </row>
    <row r="566" ht="14.25" customHeight="1">
      <c r="S566" s="70"/>
    </row>
    <row r="567" ht="14.25" customHeight="1">
      <c r="S567" s="70"/>
    </row>
    <row r="568" ht="14.25" customHeight="1">
      <c r="S568" s="70"/>
    </row>
    <row r="569" ht="14.25" customHeight="1">
      <c r="S569" s="70"/>
    </row>
    <row r="570" ht="14.25" customHeight="1">
      <c r="S570" s="70"/>
    </row>
    <row r="571" ht="14.25" customHeight="1">
      <c r="S571" s="70"/>
    </row>
    <row r="572" ht="14.25" customHeight="1">
      <c r="S572" s="70"/>
    </row>
    <row r="573" ht="14.25" customHeight="1">
      <c r="S573" s="70"/>
    </row>
    <row r="574" ht="14.25" customHeight="1">
      <c r="S574" s="70"/>
    </row>
    <row r="575" ht="14.25" customHeight="1">
      <c r="S575" s="70"/>
    </row>
    <row r="576" ht="14.25" customHeight="1">
      <c r="S576" s="70"/>
    </row>
    <row r="577" ht="14.25" customHeight="1">
      <c r="S577" s="70"/>
    </row>
    <row r="578" ht="14.25" customHeight="1">
      <c r="S578" s="70"/>
    </row>
    <row r="579" ht="14.25" customHeight="1">
      <c r="S579" s="70"/>
    </row>
    <row r="580" ht="14.25" customHeight="1">
      <c r="S580" s="70"/>
    </row>
    <row r="581" ht="14.25" customHeight="1">
      <c r="S581" s="70"/>
    </row>
    <row r="582" ht="14.25" customHeight="1">
      <c r="S582" s="70"/>
    </row>
    <row r="583" ht="14.25" customHeight="1">
      <c r="S583" s="70"/>
    </row>
    <row r="584" ht="14.25" customHeight="1">
      <c r="S584" s="70"/>
    </row>
    <row r="585" ht="14.25" customHeight="1">
      <c r="S585" s="70"/>
    </row>
    <row r="586" ht="14.25" customHeight="1">
      <c r="S586" s="70"/>
    </row>
    <row r="587" ht="14.25" customHeight="1">
      <c r="S587" s="70"/>
    </row>
    <row r="588" ht="14.25" customHeight="1">
      <c r="S588" s="70"/>
    </row>
    <row r="589" ht="14.25" customHeight="1">
      <c r="S589" s="70"/>
    </row>
    <row r="590" ht="14.25" customHeight="1">
      <c r="S590" s="70"/>
    </row>
    <row r="591" ht="14.25" customHeight="1">
      <c r="S591" s="70"/>
    </row>
    <row r="592" ht="14.25" customHeight="1">
      <c r="S592" s="70"/>
    </row>
    <row r="593" ht="14.25" customHeight="1">
      <c r="S593" s="70"/>
    </row>
    <row r="594" ht="14.25" customHeight="1">
      <c r="S594" s="70"/>
    </row>
    <row r="595" ht="14.25" customHeight="1">
      <c r="S595" s="70"/>
    </row>
    <row r="596" ht="14.25" customHeight="1">
      <c r="S596" s="70"/>
    </row>
    <row r="597" ht="14.25" customHeight="1">
      <c r="S597" s="70"/>
    </row>
    <row r="598" ht="14.25" customHeight="1">
      <c r="S598" s="70"/>
    </row>
    <row r="599" ht="14.25" customHeight="1">
      <c r="S599" s="70"/>
    </row>
    <row r="600" ht="14.25" customHeight="1">
      <c r="S600" s="70"/>
    </row>
    <row r="601" ht="14.25" customHeight="1">
      <c r="S601" s="70"/>
    </row>
    <row r="602" ht="14.25" customHeight="1">
      <c r="S602" s="70"/>
    </row>
    <row r="603" ht="14.25" customHeight="1">
      <c r="S603" s="70"/>
    </row>
    <row r="604" ht="14.25" customHeight="1">
      <c r="S604" s="70"/>
    </row>
    <row r="605" ht="14.25" customHeight="1">
      <c r="S605" s="70"/>
    </row>
    <row r="606" ht="14.25" customHeight="1">
      <c r="S606" s="70"/>
    </row>
    <row r="607" ht="14.25" customHeight="1">
      <c r="S607" s="70"/>
    </row>
    <row r="608" ht="14.25" customHeight="1">
      <c r="S608" s="70"/>
    </row>
    <row r="609" ht="14.25" customHeight="1">
      <c r="S609" s="70"/>
    </row>
    <row r="610" ht="14.25" customHeight="1">
      <c r="S610" s="70"/>
    </row>
    <row r="611" ht="14.25" customHeight="1">
      <c r="S611" s="70"/>
    </row>
    <row r="612" ht="14.25" customHeight="1">
      <c r="S612" s="70"/>
    </row>
    <row r="613" ht="14.25" customHeight="1">
      <c r="S613" s="70"/>
    </row>
    <row r="614" ht="14.25" customHeight="1">
      <c r="S614" s="70"/>
    </row>
    <row r="615" ht="14.25" customHeight="1">
      <c r="S615" s="70"/>
    </row>
    <row r="616" ht="14.25" customHeight="1">
      <c r="S616" s="70"/>
    </row>
    <row r="617" ht="14.25" customHeight="1">
      <c r="S617" s="70"/>
    </row>
    <row r="618" ht="14.25" customHeight="1">
      <c r="S618" s="70"/>
    </row>
    <row r="619" ht="14.25" customHeight="1">
      <c r="S619" s="70"/>
    </row>
    <row r="620" ht="14.25" customHeight="1">
      <c r="S620" s="70"/>
    </row>
    <row r="621" ht="14.25" customHeight="1">
      <c r="S621" s="70"/>
    </row>
    <row r="622" ht="14.25" customHeight="1">
      <c r="S622" s="70"/>
    </row>
    <row r="623" ht="14.25" customHeight="1">
      <c r="S623" s="70"/>
    </row>
    <row r="624" ht="14.25" customHeight="1">
      <c r="S624" s="70"/>
    </row>
    <row r="625" ht="14.25" customHeight="1">
      <c r="S625" s="70"/>
    </row>
    <row r="626" ht="14.25" customHeight="1">
      <c r="S626" s="70"/>
    </row>
    <row r="627" ht="14.25" customHeight="1">
      <c r="S627" s="70"/>
    </row>
    <row r="628" ht="14.25" customHeight="1">
      <c r="S628" s="70"/>
    </row>
    <row r="629" ht="14.25" customHeight="1">
      <c r="S629" s="70"/>
    </row>
    <row r="630" ht="14.25" customHeight="1">
      <c r="S630" s="70"/>
    </row>
    <row r="631" ht="14.25" customHeight="1">
      <c r="S631" s="70"/>
    </row>
    <row r="632" ht="14.25" customHeight="1">
      <c r="S632" s="70"/>
    </row>
    <row r="633" ht="14.25" customHeight="1">
      <c r="S633" s="70"/>
    </row>
    <row r="634" ht="14.25" customHeight="1">
      <c r="S634" s="70"/>
    </row>
    <row r="635" ht="14.25" customHeight="1">
      <c r="S635" s="70"/>
    </row>
    <row r="636" ht="14.25" customHeight="1">
      <c r="S636" s="70"/>
    </row>
    <row r="637" ht="14.25" customHeight="1">
      <c r="S637" s="70"/>
    </row>
    <row r="638" ht="14.25" customHeight="1">
      <c r="S638" s="70"/>
    </row>
    <row r="639" ht="14.25" customHeight="1">
      <c r="S639" s="70"/>
    </row>
    <row r="640" ht="14.25" customHeight="1">
      <c r="S640" s="70"/>
    </row>
    <row r="641" ht="14.25" customHeight="1">
      <c r="S641" s="70"/>
    </row>
    <row r="642" ht="14.25" customHeight="1">
      <c r="S642" s="70"/>
    </row>
    <row r="643" ht="14.25" customHeight="1">
      <c r="S643" s="70"/>
    </row>
    <row r="644" ht="14.25" customHeight="1">
      <c r="S644" s="70"/>
    </row>
    <row r="645" ht="14.25" customHeight="1">
      <c r="S645" s="70"/>
    </row>
    <row r="646" ht="14.25" customHeight="1">
      <c r="S646" s="70"/>
    </row>
    <row r="647" ht="14.25" customHeight="1">
      <c r="S647" s="70"/>
    </row>
    <row r="648" ht="14.25" customHeight="1">
      <c r="S648" s="70"/>
    </row>
    <row r="649" ht="14.25" customHeight="1">
      <c r="S649" s="70"/>
    </row>
    <row r="650" ht="14.25" customHeight="1">
      <c r="S650" s="70"/>
    </row>
    <row r="651" ht="14.25" customHeight="1">
      <c r="S651" s="70"/>
    </row>
    <row r="652" ht="14.25" customHeight="1">
      <c r="S652" s="70"/>
    </row>
    <row r="653" ht="14.25" customHeight="1">
      <c r="S653" s="70"/>
    </row>
    <row r="654" ht="14.25" customHeight="1">
      <c r="S654" s="70"/>
    </row>
    <row r="655" ht="14.25" customHeight="1">
      <c r="S655" s="70"/>
    </row>
    <row r="656" ht="14.25" customHeight="1">
      <c r="S656" s="70"/>
    </row>
    <row r="657" ht="14.25" customHeight="1">
      <c r="S657" s="70"/>
    </row>
    <row r="658" ht="14.25" customHeight="1">
      <c r="S658" s="70"/>
    </row>
    <row r="659" ht="14.25" customHeight="1">
      <c r="S659" s="70"/>
    </row>
    <row r="660" ht="14.25" customHeight="1">
      <c r="S660" s="70"/>
    </row>
    <row r="661" ht="14.25" customHeight="1">
      <c r="S661" s="70"/>
    </row>
    <row r="662" ht="14.25" customHeight="1">
      <c r="S662" s="70"/>
    </row>
    <row r="663" ht="14.25" customHeight="1">
      <c r="S663" s="70"/>
    </row>
    <row r="664" ht="14.25" customHeight="1">
      <c r="S664" s="70"/>
    </row>
    <row r="665" ht="14.25" customHeight="1">
      <c r="S665" s="70"/>
    </row>
    <row r="666" ht="14.25" customHeight="1">
      <c r="S666" s="70"/>
    </row>
    <row r="667" ht="14.25" customHeight="1">
      <c r="S667" s="70"/>
    </row>
    <row r="668" ht="14.25" customHeight="1">
      <c r="S668" s="70"/>
    </row>
    <row r="669" ht="14.25" customHeight="1">
      <c r="S669" s="70"/>
    </row>
    <row r="670" ht="14.25" customHeight="1">
      <c r="S670" s="70"/>
    </row>
    <row r="671" ht="14.25" customHeight="1">
      <c r="S671" s="70"/>
    </row>
    <row r="672" ht="14.25" customHeight="1">
      <c r="S672" s="70"/>
    </row>
    <row r="673" ht="14.25" customHeight="1">
      <c r="S673" s="70"/>
    </row>
    <row r="674" ht="14.25" customHeight="1">
      <c r="S674" s="70"/>
    </row>
    <row r="675" ht="14.25" customHeight="1">
      <c r="S675" s="70"/>
    </row>
    <row r="676" ht="14.25" customHeight="1">
      <c r="S676" s="70"/>
    </row>
    <row r="677" ht="14.25" customHeight="1">
      <c r="S677" s="70"/>
    </row>
    <row r="678" ht="14.25" customHeight="1">
      <c r="S678" s="70"/>
    </row>
    <row r="679" ht="14.25" customHeight="1">
      <c r="S679" s="70"/>
    </row>
    <row r="680" ht="14.25" customHeight="1">
      <c r="S680" s="70"/>
    </row>
    <row r="681" ht="14.25" customHeight="1">
      <c r="S681" s="70"/>
    </row>
    <row r="682" ht="14.25" customHeight="1">
      <c r="S682" s="70"/>
    </row>
    <row r="683" ht="14.25" customHeight="1">
      <c r="S683" s="70"/>
    </row>
    <row r="684" ht="14.25" customHeight="1">
      <c r="S684" s="70"/>
    </row>
    <row r="685" ht="14.25" customHeight="1">
      <c r="S685" s="70"/>
    </row>
    <row r="686" ht="14.25" customHeight="1">
      <c r="S686" s="70"/>
    </row>
    <row r="687" ht="14.25" customHeight="1">
      <c r="S687" s="70"/>
    </row>
    <row r="688" ht="14.25" customHeight="1">
      <c r="S688" s="70"/>
    </row>
    <row r="689" ht="14.25" customHeight="1">
      <c r="S689" s="70"/>
    </row>
    <row r="690" ht="14.25" customHeight="1">
      <c r="S690" s="70"/>
    </row>
    <row r="691" ht="14.25" customHeight="1">
      <c r="S691" s="70"/>
    </row>
    <row r="692" ht="14.25" customHeight="1">
      <c r="S692" s="70"/>
    </row>
    <row r="693" ht="14.25" customHeight="1">
      <c r="S693" s="70"/>
    </row>
    <row r="694" ht="14.25" customHeight="1">
      <c r="S694" s="70"/>
    </row>
    <row r="695" ht="14.25" customHeight="1">
      <c r="S695" s="70"/>
    </row>
    <row r="696" ht="14.25" customHeight="1">
      <c r="S696" s="70"/>
    </row>
    <row r="697" ht="14.25" customHeight="1">
      <c r="S697" s="70"/>
    </row>
    <row r="698" ht="14.25" customHeight="1">
      <c r="S698" s="70"/>
    </row>
    <row r="699" ht="14.25" customHeight="1">
      <c r="S699" s="70"/>
    </row>
    <row r="700" ht="14.25" customHeight="1">
      <c r="S700" s="70"/>
    </row>
    <row r="701" ht="14.25" customHeight="1">
      <c r="S701" s="70"/>
    </row>
    <row r="702" ht="14.25" customHeight="1">
      <c r="S702" s="70"/>
    </row>
    <row r="703" ht="14.25" customHeight="1">
      <c r="S703" s="70"/>
    </row>
    <row r="704" ht="14.25" customHeight="1">
      <c r="S704" s="70"/>
    </row>
    <row r="705" ht="14.25" customHeight="1">
      <c r="S705" s="70"/>
    </row>
    <row r="706" ht="14.25" customHeight="1">
      <c r="S706" s="70"/>
    </row>
    <row r="707" ht="14.25" customHeight="1">
      <c r="S707" s="70"/>
    </row>
    <row r="708" ht="14.25" customHeight="1">
      <c r="S708" s="70"/>
    </row>
    <row r="709" ht="14.25" customHeight="1">
      <c r="S709" s="70"/>
    </row>
    <row r="710" ht="14.25" customHeight="1">
      <c r="S710" s="70"/>
    </row>
    <row r="711" ht="14.25" customHeight="1">
      <c r="S711" s="70"/>
    </row>
    <row r="712" ht="14.25" customHeight="1">
      <c r="S712" s="70"/>
    </row>
    <row r="713" ht="14.25" customHeight="1">
      <c r="S713" s="70"/>
    </row>
    <row r="714" ht="14.25" customHeight="1">
      <c r="S714" s="70"/>
    </row>
    <row r="715" ht="14.25" customHeight="1">
      <c r="S715" s="70"/>
    </row>
    <row r="716" ht="14.25" customHeight="1">
      <c r="S716" s="70"/>
    </row>
    <row r="717" ht="14.25" customHeight="1">
      <c r="S717" s="70"/>
    </row>
    <row r="718" ht="14.25" customHeight="1">
      <c r="S718" s="70"/>
    </row>
    <row r="719" ht="14.25" customHeight="1">
      <c r="S719" s="70"/>
    </row>
    <row r="720" ht="14.25" customHeight="1">
      <c r="S720" s="70"/>
    </row>
    <row r="721" ht="14.25" customHeight="1">
      <c r="S721" s="70"/>
    </row>
    <row r="722" ht="14.25" customHeight="1">
      <c r="S722" s="70"/>
    </row>
    <row r="723" ht="14.25" customHeight="1">
      <c r="S723" s="70"/>
    </row>
    <row r="724" ht="14.25" customHeight="1">
      <c r="S724" s="70"/>
    </row>
    <row r="725" ht="14.25" customHeight="1">
      <c r="S725" s="70"/>
    </row>
    <row r="726" ht="14.25" customHeight="1">
      <c r="S726" s="70"/>
    </row>
    <row r="727" ht="14.25" customHeight="1">
      <c r="S727" s="70"/>
    </row>
    <row r="728" ht="14.25" customHeight="1">
      <c r="S728" s="70"/>
    </row>
    <row r="729" ht="14.25" customHeight="1">
      <c r="S729" s="70"/>
    </row>
    <row r="730" ht="14.25" customHeight="1">
      <c r="S730" s="70"/>
    </row>
    <row r="731" ht="14.25" customHeight="1">
      <c r="S731" s="70"/>
    </row>
    <row r="732" ht="14.25" customHeight="1">
      <c r="S732" s="70"/>
    </row>
    <row r="733" ht="14.25" customHeight="1">
      <c r="S733" s="70"/>
    </row>
    <row r="734" ht="14.25" customHeight="1">
      <c r="S734" s="70"/>
    </row>
    <row r="735" ht="14.25" customHeight="1">
      <c r="S735" s="70"/>
    </row>
    <row r="736" ht="14.25" customHeight="1">
      <c r="S736" s="70"/>
    </row>
    <row r="737" ht="14.25" customHeight="1">
      <c r="S737" s="70"/>
    </row>
    <row r="738" ht="14.25" customHeight="1">
      <c r="S738" s="70"/>
    </row>
    <row r="739" ht="14.25" customHeight="1">
      <c r="S739" s="70"/>
    </row>
    <row r="740" ht="14.25" customHeight="1">
      <c r="S740" s="70"/>
    </row>
    <row r="741" ht="14.25" customHeight="1">
      <c r="S741" s="70"/>
    </row>
    <row r="742" ht="14.25" customHeight="1">
      <c r="S742" s="70"/>
    </row>
    <row r="743" ht="14.25" customHeight="1">
      <c r="S743" s="70"/>
    </row>
    <row r="744" ht="14.25" customHeight="1">
      <c r="S744" s="70"/>
    </row>
    <row r="745" ht="14.25" customHeight="1">
      <c r="S745" s="70"/>
    </row>
    <row r="746" ht="14.25" customHeight="1">
      <c r="S746" s="70"/>
    </row>
    <row r="747" ht="14.25" customHeight="1">
      <c r="S747" s="70"/>
    </row>
    <row r="748" ht="14.25" customHeight="1">
      <c r="S748" s="70"/>
    </row>
    <row r="749" ht="14.25" customHeight="1">
      <c r="S749" s="70"/>
    </row>
    <row r="750" ht="14.25" customHeight="1">
      <c r="S750" s="70"/>
    </row>
    <row r="751" ht="14.25" customHeight="1">
      <c r="S751" s="70"/>
    </row>
    <row r="752" ht="14.25" customHeight="1">
      <c r="S752" s="70"/>
    </row>
    <row r="753" ht="14.25" customHeight="1">
      <c r="S753" s="70"/>
    </row>
    <row r="754" ht="14.25" customHeight="1">
      <c r="S754" s="70"/>
    </row>
    <row r="755" ht="14.25" customHeight="1">
      <c r="S755" s="70"/>
    </row>
    <row r="756" ht="14.25" customHeight="1">
      <c r="S756" s="70"/>
    </row>
    <row r="757" ht="14.25" customHeight="1">
      <c r="S757" s="70"/>
    </row>
    <row r="758" ht="14.25" customHeight="1">
      <c r="S758" s="70"/>
    </row>
    <row r="759" ht="14.25" customHeight="1">
      <c r="S759" s="70"/>
    </row>
    <row r="760" ht="14.25" customHeight="1">
      <c r="S760" s="70"/>
    </row>
    <row r="761" ht="14.25" customHeight="1">
      <c r="S761" s="70"/>
    </row>
    <row r="762" ht="14.25" customHeight="1">
      <c r="S762" s="70"/>
    </row>
    <row r="763" ht="14.25" customHeight="1">
      <c r="S763" s="70"/>
    </row>
    <row r="764" ht="14.25" customHeight="1">
      <c r="S764" s="70"/>
    </row>
    <row r="765" ht="14.25" customHeight="1">
      <c r="S765" s="70"/>
    </row>
    <row r="766" ht="14.25" customHeight="1">
      <c r="S766" s="70"/>
    </row>
    <row r="767" ht="14.25" customHeight="1">
      <c r="S767" s="70"/>
    </row>
    <row r="768" ht="14.25" customHeight="1">
      <c r="S768" s="70"/>
    </row>
    <row r="769" ht="14.25" customHeight="1">
      <c r="S769" s="70"/>
    </row>
    <row r="770" ht="14.25" customHeight="1">
      <c r="S770" s="70"/>
    </row>
    <row r="771" ht="14.25" customHeight="1">
      <c r="S771" s="70"/>
    </row>
    <row r="772" ht="14.25" customHeight="1">
      <c r="S772" s="70"/>
    </row>
    <row r="773" ht="14.25" customHeight="1">
      <c r="S773" s="70"/>
    </row>
    <row r="774" ht="14.25" customHeight="1">
      <c r="S774" s="70"/>
    </row>
    <row r="775" ht="14.25" customHeight="1">
      <c r="S775" s="70"/>
    </row>
    <row r="776" ht="14.25" customHeight="1">
      <c r="S776" s="70"/>
    </row>
    <row r="777" ht="14.25" customHeight="1">
      <c r="S777" s="70"/>
    </row>
    <row r="778" ht="14.25" customHeight="1">
      <c r="S778" s="70"/>
    </row>
    <row r="779" ht="14.25" customHeight="1">
      <c r="S779" s="70"/>
    </row>
    <row r="780" ht="14.25" customHeight="1">
      <c r="S780" s="70"/>
    </row>
    <row r="781" ht="14.25" customHeight="1">
      <c r="S781" s="70"/>
    </row>
    <row r="782" ht="14.25" customHeight="1">
      <c r="S782" s="70"/>
    </row>
    <row r="783" ht="14.25" customHeight="1">
      <c r="S783" s="70"/>
    </row>
    <row r="784" ht="14.25" customHeight="1">
      <c r="S784" s="70"/>
    </row>
    <row r="785" ht="14.25" customHeight="1">
      <c r="S785" s="70"/>
    </row>
    <row r="786" ht="14.25" customHeight="1">
      <c r="S786" s="70"/>
    </row>
    <row r="787" ht="14.25" customHeight="1">
      <c r="S787" s="70"/>
    </row>
    <row r="788" ht="14.25" customHeight="1">
      <c r="S788" s="70"/>
    </row>
    <row r="789" ht="14.25" customHeight="1">
      <c r="S789" s="70"/>
    </row>
    <row r="790" ht="14.25" customHeight="1">
      <c r="S790" s="70"/>
    </row>
    <row r="791" ht="14.25" customHeight="1">
      <c r="S791" s="70"/>
    </row>
    <row r="792" ht="14.25" customHeight="1">
      <c r="S792" s="70"/>
    </row>
    <row r="793" ht="14.25" customHeight="1">
      <c r="S793" s="70"/>
    </row>
    <row r="794" ht="14.25" customHeight="1">
      <c r="S794" s="70"/>
    </row>
    <row r="795" ht="14.25" customHeight="1">
      <c r="S795" s="70"/>
    </row>
    <row r="796" ht="14.25" customHeight="1">
      <c r="S796" s="70"/>
    </row>
    <row r="797" ht="14.25" customHeight="1">
      <c r="S797" s="70"/>
    </row>
    <row r="798" ht="14.25" customHeight="1">
      <c r="S798" s="70"/>
    </row>
    <row r="799" ht="14.25" customHeight="1">
      <c r="S799" s="70"/>
    </row>
    <row r="800" ht="14.25" customHeight="1">
      <c r="S800" s="70"/>
    </row>
    <row r="801" ht="14.25" customHeight="1">
      <c r="S801" s="70"/>
    </row>
    <row r="802" ht="14.25" customHeight="1">
      <c r="S802" s="70"/>
    </row>
    <row r="803" ht="14.25" customHeight="1">
      <c r="S803" s="70"/>
    </row>
    <row r="804" ht="14.25" customHeight="1">
      <c r="S804" s="70"/>
    </row>
    <row r="805" ht="14.25" customHeight="1">
      <c r="S805" s="70"/>
    </row>
    <row r="806" ht="14.25" customHeight="1">
      <c r="S806" s="70"/>
    </row>
    <row r="807" ht="14.25" customHeight="1">
      <c r="S807" s="70"/>
    </row>
    <row r="808" ht="14.25" customHeight="1">
      <c r="S808" s="70"/>
    </row>
    <row r="809" ht="14.25" customHeight="1">
      <c r="S809" s="70"/>
    </row>
    <row r="810" ht="14.25" customHeight="1">
      <c r="S810" s="70"/>
    </row>
    <row r="811" ht="14.25" customHeight="1">
      <c r="S811" s="70"/>
    </row>
    <row r="812" ht="14.25" customHeight="1">
      <c r="S812" s="70"/>
    </row>
    <row r="813" ht="14.25" customHeight="1">
      <c r="S813" s="70"/>
    </row>
    <row r="814" ht="14.25" customHeight="1">
      <c r="S814" s="70"/>
    </row>
    <row r="815" ht="14.25" customHeight="1">
      <c r="S815" s="70"/>
    </row>
    <row r="816" ht="14.25" customHeight="1">
      <c r="S816" s="70"/>
    </row>
    <row r="817" ht="14.25" customHeight="1">
      <c r="S817" s="70"/>
    </row>
    <row r="818" ht="14.25" customHeight="1">
      <c r="S818" s="70"/>
    </row>
    <row r="819" ht="14.25" customHeight="1">
      <c r="S819" s="70"/>
    </row>
    <row r="820" ht="14.25" customHeight="1">
      <c r="S820" s="70"/>
    </row>
    <row r="821" ht="14.25" customHeight="1">
      <c r="S821" s="70"/>
    </row>
    <row r="822" ht="14.25" customHeight="1">
      <c r="S822" s="70"/>
    </row>
    <row r="823" ht="14.25" customHeight="1">
      <c r="S823" s="70"/>
    </row>
    <row r="824" ht="14.25" customHeight="1">
      <c r="S824" s="70"/>
    </row>
    <row r="825" ht="14.25" customHeight="1">
      <c r="S825" s="70"/>
    </row>
    <row r="826" ht="14.25" customHeight="1">
      <c r="S826" s="70"/>
    </row>
    <row r="827" ht="14.25" customHeight="1">
      <c r="S827" s="70"/>
    </row>
    <row r="828" ht="14.25" customHeight="1">
      <c r="S828" s="70"/>
    </row>
    <row r="829" ht="14.25" customHeight="1">
      <c r="S829" s="70"/>
    </row>
    <row r="830" ht="14.25" customHeight="1">
      <c r="S830" s="70"/>
    </row>
    <row r="831" ht="14.25" customHeight="1">
      <c r="S831" s="70"/>
    </row>
    <row r="832" ht="14.25" customHeight="1">
      <c r="S832" s="70"/>
    </row>
    <row r="833" ht="14.25" customHeight="1">
      <c r="S833" s="70"/>
    </row>
    <row r="834" ht="14.25" customHeight="1">
      <c r="S834" s="70"/>
    </row>
    <row r="835" ht="14.25" customHeight="1">
      <c r="S835" s="70"/>
    </row>
    <row r="836" ht="14.25" customHeight="1">
      <c r="S836" s="70"/>
    </row>
    <row r="837" ht="14.25" customHeight="1">
      <c r="S837" s="70"/>
    </row>
    <row r="838" ht="14.25" customHeight="1">
      <c r="S838" s="70"/>
    </row>
    <row r="839" ht="14.25" customHeight="1">
      <c r="S839" s="70"/>
    </row>
    <row r="840" ht="14.25" customHeight="1">
      <c r="S840" s="70"/>
    </row>
    <row r="841" ht="14.25" customHeight="1">
      <c r="S841" s="70"/>
    </row>
    <row r="842" ht="14.25" customHeight="1">
      <c r="S842" s="70"/>
    </row>
    <row r="843" ht="14.25" customHeight="1">
      <c r="S843" s="70"/>
    </row>
    <row r="844" ht="14.25" customHeight="1">
      <c r="S844" s="70"/>
    </row>
    <row r="845" ht="14.25" customHeight="1">
      <c r="S845" s="70"/>
    </row>
    <row r="846" ht="14.25" customHeight="1">
      <c r="S846" s="70"/>
    </row>
    <row r="847" ht="14.25" customHeight="1">
      <c r="S847" s="70"/>
    </row>
    <row r="848" ht="14.25" customHeight="1">
      <c r="S848" s="70"/>
    </row>
    <row r="849" ht="14.25" customHeight="1">
      <c r="S849" s="70"/>
    </row>
    <row r="850" ht="14.25" customHeight="1">
      <c r="S850" s="70"/>
    </row>
    <row r="851" ht="14.25" customHeight="1">
      <c r="S851" s="70"/>
    </row>
    <row r="852" ht="14.25" customHeight="1">
      <c r="S852" s="70"/>
    </row>
    <row r="853" ht="14.25" customHeight="1">
      <c r="S853" s="70"/>
    </row>
    <row r="854" ht="14.25" customHeight="1">
      <c r="S854" s="70"/>
    </row>
    <row r="855" ht="14.25" customHeight="1">
      <c r="S855" s="70"/>
    </row>
    <row r="856" ht="14.25" customHeight="1">
      <c r="S856" s="70"/>
    </row>
    <row r="857" ht="14.25" customHeight="1">
      <c r="S857" s="70"/>
    </row>
    <row r="858" ht="14.25" customHeight="1">
      <c r="S858" s="70"/>
    </row>
    <row r="859" ht="14.25" customHeight="1">
      <c r="S859" s="70"/>
    </row>
    <row r="860" ht="14.25" customHeight="1">
      <c r="S860" s="70"/>
    </row>
    <row r="861" ht="14.25" customHeight="1">
      <c r="S861" s="70"/>
    </row>
    <row r="862" ht="14.25" customHeight="1">
      <c r="S862" s="70"/>
    </row>
    <row r="863" ht="14.25" customHeight="1">
      <c r="S863" s="70"/>
    </row>
    <row r="864" ht="14.25" customHeight="1">
      <c r="S864" s="70"/>
    </row>
    <row r="865" ht="14.25" customHeight="1">
      <c r="S865" s="70"/>
    </row>
    <row r="866" ht="14.25" customHeight="1">
      <c r="S866" s="70"/>
    </row>
    <row r="867" ht="14.25" customHeight="1">
      <c r="S867" s="70"/>
    </row>
    <row r="868" ht="14.25" customHeight="1">
      <c r="S868" s="70"/>
    </row>
    <row r="869" ht="14.25" customHeight="1">
      <c r="S869" s="70"/>
    </row>
    <row r="870" ht="14.25" customHeight="1">
      <c r="S870" s="70"/>
    </row>
    <row r="871" ht="14.25" customHeight="1">
      <c r="S871" s="70"/>
    </row>
    <row r="872" ht="14.25" customHeight="1">
      <c r="S872" s="70"/>
    </row>
    <row r="873" ht="14.25" customHeight="1">
      <c r="S873" s="70"/>
    </row>
    <row r="874" ht="14.25" customHeight="1">
      <c r="S874" s="70"/>
    </row>
    <row r="875" ht="14.25" customHeight="1">
      <c r="S875" s="70"/>
    </row>
    <row r="876" ht="14.25" customHeight="1">
      <c r="S876" s="70"/>
    </row>
    <row r="877" ht="14.25" customHeight="1">
      <c r="S877" s="70"/>
    </row>
    <row r="878" ht="14.25" customHeight="1">
      <c r="S878" s="70"/>
    </row>
    <row r="879" ht="14.25" customHeight="1">
      <c r="S879" s="70"/>
    </row>
    <row r="880" ht="14.25" customHeight="1">
      <c r="S880" s="70"/>
    </row>
    <row r="881" ht="14.25" customHeight="1">
      <c r="S881" s="70"/>
    </row>
    <row r="882" ht="14.25" customHeight="1">
      <c r="S882" s="70"/>
    </row>
    <row r="883" ht="14.25" customHeight="1">
      <c r="S883" s="70"/>
    </row>
    <row r="884" ht="14.25" customHeight="1">
      <c r="S884" s="70"/>
    </row>
    <row r="885" ht="14.25" customHeight="1">
      <c r="S885" s="70"/>
    </row>
    <row r="886" ht="14.25" customHeight="1">
      <c r="S886" s="70"/>
    </row>
    <row r="887" ht="14.25" customHeight="1">
      <c r="S887" s="70"/>
    </row>
    <row r="888" ht="14.25" customHeight="1">
      <c r="S888" s="70"/>
    </row>
    <row r="889" ht="14.25" customHeight="1">
      <c r="S889" s="70"/>
    </row>
    <row r="890" ht="14.25" customHeight="1">
      <c r="S890" s="70"/>
    </row>
    <row r="891" ht="14.25" customHeight="1">
      <c r="S891" s="70"/>
    </row>
    <row r="892" ht="14.25" customHeight="1">
      <c r="S892" s="70"/>
    </row>
    <row r="893" ht="14.25" customHeight="1">
      <c r="S893" s="70"/>
    </row>
    <row r="894" ht="14.25" customHeight="1">
      <c r="S894" s="70"/>
    </row>
    <row r="895" ht="14.25" customHeight="1">
      <c r="S895" s="70"/>
    </row>
    <row r="896" ht="14.25" customHeight="1">
      <c r="S896" s="70"/>
    </row>
    <row r="897" ht="14.25" customHeight="1">
      <c r="S897" s="70"/>
    </row>
    <row r="898" ht="14.25" customHeight="1">
      <c r="S898" s="70"/>
    </row>
    <row r="899" ht="14.25" customHeight="1">
      <c r="S899" s="70"/>
    </row>
    <row r="900" ht="14.25" customHeight="1">
      <c r="S900" s="70"/>
    </row>
    <row r="901" ht="14.25" customHeight="1">
      <c r="S901" s="70"/>
    </row>
    <row r="902" ht="14.25" customHeight="1">
      <c r="S902" s="70"/>
    </row>
    <row r="903" ht="14.25" customHeight="1">
      <c r="S903" s="70"/>
    </row>
    <row r="904" ht="14.25" customHeight="1">
      <c r="S904" s="70"/>
    </row>
    <row r="905" ht="14.25" customHeight="1">
      <c r="S905" s="70"/>
    </row>
    <row r="906" ht="14.25" customHeight="1">
      <c r="S906" s="70"/>
    </row>
    <row r="907" ht="14.25" customHeight="1">
      <c r="S907" s="70"/>
    </row>
    <row r="908" ht="14.25" customHeight="1">
      <c r="S908" s="70"/>
    </row>
    <row r="909" ht="14.25" customHeight="1">
      <c r="S909" s="70"/>
    </row>
    <row r="910" ht="14.25" customHeight="1">
      <c r="S910" s="70"/>
    </row>
    <row r="911" ht="14.25" customHeight="1">
      <c r="S911" s="70"/>
    </row>
    <row r="912" ht="14.25" customHeight="1">
      <c r="S912" s="70"/>
    </row>
    <row r="913" ht="14.25" customHeight="1">
      <c r="S913" s="70"/>
    </row>
    <row r="914" ht="14.25" customHeight="1">
      <c r="S914" s="70"/>
    </row>
    <row r="915" ht="14.25" customHeight="1">
      <c r="S915" s="70"/>
    </row>
    <row r="916" ht="14.25" customHeight="1">
      <c r="S916" s="70"/>
    </row>
    <row r="917" ht="14.25" customHeight="1">
      <c r="S917" s="70"/>
    </row>
    <row r="918" ht="14.25" customHeight="1">
      <c r="S918" s="70"/>
    </row>
    <row r="919" ht="14.25" customHeight="1">
      <c r="S919" s="70"/>
    </row>
    <row r="920" ht="14.25" customHeight="1">
      <c r="S920" s="70"/>
    </row>
    <row r="921" ht="14.25" customHeight="1">
      <c r="S921" s="70"/>
    </row>
    <row r="922" ht="14.25" customHeight="1">
      <c r="S922" s="70"/>
    </row>
    <row r="923" ht="14.25" customHeight="1">
      <c r="S923" s="70"/>
    </row>
    <row r="924" ht="14.25" customHeight="1">
      <c r="S924" s="70"/>
    </row>
    <row r="925" ht="14.25" customHeight="1">
      <c r="S925" s="70"/>
    </row>
    <row r="926" ht="14.25" customHeight="1">
      <c r="S926" s="70"/>
    </row>
    <row r="927" ht="14.25" customHeight="1">
      <c r="S927" s="70"/>
    </row>
    <row r="928" ht="14.25" customHeight="1">
      <c r="S928" s="70"/>
    </row>
    <row r="929" ht="14.25" customHeight="1">
      <c r="S929" s="70"/>
    </row>
    <row r="930" ht="14.25" customHeight="1">
      <c r="S930" s="70"/>
    </row>
    <row r="931" ht="14.25" customHeight="1">
      <c r="S931" s="70"/>
    </row>
    <row r="932" ht="14.25" customHeight="1">
      <c r="S932" s="70"/>
    </row>
    <row r="933" ht="14.25" customHeight="1">
      <c r="S933" s="70"/>
    </row>
    <row r="934" ht="14.25" customHeight="1">
      <c r="S934" s="70"/>
    </row>
    <row r="935" ht="14.25" customHeight="1">
      <c r="S935" s="70"/>
    </row>
    <row r="936" ht="14.25" customHeight="1">
      <c r="S936" s="70"/>
    </row>
    <row r="937" ht="14.25" customHeight="1">
      <c r="S937" s="70"/>
    </row>
    <row r="938" ht="14.25" customHeight="1">
      <c r="S938" s="70"/>
    </row>
    <row r="939" ht="14.25" customHeight="1">
      <c r="S939" s="70"/>
    </row>
    <row r="940" ht="14.25" customHeight="1">
      <c r="S940" s="70"/>
    </row>
    <row r="941" ht="14.25" customHeight="1">
      <c r="S941" s="70"/>
    </row>
    <row r="942" ht="14.25" customHeight="1">
      <c r="S942" s="70"/>
    </row>
    <row r="943" ht="14.25" customHeight="1">
      <c r="S943" s="70"/>
    </row>
    <row r="944" ht="14.25" customHeight="1">
      <c r="S944" s="70"/>
    </row>
    <row r="945" ht="14.25" customHeight="1">
      <c r="S945" s="70"/>
    </row>
    <row r="946" ht="14.25" customHeight="1">
      <c r="S946" s="70"/>
    </row>
    <row r="947" ht="14.25" customHeight="1">
      <c r="S947" s="70"/>
    </row>
    <row r="948" ht="14.25" customHeight="1">
      <c r="S948" s="70"/>
    </row>
    <row r="949" ht="14.25" customHeight="1">
      <c r="S949" s="70"/>
    </row>
    <row r="950" ht="14.25" customHeight="1">
      <c r="S950" s="70"/>
    </row>
    <row r="951" ht="14.25" customHeight="1">
      <c r="S951" s="70"/>
    </row>
    <row r="952" ht="14.25" customHeight="1">
      <c r="S952" s="70"/>
    </row>
    <row r="953" ht="14.25" customHeight="1">
      <c r="S953" s="70"/>
    </row>
    <row r="954" ht="14.25" customHeight="1">
      <c r="S954" s="70"/>
    </row>
    <row r="955" ht="14.25" customHeight="1">
      <c r="S955" s="70"/>
    </row>
    <row r="956" ht="14.25" customHeight="1">
      <c r="S956" s="70"/>
    </row>
    <row r="957" ht="14.25" customHeight="1">
      <c r="S957" s="70"/>
    </row>
    <row r="958" ht="14.25" customHeight="1">
      <c r="S958" s="70"/>
    </row>
    <row r="959" ht="14.25" customHeight="1">
      <c r="S959" s="70"/>
    </row>
    <row r="960" ht="14.25" customHeight="1">
      <c r="S960" s="70"/>
    </row>
    <row r="961" ht="14.25" customHeight="1">
      <c r="S961" s="70"/>
    </row>
    <row r="962" ht="14.25" customHeight="1">
      <c r="S962" s="70"/>
    </row>
    <row r="963" ht="14.25" customHeight="1">
      <c r="S963" s="70"/>
    </row>
    <row r="964" ht="14.25" customHeight="1">
      <c r="S964" s="70"/>
    </row>
    <row r="965" ht="14.25" customHeight="1">
      <c r="S965" s="70"/>
    </row>
    <row r="966" ht="14.25" customHeight="1">
      <c r="S966" s="70"/>
    </row>
    <row r="967" ht="14.25" customHeight="1">
      <c r="S967" s="70"/>
    </row>
    <row r="968" ht="14.25" customHeight="1">
      <c r="S968" s="70"/>
    </row>
    <row r="969" ht="14.25" customHeight="1">
      <c r="S969" s="70"/>
    </row>
    <row r="970" ht="14.25" customHeight="1">
      <c r="S970" s="70"/>
    </row>
    <row r="971" ht="14.25" customHeight="1">
      <c r="S971" s="70"/>
    </row>
    <row r="972" ht="14.25" customHeight="1">
      <c r="S972" s="70"/>
    </row>
    <row r="973" ht="14.25" customHeight="1">
      <c r="S973" s="70"/>
    </row>
    <row r="974" ht="14.25" customHeight="1">
      <c r="S974" s="70"/>
    </row>
    <row r="975" ht="14.25" customHeight="1">
      <c r="S975" s="70"/>
    </row>
    <row r="976" ht="14.25" customHeight="1">
      <c r="S976" s="70"/>
    </row>
    <row r="977" ht="14.25" customHeight="1">
      <c r="S977" s="70"/>
    </row>
    <row r="978" ht="14.25" customHeight="1">
      <c r="S978" s="70"/>
    </row>
    <row r="979" ht="14.25" customHeight="1">
      <c r="S979" s="70"/>
    </row>
    <row r="980" ht="14.25" customHeight="1">
      <c r="S980" s="70"/>
    </row>
    <row r="981" ht="14.25" customHeight="1">
      <c r="S981" s="70"/>
    </row>
    <row r="982" ht="14.25" customHeight="1">
      <c r="S982" s="70"/>
    </row>
    <row r="983" ht="14.25" customHeight="1">
      <c r="S983" s="70"/>
    </row>
    <row r="984" ht="14.25" customHeight="1">
      <c r="S984" s="70"/>
    </row>
    <row r="985" ht="14.25" customHeight="1">
      <c r="S985" s="70"/>
    </row>
    <row r="986" ht="14.25" customHeight="1">
      <c r="S986" s="70"/>
    </row>
    <row r="987" ht="14.25" customHeight="1">
      <c r="S987" s="70"/>
    </row>
    <row r="988" ht="14.25" customHeight="1">
      <c r="S988" s="70"/>
    </row>
    <row r="989" ht="14.25" customHeight="1">
      <c r="S989" s="70"/>
    </row>
    <row r="990" ht="14.25" customHeight="1">
      <c r="S990" s="70"/>
    </row>
    <row r="991" ht="14.25" customHeight="1">
      <c r="S991" s="70"/>
    </row>
    <row r="992" ht="14.25" customHeight="1">
      <c r="S992" s="70"/>
    </row>
    <row r="993" ht="14.25" customHeight="1">
      <c r="S993" s="70"/>
    </row>
    <row r="994" ht="14.25" customHeight="1">
      <c r="S994" s="70"/>
    </row>
    <row r="995" ht="14.25" customHeight="1">
      <c r="S995" s="70"/>
    </row>
    <row r="996" ht="14.25" customHeight="1">
      <c r="S996" s="70"/>
    </row>
    <row r="997" ht="14.25" customHeight="1">
      <c r="S997" s="70"/>
    </row>
    <row r="998" ht="14.25" customHeight="1">
      <c r="S998" s="70"/>
    </row>
    <row r="999" ht="14.25" customHeight="1">
      <c r="S999" s="70"/>
    </row>
    <row r="1000" ht="14.25" customHeight="1">
      <c r="S1000" s="70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>
      <pane xSplit="8.0" ySplit="6.0" topLeftCell="I7" activePane="bottomRight" state="frozen"/>
      <selection activeCell="I1" sqref="I1" pane="topRight"/>
      <selection activeCell="A7" sqref="A7" pane="bottomLeft"/>
      <selection activeCell="I7" sqref="I7" pane="bottomRight"/>
    </sheetView>
  </sheetViews>
  <sheetFormatPr customHeight="1" defaultColWidth="12.63" defaultRowHeight="15.0"/>
  <cols>
    <col customWidth="1" min="1" max="1" width="3.75"/>
    <col customWidth="1" min="2" max="2" width="30.75"/>
    <col customWidth="1" min="3" max="3" width="8.75"/>
    <col customWidth="1" min="4" max="4" width="1.75"/>
    <col customWidth="1" min="5" max="5" width="16.75"/>
    <col customWidth="1" min="6" max="6" width="1.75"/>
    <col customWidth="1" min="7" max="7" width="16.75"/>
    <col customWidth="1" min="8" max="8" width="1.75"/>
    <col customWidth="1" min="9" max="21" width="16.75"/>
    <col customWidth="1" min="22" max="23" width="15.38"/>
    <col customWidth="1" min="24" max="27" width="16.75"/>
  </cols>
  <sheetData>
    <row r="1" ht="14.25" customHeight="1">
      <c r="A1" s="70" t="s">
        <v>47</v>
      </c>
      <c r="G1" s="70"/>
      <c r="U1" s="70"/>
    </row>
    <row r="2" ht="14.25" customHeight="1">
      <c r="A2" s="70" t="s">
        <v>48</v>
      </c>
      <c r="G2" s="70"/>
      <c r="U2" s="70"/>
    </row>
    <row r="3" ht="14.25" customHeight="1">
      <c r="A3" s="70" t="s">
        <v>303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</row>
    <row r="4" ht="14.25" customHeight="1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</row>
    <row r="5" ht="14.25" hidden="1" customHeight="1">
      <c r="I5" s="12" t="s">
        <v>192</v>
      </c>
      <c r="J5" s="12" t="s">
        <v>192</v>
      </c>
      <c r="K5" s="12" t="s">
        <v>192</v>
      </c>
      <c r="L5" s="12" t="s">
        <v>193</v>
      </c>
      <c r="M5" s="12" t="s">
        <v>193</v>
      </c>
      <c r="N5" s="12" t="s">
        <v>193</v>
      </c>
      <c r="O5" s="12" t="s">
        <v>194</v>
      </c>
      <c r="P5" s="12" t="s">
        <v>194</v>
      </c>
      <c r="Q5" s="12" t="s">
        <v>194</v>
      </c>
      <c r="R5" s="12" t="s">
        <v>195</v>
      </c>
      <c r="S5" s="12" t="s">
        <v>195</v>
      </c>
      <c r="T5" s="12" t="s">
        <v>195</v>
      </c>
      <c r="U5" s="70"/>
    </row>
    <row r="6" ht="14.25" customHeight="1">
      <c r="A6" s="102"/>
      <c r="B6" s="72"/>
      <c r="C6" s="73" t="s">
        <v>49</v>
      </c>
      <c r="E6" s="73" t="s">
        <v>304</v>
      </c>
      <c r="G6" s="73" t="s">
        <v>196</v>
      </c>
      <c r="I6" s="73" t="s">
        <v>51</v>
      </c>
      <c r="J6" s="73" t="s">
        <v>1</v>
      </c>
      <c r="K6" s="73" t="s">
        <v>52</v>
      </c>
      <c r="L6" s="73" t="s">
        <v>53</v>
      </c>
      <c r="M6" s="73" t="s">
        <v>54</v>
      </c>
      <c r="N6" s="73" t="s">
        <v>55</v>
      </c>
      <c r="O6" s="73" t="s">
        <v>56</v>
      </c>
      <c r="P6" s="73" t="s">
        <v>57</v>
      </c>
      <c r="Q6" s="73" t="s">
        <v>58</v>
      </c>
      <c r="R6" s="73" t="s">
        <v>59</v>
      </c>
      <c r="S6" s="73" t="s">
        <v>60</v>
      </c>
      <c r="T6" s="73" t="s">
        <v>61</v>
      </c>
      <c r="U6" s="73" t="s">
        <v>197</v>
      </c>
      <c r="X6" s="73" t="s">
        <v>192</v>
      </c>
      <c r="Y6" s="73" t="s">
        <v>193</v>
      </c>
      <c r="Z6" s="73" t="s">
        <v>194</v>
      </c>
      <c r="AA6" s="73" t="s">
        <v>195</v>
      </c>
    </row>
    <row r="7" ht="14.25" customHeight="1">
      <c r="A7" s="103" t="s">
        <v>198</v>
      </c>
      <c r="B7" s="104" t="s">
        <v>305</v>
      </c>
      <c r="U7" s="70"/>
    </row>
    <row r="8" ht="14.25" customHeight="1">
      <c r="A8" s="149"/>
      <c r="B8" s="150" t="s">
        <v>306</v>
      </c>
      <c r="C8" s="151" t="s">
        <v>18</v>
      </c>
      <c r="E8" s="153">
        <v>6.04702762E7</v>
      </c>
      <c r="F8" s="114"/>
      <c r="G8" s="153">
        <f>SUM(I8:T8)</f>
        <v>4447024.48</v>
      </c>
      <c r="H8" s="114"/>
      <c r="I8" s="153">
        <v>2018550.36</v>
      </c>
      <c r="J8" s="153">
        <v>2428474.12</v>
      </c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34">
        <f t="shared" ref="U8:U9" si="1">SUM(I8:T8)</f>
        <v>4447024.48</v>
      </c>
      <c r="V8" s="114"/>
      <c r="W8" s="114"/>
      <c r="X8" s="153"/>
      <c r="Y8" s="153"/>
      <c r="Z8" s="153"/>
      <c r="AA8" s="153"/>
    </row>
    <row r="9" ht="14.25" customHeight="1">
      <c r="A9" s="149"/>
      <c r="B9" s="150" t="s">
        <v>307</v>
      </c>
      <c r="C9" s="151" t="s">
        <v>18</v>
      </c>
      <c r="E9" s="153">
        <v>5.0E7</v>
      </c>
      <c r="F9" s="114"/>
      <c r="G9" s="171">
        <v>4.0E7</v>
      </c>
      <c r="H9" s="114"/>
      <c r="I9" s="153">
        <f>G9/12</f>
        <v>3333333.333</v>
      </c>
      <c r="J9" s="153">
        <f>G9/12</f>
        <v>3333333.333</v>
      </c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34">
        <f t="shared" si="1"/>
        <v>6666666.667</v>
      </c>
      <c r="V9" s="114"/>
      <c r="W9" s="114"/>
      <c r="X9" s="153"/>
      <c r="Y9" s="153"/>
      <c r="Z9" s="153"/>
      <c r="AA9" s="153"/>
    </row>
    <row r="10" ht="14.25" customHeight="1">
      <c r="A10" s="149"/>
      <c r="B10" s="150" t="s">
        <v>305</v>
      </c>
      <c r="C10" s="151" t="s">
        <v>18</v>
      </c>
      <c r="E10" s="172">
        <f>IFERROR(E8/E9,0)</f>
        <v>1.209405524</v>
      </c>
      <c r="F10" s="114"/>
      <c r="G10" s="172">
        <f>IFERROR(G8/G9,0)</f>
        <v>0.111175612</v>
      </c>
      <c r="H10" s="114"/>
      <c r="I10" s="172">
        <f t="shared" ref="I10:U10" si="2">IFERROR(I8/I9,0)</f>
        <v>0.605565108</v>
      </c>
      <c r="J10" s="172">
        <f t="shared" si="2"/>
        <v>0.728542236</v>
      </c>
      <c r="K10" s="172">
        <f t="shared" si="2"/>
        <v>0</v>
      </c>
      <c r="L10" s="172">
        <f t="shared" si="2"/>
        <v>0</v>
      </c>
      <c r="M10" s="172">
        <f t="shared" si="2"/>
        <v>0</v>
      </c>
      <c r="N10" s="172">
        <f t="shared" si="2"/>
        <v>0</v>
      </c>
      <c r="O10" s="172">
        <f t="shared" si="2"/>
        <v>0</v>
      </c>
      <c r="P10" s="172">
        <f t="shared" si="2"/>
        <v>0</v>
      </c>
      <c r="Q10" s="172">
        <f t="shared" si="2"/>
        <v>0</v>
      </c>
      <c r="R10" s="172">
        <f t="shared" si="2"/>
        <v>0</v>
      </c>
      <c r="S10" s="172">
        <f t="shared" si="2"/>
        <v>0</v>
      </c>
      <c r="T10" s="172">
        <f t="shared" si="2"/>
        <v>0</v>
      </c>
      <c r="U10" s="173">
        <f t="shared" si="2"/>
        <v>0.667053672</v>
      </c>
      <c r="V10" s="114"/>
      <c r="W10" s="114"/>
      <c r="X10" s="153"/>
      <c r="Y10" s="153"/>
      <c r="Z10" s="153"/>
      <c r="AA10" s="153"/>
    </row>
    <row r="11" ht="14.25" customHeight="1">
      <c r="A11" s="174"/>
      <c r="B11" s="104"/>
      <c r="U11" s="70"/>
    </row>
    <row r="12" ht="14.25" customHeight="1">
      <c r="A12" s="103" t="s">
        <v>217</v>
      </c>
      <c r="B12" s="104" t="s">
        <v>308</v>
      </c>
      <c r="C12" s="175" t="s">
        <v>309</v>
      </c>
      <c r="D12" s="175"/>
      <c r="E12" s="175"/>
      <c r="U12" s="70"/>
    </row>
    <row r="13" ht="14.25" customHeight="1">
      <c r="A13" s="105"/>
      <c r="B13" s="106" t="s">
        <v>310</v>
      </c>
      <c r="C13" s="107"/>
      <c r="D13" s="70"/>
      <c r="E13" s="108"/>
      <c r="F13" s="109"/>
      <c r="G13" s="108"/>
      <c r="H13" s="109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9"/>
      <c r="W13" s="109"/>
      <c r="X13" s="108">
        <f t="shared" ref="X13:AA13" si="3">SUMIFS($I13:$T13,$I$5:$T$5,X$6)</f>
        <v>0</v>
      </c>
      <c r="Y13" s="108">
        <f t="shared" si="3"/>
        <v>0</v>
      </c>
      <c r="Z13" s="108">
        <f t="shared" si="3"/>
        <v>0</v>
      </c>
      <c r="AA13" s="108">
        <f t="shared" si="3"/>
        <v>0</v>
      </c>
    </row>
    <row r="14" ht="14.25" customHeight="1">
      <c r="A14" s="110"/>
      <c r="B14" s="111" t="s">
        <v>311</v>
      </c>
      <c r="C14" s="112" t="s">
        <v>312</v>
      </c>
      <c r="E14" s="116"/>
      <c r="F14" s="114"/>
      <c r="G14" s="116">
        <v>10.0</v>
      </c>
      <c r="H14" s="114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20">
        <f t="shared" ref="U14:U17" si="5">IFERROR(AVERAGE(I14:T14),0)</f>
        <v>0</v>
      </c>
      <c r="V14" s="114"/>
      <c r="W14" s="114"/>
      <c r="X14" s="116">
        <f t="shared" ref="X14:AA14" si="4">SUMIFS($I14:$T14,$I$6:$T$6,X$6)</f>
        <v>0</v>
      </c>
      <c r="Y14" s="116">
        <f t="shared" si="4"/>
        <v>0</v>
      </c>
      <c r="Z14" s="116">
        <f t="shared" si="4"/>
        <v>0</v>
      </c>
      <c r="AA14" s="116">
        <f t="shared" si="4"/>
        <v>0</v>
      </c>
    </row>
    <row r="15" ht="14.25" customHeight="1">
      <c r="A15" s="110"/>
      <c r="B15" s="111" t="s">
        <v>313</v>
      </c>
      <c r="C15" s="112" t="s">
        <v>312</v>
      </c>
      <c r="E15" s="116"/>
      <c r="F15" s="114"/>
      <c r="G15" s="116">
        <v>10.0</v>
      </c>
      <c r="H15" s="114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20">
        <f t="shared" si="5"/>
        <v>0</v>
      </c>
      <c r="V15" s="114"/>
      <c r="W15" s="114"/>
      <c r="X15" s="116">
        <f t="shared" ref="X15:AA15" si="6">SUMIFS($I15:$T15,$I$6:$T$6,X$6)</f>
        <v>0</v>
      </c>
      <c r="Y15" s="116">
        <f t="shared" si="6"/>
        <v>0</v>
      </c>
      <c r="Z15" s="116">
        <f t="shared" si="6"/>
        <v>0</v>
      </c>
      <c r="AA15" s="116">
        <f t="shared" si="6"/>
        <v>0</v>
      </c>
    </row>
    <row r="16" ht="14.25" customHeight="1">
      <c r="A16" s="110"/>
      <c r="B16" s="111" t="s">
        <v>314</v>
      </c>
      <c r="C16" s="112" t="s">
        <v>312</v>
      </c>
      <c r="E16" s="116"/>
      <c r="F16" s="114"/>
      <c r="G16" s="116">
        <v>21.0</v>
      </c>
      <c r="H16" s="114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20">
        <f t="shared" si="5"/>
        <v>0</v>
      </c>
      <c r="V16" s="114"/>
      <c r="W16" s="114"/>
      <c r="X16" s="116">
        <f t="shared" ref="X16:AA16" si="7">SUMIFS($I16:$T16,$I$6:$T$6,X$6)</f>
        <v>0</v>
      </c>
      <c r="Y16" s="116">
        <f t="shared" si="7"/>
        <v>0</v>
      </c>
      <c r="Z16" s="116">
        <f t="shared" si="7"/>
        <v>0</v>
      </c>
      <c r="AA16" s="116">
        <f t="shared" si="7"/>
        <v>0</v>
      </c>
    </row>
    <row r="17" ht="14.25" customHeight="1">
      <c r="A17" s="110"/>
      <c r="B17" s="111" t="s">
        <v>315</v>
      </c>
      <c r="C17" s="112" t="s">
        <v>312</v>
      </c>
      <c r="E17" s="116"/>
      <c r="F17" s="114"/>
      <c r="G17" s="116">
        <v>21.0</v>
      </c>
      <c r="H17" s="114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20">
        <f t="shared" si="5"/>
        <v>0</v>
      </c>
      <c r="V17" s="114"/>
      <c r="W17" s="114"/>
      <c r="X17" s="116">
        <f t="shared" ref="X17:AA17" si="8">SUMIFS($I17:$T17,$I$6:$T$6,X$6)</f>
        <v>0</v>
      </c>
      <c r="Y17" s="116">
        <f t="shared" si="8"/>
        <v>0</v>
      </c>
      <c r="Z17" s="116">
        <f t="shared" si="8"/>
        <v>0</v>
      </c>
      <c r="AA17" s="116">
        <f t="shared" si="8"/>
        <v>0</v>
      </c>
    </row>
    <row r="18" ht="4.5" customHeight="1">
      <c r="A18" s="128"/>
      <c r="B18" s="129"/>
      <c r="C18" s="130"/>
      <c r="D18" s="70"/>
      <c r="E18" s="131"/>
      <c r="F18" s="70"/>
      <c r="G18" s="131"/>
      <c r="H18" s="70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70"/>
      <c r="W18" s="70"/>
      <c r="X18" s="131"/>
      <c r="Y18" s="131"/>
      <c r="Z18" s="131"/>
      <c r="AA18" s="131"/>
    </row>
    <row r="19" ht="14.25" hidden="1" customHeight="1">
      <c r="A19" s="176"/>
      <c r="B19" s="177" t="s">
        <v>316</v>
      </c>
      <c r="C19" s="178"/>
      <c r="D19" s="70"/>
      <c r="E19" s="147"/>
      <c r="F19" s="109"/>
      <c r="G19" s="147"/>
      <c r="H19" s="109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09"/>
      <c r="W19" s="109"/>
      <c r="X19" s="147"/>
      <c r="Y19" s="147"/>
      <c r="Z19" s="147"/>
      <c r="AA19" s="147"/>
    </row>
    <row r="20" ht="14.25" hidden="1" customHeight="1">
      <c r="A20" s="110"/>
      <c r="B20" s="111" t="s">
        <v>317</v>
      </c>
      <c r="C20" s="112" t="s">
        <v>170</v>
      </c>
      <c r="E20" s="116"/>
      <c r="F20" s="114"/>
      <c r="G20" s="116"/>
      <c r="H20" s="114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20">
        <f t="shared" ref="U20:U22" si="10">SUM(I20:T20)</f>
        <v>0</v>
      </c>
      <c r="V20" s="114"/>
      <c r="W20" s="114"/>
      <c r="X20" s="116">
        <f t="shared" ref="X20:AA20" si="9">SUMIFS($I20:$T20,$I$6:$T$6,X$6)</f>
        <v>0</v>
      </c>
      <c r="Y20" s="116">
        <f t="shared" si="9"/>
        <v>0</v>
      </c>
      <c r="Z20" s="116">
        <f t="shared" si="9"/>
        <v>0</v>
      </c>
      <c r="AA20" s="116">
        <f t="shared" si="9"/>
        <v>0</v>
      </c>
    </row>
    <row r="21" ht="14.25" hidden="1" customHeight="1">
      <c r="A21" s="110"/>
      <c r="B21" s="111" t="s">
        <v>318</v>
      </c>
      <c r="C21" s="112" t="s">
        <v>170</v>
      </c>
      <c r="E21" s="116"/>
      <c r="F21" s="114"/>
      <c r="G21" s="116"/>
      <c r="H21" s="114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20">
        <f t="shared" si="10"/>
        <v>0</v>
      </c>
      <c r="V21" s="114"/>
      <c r="W21" s="114"/>
      <c r="X21" s="116">
        <f t="shared" ref="X21:AA21" si="11">SUMIFS($I21:$T21,$I$6:$T$6,X$6)</f>
        <v>0</v>
      </c>
      <c r="Y21" s="116">
        <f t="shared" si="11"/>
        <v>0</v>
      </c>
      <c r="Z21" s="116">
        <f t="shared" si="11"/>
        <v>0</v>
      </c>
      <c r="AA21" s="116">
        <f t="shared" si="11"/>
        <v>0</v>
      </c>
    </row>
    <row r="22" ht="14.25" hidden="1" customHeight="1">
      <c r="A22" s="110"/>
      <c r="B22" s="111" t="s">
        <v>319</v>
      </c>
      <c r="C22" s="112" t="s">
        <v>170</v>
      </c>
      <c r="E22" s="116"/>
      <c r="F22" s="114"/>
      <c r="G22" s="116"/>
      <c r="H22" s="114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20">
        <f t="shared" si="10"/>
        <v>0</v>
      </c>
      <c r="V22" s="114"/>
      <c r="W22" s="114"/>
      <c r="X22" s="116">
        <f t="shared" ref="X22:AA22" si="12">SUMIFS($I22:$T22,$I$6:$T$6,X$6)</f>
        <v>0</v>
      </c>
      <c r="Y22" s="116">
        <f t="shared" si="12"/>
        <v>0</v>
      </c>
      <c r="Z22" s="116">
        <f t="shared" si="12"/>
        <v>0</v>
      </c>
      <c r="AA22" s="116">
        <f t="shared" si="12"/>
        <v>0</v>
      </c>
    </row>
    <row r="23" ht="14.25" hidden="1" customHeight="1">
      <c r="A23" s="121"/>
      <c r="B23" s="177" t="s">
        <v>320</v>
      </c>
      <c r="C23" s="123" t="s">
        <v>69</v>
      </c>
      <c r="D23" s="70"/>
      <c r="E23" s="117">
        <f>IFERROR((E20-E21)/E20,0)</f>
        <v>0</v>
      </c>
      <c r="F23" s="166"/>
      <c r="G23" s="117">
        <f>IFERROR((G20-G21)/G20,0)</f>
        <v>0</v>
      </c>
      <c r="H23" s="166"/>
      <c r="I23" s="117">
        <f t="shared" ref="I23:U23" si="13">IFERROR((I20-I21)/I20,0)</f>
        <v>0</v>
      </c>
      <c r="J23" s="117">
        <f t="shared" si="13"/>
        <v>0</v>
      </c>
      <c r="K23" s="117">
        <f t="shared" si="13"/>
        <v>0</v>
      </c>
      <c r="L23" s="117">
        <f t="shared" si="13"/>
        <v>0</v>
      </c>
      <c r="M23" s="117">
        <f t="shared" si="13"/>
        <v>0</v>
      </c>
      <c r="N23" s="117">
        <f t="shared" si="13"/>
        <v>0</v>
      </c>
      <c r="O23" s="117">
        <f t="shared" si="13"/>
        <v>0</v>
      </c>
      <c r="P23" s="117">
        <f t="shared" si="13"/>
        <v>0</v>
      </c>
      <c r="Q23" s="117">
        <f t="shared" si="13"/>
        <v>0</v>
      </c>
      <c r="R23" s="117">
        <f t="shared" si="13"/>
        <v>0</v>
      </c>
      <c r="S23" s="117">
        <f t="shared" si="13"/>
        <v>0</v>
      </c>
      <c r="T23" s="117">
        <f t="shared" si="13"/>
        <v>0</v>
      </c>
      <c r="U23" s="117">
        <f t="shared" si="13"/>
        <v>0</v>
      </c>
      <c r="V23" s="166"/>
      <c r="W23" s="166"/>
      <c r="X23" s="117">
        <f t="shared" ref="X23:AA23" si="14">IFERROR((X20-X21)/X20,0)</f>
        <v>0</v>
      </c>
      <c r="Y23" s="117">
        <f t="shared" si="14"/>
        <v>0</v>
      </c>
      <c r="Z23" s="117">
        <f t="shared" si="14"/>
        <v>0</v>
      </c>
      <c r="AA23" s="117">
        <f t="shared" si="14"/>
        <v>0</v>
      </c>
    </row>
    <row r="24" ht="14.25" hidden="1" customHeight="1">
      <c r="A24" s="179"/>
      <c r="B24" s="180" t="s">
        <v>321</v>
      </c>
      <c r="C24" s="181" t="s">
        <v>69</v>
      </c>
      <c r="D24" s="70"/>
      <c r="E24" s="124">
        <f>IFERROR((E20-E22)/E20,0)</f>
        <v>0</v>
      </c>
      <c r="F24" s="109"/>
      <c r="G24" s="124">
        <f>IFERROR((G20-G22)/G20,0)</f>
        <v>0</v>
      </c>
      <c r="H24" s="109"/>
      <c r="I24" s="124">
        <f t="shared" ref="I24:U24" si="15">IFERROR((I20-I22)/I20,0)</f>
        <v>0</v>
      </c>
      <c r="J24" s="124">
        <f t="shared" si="15"/>
        <v>0</v>
      </c>
      <c r="K24" s="124">
        <f t="shared" si="15"/>
        <v>0</v>
      </c>
      <c r="L24" s="124">
        <f t="shared" si="15"/>
        <v>0</v>
      </c>
      <c r="M24" s="124">
        <f t="shared" si="15"/>
        <v>0</v>
      </c>
      <c r="N24" s="124">
        <f t="shared" si="15"/>
        <v>0</v>
      </c>
      <c r="O24" s="124">
        <f t="shared" si="15"/>
        <v>0</v>
      </c>
      <c r="P24" s="124">
        <f t="shared" si="15"/>
        <v>0</v>
      </c>
      <c r="Q24" s="124">
        <f t="shared" si="15"/>
        <v>0</v>
      </c>
      <c r="R24" s="124">
        <f t="shared" si="15"/>
        <v>0</v>
      </c>
      <c r="S24" s="124">
        <f t="shared" si="15"/>
        <v>0</v>
      </c>
      <c r="T24" s="124">
        <f t="shared" si="15"/>
        <v>0</v>
      </c>
      <c r="U24" s="124">
        <f t="shared" si="15"/>
        <v>0</v>
      </c>
      <c r="V24" s="109"/>
      <c r="W24" s="109"/>
      <c r="X24" s="124">
        <f t="shared" ref="X24:AA24" si="16">IFERROR((X20-X22)/X20,0)</f>
        <v>0</v>
      </c>
      <c r="Y24" s="124">
        <f t="shared" si="16"/>
        <v>0</v>
      </c>
      <c r="Z24" s="124">
        <f t="shared" si="16"/>
        <v>0</v>
      </c>
      <c r="AA24" s="124">
        <f t="shared" si="16"/>
        <v>0</v>
      </c>
    </row>
    <row r="25" ht="14.25" customHeight="1">
      <c r="U25" s="70"/>
    </row>
    <row r="26" ht="14.25" customHeight="1">
      <c r="A26" s="103" t="s">
        <v>232</v>
      </c>
      <c r="B26" s="104" t="s">
        <v>322</v>
      </c>
      <c r="C26" s="70"/>
      <c r="U26" s="70"/>
    </row>
    <row r="27" ht="14.25" customHeight="1">
      <c r="A27" s="105"/>
      <c r="B27" s="106" t="s">
        <v>224</v>
      </c>
      <c r="C27" s="107"/>
      <c r="D27" s="70"/>
      <c r="E27" s="108"/>
      <c r="F27" s="109"/>
      <c r="G27" s="108"/>
      <c r="H27" s="109"/>
      <c r="I27" s="182"/>
      <c r="J27" s="182"/>
      <c r="K27" s="182"/>
      <c r="L27" s="182"/>
      <c r="M27" s="182"/>
      <c r="N27" s="182"/>
      <c r="O27" s="182"/>
      <c r="P27" s="182"/>
      <c r="Q27" s="182"/>
      <c r="R27" s="108"/>
      <c r="S27" s="108"/>
      <c r="T27" s="108"/>
      <c r="U27" s="108"/>
      <c r="V27" s="183" t="s">
        <v>323</v>
      </c>
      <c r="W27" s="184" t="s">
        <v>324</v>
      </c>
      <c r="X27" s="108"/>
      <c r="Y27" s="108"/>
      <c r="Z27" s="108"/>
      <c r="AA27" s="108"/>
    </row>
    <row r="28" ht="14.25" customHeight="1">
      <c r="A28" s="110"/>
      <c r="B28" s="185" t="s">
        <v>325</v>
      </c>
      <c r="C28" s="112" t="s">
        <v>263</v>
      </c>
      <c r="E28" s="116">
        <v>106.5</v>
      </c>
      <c r="F28" s="114">
        <v>1.0</v>
      </c>
      <c r="G28" s="116">
        <v>120.7</v>
      </c>
      <c r="H28" s="114"/>
      <c r="I28" s="186"/>
      <c r="J28" s="186"/>
      <c r="K28" s="186"/>
      <c r="L28" s="186"/>
      <c r="M28" s="186"/>
      <c r="N28" s="186"/>
      <c r="O28" s="186"/>
      <c r="P28" s="186"/>
      <c r="Q28" s="186"/>
      <c r="R28" s="187"/>
      <c r="S28" s="116"/>
      <c r="T28" s="116"/>
      <c r="U28" s="120">
        <f t="shared" ref="U28:U50" si="18">IFERROR(AVERAGE(I28:T28),0)</f>
        <v>0</v>
      </c>
      <c r="V28" s="188">
        <f t="shared" ref="V28:V50" si="19">IFERROR(U28/E28,0)-1</f>
        <v>-1</v>
      </c>
      <c r="W28" s="188">
        <f t="shared" ref="W28:W50" si="20">IFERROR(U28/G28,0)-1</f>
        <v>-1</v>
      </c>
      <c r="X28" s="116">
        <f t="shared" ref="X28:AA28" si="17">SUMIFS($I28:$T28,$I$6:$T$6,X$6)</f>
        <v>0</v>
      </c>
      <c r="Y28" s="116">
        <f t="shared" si="17"/>
        <v>0</v>
      </c>
      <c r="Z28" s="116">
        <f t="shared" si="17"/>
        <v>0</v>
      </c>
      <c r="AA28" s="116">
        <f t="shared" si="17"/>
        <v>0</v>
      </c>
    </row>
    <row r="29" ht="14.25" customHeight="1">
      <c r="A29" s="110"/>
      <c r="B29" s="185" t="s">
        <v>326</v>
      </c>
      <c r="C29" s="112" t="s">
        <v>263</v>
      </c>
      <c r="E29" s="116">
        <v>216.3</v>
      </c>
      <c r="F29" s="114"/>
      <c r="G29" s="116">
        <v>247.1</v>
      </c>
      <c r="H29" s="114"/>
      <c r="I29" s="189"/>
      <c r="J29" s="189"/>
      <c r="K29" s="189"/>
      <c r="L29" s="189"/>
      <c r="M29" s="189"/>
      <c r="N29" s="189"/>
      <c r="O29" s="189"/>
      <c r="P29" s="189"/>
      <c r="Q29" s="189"/>
      <c r="R29" s="187"/>
      <c r="S29" s="116"/>
      <c r="T29" s="116"/>
      <c r="U29" s="120">
        <f t="shared" si="18"/>
        <v>0</v>
      </c>
      <c r="V29" s="188">
        <f t="shared" si="19"/>
        <v>-1</v>
      </c>
      <c r="W29" s="188">
        <f t="shared" si="20"/>
        <v>-1</v>
      </c>
      <c r="X29" s="116">
        <f t="shared" ref="X29:AA29" si="21">SUMIFS($I29:$T29,$I$6:$T$6,X$6)</f>
        <v>0</v>
      </c>
      <c r="Y29" s="116">
        <f t="shared" si="21"/>
        <v>0</v>
      </c>
      <c r="Z29" s="116">
        <f t="shared" si="21"/>
        <v>0</v>
      </c>
      <c r="AA29" s="116">
        <f t="shared" si="21"/>
        <v>0</v>
      </c>
    </row>
    <row r="30" ht="14.25" customHeight="1">
      <c r="A30" s="110"/>
      <c r="B30" s="185" t="s">
        <v>327</v>
      </c>
      <c r="C30" s="112" t="s">
        <v>263</v>
      </c>
      <c r="E30" s="116">
        <v>221.9</v>
      </c>
      <c r="F30" s="114"/>
      <c r="G30" s="116">
        <v>245.0</v>
      </c>
      <c r="H30" s="114"/>
      <c r="I30" s="189"/>
      <c r="J30" s="189"/>
      <c r="K30" s="189"/>
      <c r="L30" s="189"/>
      <c r="M30" s="189"/>
      <c r="N30" s="189"/>
      <c r="O30" s="189"/>
      <c r="P30" s="189"/>
      <c r="Q30" s="189"/>
      <c r="R30" s="187"/>
      <c r="S30" s="116"/>
      <c r="T30" s="116"/>
      <c r="U30" s="120">
        <f t="shared" si="18"/>
        <v>0</v>
      </c>
      <c r="V30" s="188">
        <f t="shared" si="19"/>
        <v>-1</v>
      </c>
      <c r="W30" s="188">
        <f t="shared" si="20"/>
        <v>-1</v>
      </c>
      <c r="X30" s="116">
        <f t="shared" ref="X30:AA30" si="22">SUMIFS($I30:$T30,$I$6:$T$6,X$6)</f>
        <v>0</v>
      </c>
      <c r="Y30" s="116">
        <f t="shared" si="22"/>
        <v>0</v>
      </c>
      <c r="Z30" s="116">
        <f t="shared" si="22"/>
        <v>0</v>
      </c>
      <c r="AA30" s="116">
        <f t="shared" si="22"/>
        <v>0</v>
      </c>
    </row>
    <row r="31" ht="14.25" customHeight="1">
      <c r="A31" s="110"/>
      <c r="B31" s="185" t="s">
        <v>328</v>
      </c>
      <c r="C31" s="112" t="s">
        <v>263</v>
      </c>
      <c r="E31" s="116">
        <v>136.6</v>
      </c>
      <c r="F31" s="114"/>
      <c r="G31" s="116">
        <v>152.49</v>
      </c>
      <c r="H31" s="114"/>
      <c r="I31" s="190"/>
      <c r="J31" s="190"/>
      <c r="K31" s="190"/>
      <c r="L31" s="190"/>
      <c r="M31" s="190"/>
      <c r="N31" s="190"/>
      <c r="O31" s="190"/>
      <c r="P31" s="190"/>
      <c r="Q31" s="190"/>
      <c r="R31" s="187"/>
      <c r="S31" s="116"/>
      <c r="T31" s="116"/>
      <c r="U31" s="120">
        <f t="shared" si="18"/>
        <v>0</v>
      </c>
      <c r="V31" s="188">
        <f t="shared" si="19"/>
        <v>-1</v>
      </c>
      <c r="W31" s="188">
        <f t="shared" si="20"/>
        <v>-1</v>
      </c>
      <c r="X31" s="116">
        <f t="shared" ref="X31:AA31" si="23">SUMIFS($I31:$T31,$I$6:$T$6,X$6)</f>
        <v>0</v>
      </c>
      <c r="Y31" s="116">
        <f t="shared" si="23"/>
        <v>0</v>
      </c>
      <c r="Z31" s="116">
        <f t="shared" si="23"/>
        <v>0</v>
      </c>
      <c r="AA31" s="116">
        <f t="shared" si="23"/>
        <v>0</v>
      </c>
    </row>
    <row r="32" ht="14.25" customHeight="1">
      <c r="A32" s="110"/>
      <c r="B32" s="185" t="s">
        <v>329</v>
      </c>
      <c r="C32" s="112" t="s">
        <v>263</v>
      </c>
      <c r="E32" s="116">
        <v>284.3</v>
      </c>
      <c r="F32" s="114"/>
      <c r="G32" s="116">
        <v>311.9</v>
      </c>
      <c r="H32" s="114"/>
      <c r="I32" s="186"/>
      <c r="J32" s="186"/>
      <c r="K32" s="186"/>
      <c r="L32" s="186"/>
      <c r="M32" s="186"/>
      <c r="N32" s="186"/>
      <c r="O32" s="186"/>
      <c r="P32" s="186"/>
      <c r="Q32" s="186"/>
      <c r="R32" s="187"/>
      <c r="S32" s="116"/>
      <c r="T32" s="116"/>
      <c r="U32" s="120">
        <f t="shared" si="18"/>
        <v>0</v>
      </c>
      <c r="V32" s="188">
        <f t="shared" si="19"/>
        <v>-1</v>
      </c>
      <c r="W32" s="188">
        <f t="shared" si="20"/>
        <v>-1</v>
      </c>
      <c r="X32" s="116">
        <f t="shared" ref="X32:AA32" si="24">SUMIFS($I32:$T32,$I$6:$T$6,X$6)</f>
        <v>0</v>
      </c>
      <c r="Y32" s="116">
        <f t="shared" si="24"/>
        <v>0</v>
      </c>
      <c r="Z32" s="116">
        <f t="shared" si="24"/>
        <v>0</v>
      </c>
      <c r="AA32" s="116">
        <f t="shared" si="24"/>
        <v>0</v>
      </c>
    </row>
    <row r="33" ht="14.25" customHeight="1">
      <c r="A33" s="110"/>
      <c r="B33" s="185" t="s">
        <v>330</v>
      </c>
      <c r="C33" s="112" t="s">
        <v>263</v>
      </c>
      <c r="E33" s="116">
        <v>268.3</v>
      </c>
      <c r="F33" s="114"/>
      <c r="G33" s="116"/>
      <c r="H33" s="114"/>
      <c r="I33" s="186"/>
      <c r="J33" s="186"/>
      <c r="K33" s="186"/>
      <c r="L33" s="186"/>
      <c r="M33" s="186"/>
      <c r="N33" s="186"/>
      <c r="O33" s="186"/>
      <c r="P33" s="186"/>
      <c r="Q33" s="186"/>
      <c r="R33" s="187"/>
      <c r="S33" s="116"/>
      <c r="T33" s="116"/>
      <c r="U33" s="120">
        <f t="shared" si="18"/>
        <v>0</v>
      </c>
      <c r="V33" s="188">
        <f t="shared" si="19"/>
        <v>-1</v>
      </c>
      <c r="W33" s="188">
        <f t="shared" si="20"/>
        <v>-1</v>
      </c>
      <c r="X33" s="116">
        <f t="shared" ref="X33:AA33" si="25">SUMIFS($I33:$T33,$I$6:$T$6,X$6)</f>
        <v>0</v>
      </c>
      <c r="Y33" s="116">
        <f t="shared" si="25"/>
        <v>0</v>
      </c>
      <c r="Z33" s="116">
        <f t="shared" si="25"/>
        <v>0</v>
      </c>
      <c r="AA33" s="116">
        <f t="shared" si="25"/>
        <v>0</v>
      </c>
    </row>
    <row r="34" ht="18.0" customHeight="1">
      <c r="A34" s="110"/>
      <c r="B34" s="185" t="s">
        <v>331</v>
      </c>
      <c r="C34" s="112" t="s">
        <v>263</v>
      </c>
      <c r="E34" s="116"/>
      <c r="F34" s="114"/>
      <c r="G34" s="116"/>
      <c r="H34" s="114"/>
      <c r="I34" s="186"/>
      <c r="J34" s="186"/>
      <c r="K34" s="186"/>
      <c r="L34" s="186"/>
      <c r="M34" s="186"/>
      <c r="N34" s="186"/>
      <c r="O34" s="186"/>
      <c r="P34" s="186"/>
      <c r="Q34" s="186"/>
      <c r="R34" s="187"/>
      <c r="S34" s="116"/>
      <c r="T34" s="116"/>
      <c r="U34" s="120">
        <f t="shared" si="18"/>
        <v>0</v>
      </c>
      <c r="V34" s="188">
        <f t="shared" si="19"/>
        <v>-1</v>
      </c>
      <c r="W34" s="188">
        <f t="shared" si="20"/>
        <v>-1</v>
      </c>
      <c r="X34" s="116">
        <f t="shared" ref="X34:AA34" si="26">SUMIFS($I34:$T34,$I$6:$T$6,X$6)</f>
        <v>0</v>
      </c>
      <c r="Y34" s="116">
        <f t="shared" si="26"/>
        <v>0</v>
      </c>
      <c r="Z34" s="116">
        <f t="shared" si="26"/>
        <v>0</v>
      </c>
      <c r="AA34" s="116">
        <f t="shared" si="26"/>
        <v>0</v>
      </c>
    </row>
    <row r="35" ht="14.25" customHeight="1">
      <c r="A35" s="110"/>
      <c r="B35" s="185" t="s">
        <v>332</v>
      </c>
      <c r="C35" s="112" t="s">
        <v>263</v>
      </c>
      <c r="E35" s="116"/>
      <c r="F35" s="114"/>
      <c r="G35" s="116"/>
      <c r="H35" s="114"/>
      <c r="I35" s="186"/>
      <c r="J35" s="186"/>
      <c r="K35" s="186"/>
      <c r="L35" s="186"/>
      <c r="M35" s="186"/>
      <c r="N35" s="186"/>
      <c r="O35" s="186"/>
      <c r="P35" s="186"/>
      <c r="Q35" s="186"/>
      <c r="R35" s="187"/>
      <c r="S35" s="116"/>
      <c r="T35" s="116"/>
      <c r="U35" s="120">
        <f t="shared" si="18"/>
        <v>0</v>
      </c>
      <c r="V35" s="188">
        <f t="shared" si="19"/>
        <v>-1</v>
      </c>
      <c r="W35" s="188">
        <f t="shared" si="20"/>
        <v>-1</v>
      </c>
      <c r="X35" s="116">
        <f t="shared" ref="X35:AA35" si="27">SUMIFS($I35:$T35,$I$6:$T$6,X$6)</f>
        <v>0</v>
      </c>
      <c r="Y35" s="116">
        <f t="shared" si="27"/>
        <v>0</v>
      </c>
      <c r="Z35" s="116">
        <f t="shared" si="27"/>
        <v>0</v>
      </c>
      <c r="AA35" s="116">
        <f t="shared" si="27"/>
        <v>0</v>
      </c>
    </row>
    <row r="36" ht="14.25" customHeight="1">
      <c r="A36" s="110"/>
      <c r="B36" s="185" t="s">
        <v>333</v>
      </c>
      <c r="C36" s="112" t="s">
        <v>263</v>
      </c>
      <c r="E36" s="116"/>
      <c r="F36" s="114"/>
      <c r="G36" s="116"/>
      <c r="H36" s="114"/>
      <c r="I36" s="186"/>
      <c r="J36" s="186"/>
      <c r="K36" s="186"/>
      <c r="L36" s="186"/>
      <c r="M36" s="186"/>
      <c r="N36" s="186"/>
      <c r="O36" s="186"/>
      <c r="P36" s="186"/>
      <c r="Q36" s="186"/>
      <c r="R36" s="187"/>
      <c r="S36" s="116"/>
      <c r="T36" s="116"/>
      <c r="U36" s="120">
        <f t="shared" si="18"/>
        <v>0</v>
      </c>
      <c r="V36" s="188">
        <f t="shared" si="19"/>
        <v>-1</v>
      </c>
      <c r="W36" s="188">
        <f t="shared" si="20"/>
        <v>-1</v>
      </c>
      <c r="X36" s="116">
        <f t="shared" ref="X36:AA36" si="28">SUMIFS($I36:$T36,$I$6:$T$6,X$6)</f>
        <v>0</v>
      </c>
      <c r="Y36" s="116">
        <f t="shared" si="28"/>
        <v>0</v>
      </c>
      <c r="Z36" s="116">
        <f t="shared" si="28"/>
        <v>0</v>
      </c>
      <c r="AA36" s="116">
        <f t="shared" si="28"/>
        <v>0</v>
      </c>
    </row>
    <row r="37" ht="14.25" customHeight="1">
      <c r="A37" s="110"/>
      <c r="B37" s="185" t="s">
        <v>334</v>
      </c>
      <c r="C37" s="112" t="s">
        <v>263</v>
      </c>
      <c r="E37" s="116"/>
      <c r="F37" s="114"/>
      <c r="G37" s="116"/>
      <c r="H37" s="114"/>
      <c r="I37" s="186"/>
      <c r="J37" s="186"/>
      <c r="K37" s="186"/>
      <c r="L37" s="186"/>
      <c r="M37" s="186"/>
      <c r="N37" s="186"/>
      <c r="O37" s="186"/>
      <c r="P37" s="186"/>
      <c r="Q37" s="186"/>
      <c r="R37" s="187"/>
      <c r="S37" s="116"/>
      <c r="T37" s="116"/>
      <c r="U37" s="120">
        <f t="shared" si="18"/>
        <v>0</v>
      </c>
      <c r="V37" s="188">
        <f t="shared" si="19"/>
        <v>-1</v>
      </c>
      <c r="W37" s="188">
        <f t="shared" si="20"/>
        <v>-1</v>
      </c>
      <c r="X37" s="116">
        <f t="shared" ref="X37:AA37" si="29">SUMIFS($I37:$T37,$I$6:$T$6,X$6)</f>
        <v>0</v>
      </c>
      <c r="Y37" s="116">
        <f t="shared" si="29"/>
        <v>0</v>
      </c>
      <c r="Z37" s="116">
        <f t="shared" si="29"/>
        <v>0</v>
      </c>
      <c r="AA37" s="116">
        <f t="shared" si="29"/>
        <v>0</v>
      </c>
    </row>
    <row r="38" ht="14.25" customHeight="1">
      <c r="A38" s="110"/>
      <c r="B38" s="185" t="s">
        <v>335</v>
      </c>
      <c r="C38" s="112" t="s">
        <v>263</v>
      </c>
      <c r="E38" s="116"/>
      <c r="F38" s="114"/>
      <c r="G38" s="116"/>
      <c r="H38" s="114"/>
      <c r="I38" s="186"/>
      <c r="J38" s="186"/>
      <c r="K38" s="186"/>
      <c r="L38" s="186"/>
      <c r="M38" s="186"/>
      <c r="N38" s="186"/>
      <c r="O38" s="186"/>
      <c r="P38" s="186"/>
      <c r="Q38" s="186"/>
      <c r="R38" s="187"/>
      <c r="S38" s="116"/>
      <c r="T38" s="116"/>
      <c r="U38" s="120">
        <f t="shared" si="18"/>
        <v>0</v>
      </c>
      <c r="V38" s="188">
        <f t="shared" si="19"/>
        <v>-1</v>
      </c>
      <c r="W38" s="188">
        <f t="shared" si="20"/>
        <v>-1</v>
      </c>
      <c r="X38" s="116">
        <f t="shared" ref="X38:AA38" si="30">SUMIFS($I38:$T38,$I$6:$T$6,X$6)</f>
        <v>0</v>
      </c>
      <c r="Y38" s="116">
        <f t="shared" si="30"/>
        <v>0</v>
      </c>
      <c r="Z38" s="116">
        <f t="shared" si="30"/>
        <v>0</v>
      </c>
      <c r="AA38" s="116">
        <f t="shared" si="30"/>
        <v>0</v>
      </c>
    </row>
    <row r="39" ht="14.25" customHeight="1">
      <c r="A39" s="110"/>
      <c r="B39" s="185" t="s">
        <v>336</v>
      </c>
      <c r="C39" s="112" t="s">
        <v>263</v>
      </c>
      <c r="E39" s="116"/>
      <c r="F39" s="114"/>
      <c r="G39" s="116"/>
      <c r="H39" s="114"/>
      <c r="I39" s="186"/>
      <c r="J39" s="186"/>
      <c r="K39" s="186"/>
      <c r="L39" s="186"/>
      <c r="M39" s="186"/>
      <c r="N39" s="186"/>
      <c r="O39" s="186"/>
      <c r="P39" s="186"/>
      <c r="Q39" s="186"/>
      <c r="R39" s="187"/>
      <c r="S39" s="116"/>
      <c r="T39" s="116"/>
      <c r="U39" s="120">
        <f t="shared" si="18"/>
        <v>0</v>
      </c>
      <c r="V39" s="188">
        <f t="shared" si="19"/>
        <v>-1</v>
      </c>
      <c r="W39" s="188">
        <f t="shared" si="20"/>
        <v>-1</v>
      </c>
      <c r="X39" s="116">
        <f t="shared" ref="X39:AA39" si="31">SUMIFS($I39:$T39,$I$6:$T$6,X$6)</f>
        <v>0</v>
      </c>
      <c r="Y39" s="116">
        <f t="shared" si="31"/>
        <v>0</v>
      </c>
      <c r="Z39" s="116">
        <f t="shared" si="31"/>
        <v>0</v>
      </c>
      <c r="AA39" s="116">
        <f t="shared" si="31"/>
        <v>0</v>
      </c>
    </row>
    <row r="40" ht="14.25" customHeight="1">
      <c r="A40" s="110"/>
      <c r="B40" s="185" t="s">
        <v>337</v>
      </c>
      <c r="C40" s="112" t="s">
        <v>263</v>
      </c>
      <c r="E40" s="116"/>
      <c r="F40" s="114"/>
      <c r="G40" s="116"/>
      <c r="H40" s="114"/>
      <c r="I40" s="186"/>
      <c r="J40" s="186"/>
      <c r="K40" s="186"/>
      <c r="L40" s="186"/>
      <c r="M40" s="186"/>
      <c r="N40" s="186"/>
      <c r="O40" s="186"/>
      <c r="P40" s="186"/>
      <c r="Q40" s="186"/>
      <c r="R40" s="187"/>
      <c r="S40" s="116"/>
      <c r="T40" s="116"/>
      <c r="U40" s="120">
        <f t="shared" si="18"/>
        <v>0</v>
      </c>
      <c r="V40" s="188">
        <f t="shared" si="19"/>
        <v>-1</v>
      </c>
      <c r="W40" s="188">
        <f t="shared" si="20"/>
        <v>-1</v>
      </c>
      <c r="X40" s="116">
        <f t="shared" ref="X40:AA40" si="32">SUMIFS($I40:$T40,$I$6:$T$6,X$6)</f>
        <v>0</v>
      </c>
      <c r="Y40" s="116">
        <f t="shared" si="32"/>
        <v>0</v>
      </c>
      <c r="Z40" s="116">
        <f t="shared" si="32"/>
        <v>0</v>
      </c>
      <c r="AA40" s="116">
        <f t="shared" si="32"/>
        <v>0</v>
      </c>
    </row>
    <row r="41" ht="14.25" customHeight="1">
      <c r="A41" s="110"/>
      <c r="B41" s="185" t="s">
        <v>338</v>
      </c>
      <c r="C41" s="112" t="s">
        <v>263</v>
      </c>
      <c r="E41" s="116"/>
      <c r="F41" s="114"/>
      <c r="G41" s="116"/>
      <c r="H41" s="114"/>
      <c r="I41" s="186"/>
      <c r="J41" s="186"/>
      <c r="K41" s="186"/>
      <c r="L41" s="186"/>
      <c r="M41" s="186"/>
      <c r="N41" s="186"/>
      <c r="O41" s="186"/>
      <c r="P41" s="186"/>
      <c r="Q41" s="186"/>
      <c r="R41" s="187"/>
      <c r="S41" s="116"/>
      <c r="T41" s="116"/>
      <c r="U41" s="120">
        <f t="shared" si="18"/>
        <v>0</v>
      </c>
      <c r="V41" s="188">
        <f t="shared" si="19"/>
        <v>-1</v>
      </c>
      <c r="W41" s="188">
        <f t="shared" si="20"/>
        <v>-1</v>
      </c>
      <c r="X41" s="116">
        <f t="shared" ref="X41:AA41" si="33">SUMIFS($I41:$T41,$I$6:$T$6,X$6)</f>
        <v>0</v>
      </c>
      <c r="Y41" s="116">
        <f t="shared" si="33"/>
        <v>0</v>
      </c>
      <c r="Z41" s="116">
        <f t="shared" si="33"/>
        <v>0</v>
      </c>
      <c r="AA41" s="116">
        <f t="shared" si="33"/>
        <v>0</v>
      </c>
    </row>
    <row r="42" ht="14.25" customHeight="1">
      <c r="A42" s="110"/>
      <c r="B42" s="185" t="s">
        <v>339</v>
      </c>
      <c r="C42" s="112" t="s">
        <v>263</v>
      </c>
      <c r="E42" s="116"/>
      <c r="F42" s="114"/>
      <c r="G42" s="116"/>
      <c r="H42" s="114"/>
      <c r="I42" s="186"/>
      <c r="J42" s="186"/>
      <c r="K42" s="186"/>
      <c r="L42" s="186"/>
      <c r="M42" s="186"/>
      <c r="N42" s="186"/>
      <c r="O42" s="186"/>
      <c r="P42" s="186"/>
      <c r="Q42" s="186"/>
      <c r="R42" s="187"/>
      <c r="S42" s="116"/>
      <c r="T42" s="116"/>
      <c r="U42" s="120">
        <f t="shared" si="18"/>
        <v>0</v>
      </c>
      <c r="V42" s="188">
        <f t="shared" si="19"/>
        <v>-1</v>
      </c>
      <c r="W42" s="188">
        <f t="shared" si="20"/>
        <v>-1</v>
      </c>
      <c r="X42" s="116">
        <f t="shared" ref="X42:AA42" si="34">SUMIFS($I42:$T42,$I$6:$T$6,X$6)</f>
        <v>0</v>
      </c>
      <c r="Y42" s="116">
        <f t="shared" si="34"/>
        <v>0</v>
      </c>
      <c r="Z42" s="116">
        <f t="shared" si="34"/>
        <v>0</v>
      </c>
      <c r="AA42" s="116">
        <f t="shared" si="34"/>
        <v>0</v>
      </c>
    </row>
    <row r="43" ht="14.25" customHeight="1">
      <c r="A43" s="110"/>
      <c r="B43" s="185" t="s">
        <v>340</v>
      </c>
      <c r="C43" s="112" t="s">
        <v>263</v>
      </c>
      <c r="E43" s="116"/>
      <c r="F43" s="114"/>
      <c r="G43" s="116"/>
      <c r="H43" s="114"/>
      <c r="I43" s="186"/>
      <c r="J43" s="186"/>
      <c r="K43" s="186"/>
      <c r="L43" s="186"/>
      <c r="M43" s="186"/>
      <c r="N43" s="186"/>
      <c r="O43" s="186"/>
      <c r="P43" s="186"/>
      <c r="Q43" s="186"/>
      <c r="R43" s="187"/>
      <c r="S43" s="116"/>
      <c r="T43" s="116"/>
      <c r="U43" s="120">
        <f t="shared" si="18"/>
        <v>0</v>
      </c>
      <c r="V43" s="188">
        <f t="shared" si="19"/>
        <v>-1</v>
      </c>
      <c r="W43" s="188">
        <f t="shared" si="20"/>
        <v>-1</v>
      </c>
      <c r="X43" s="116">
        <f t="shared" ref="X43:AA43" si="35">SUMIFS($I43:$T43,$I$6:$T$6,X$6)</f>
        <v>0</v>
      </c>
      <c r="Y43" s="116">
        <f t="shared" si="35"/>
        <v>0</v>
      </c>
      <c r="Z43" s="116">
        <f t="shared" si="35"/>
        <v>0</v>
      </c>
      <c r="AA43" s="116">
        <f t="shared" si="35"/>
        <v>0</v>
      </c>
    </row>
    <row r="44" ht="14.25" customHeight="1">
      <c r="A44" s="110"/>
      <c r="B44" s="185" t="s">
        <v>341</v>
      </c>
      <c r="C44" s="112" t="s">
        <v>263</v>
      </c>
      <c r="E44" s="116"/>
      <c r="F44" s="114"/>
      <c r="G44" s="116"/>
      <c r="H44" s="114"/>
      <c r="I44" s="186"/>
      <c r="J44" s="186"/>
      <c r="K44" s="186"/>
      <c r="L44" s="186"/>
      <c r="M44" s="186"/>
      <c r="N44" s="186"/>
      <c r="O44" s="186"/>
      <c r="P44" s="186"/>
      <c r="Q44" s="186"/>
      <c r="R44" s="187"/>
      <c r="S44" s="116"/>
      <c r="T44" s="116"/>
      <c r="U44" s="120">
        <f t="shared" si="18"/>
        <v>0</v>
      </c>
      <c r="V44" s="188">
        <f t="shared" si="19"/>
        <v>-1</v>
      </c>
      <c r="W44" s="188">
        <f t="shared" si="20"/>
        <v>-1</v>
      </c>
      <c r="X44" s="116">
        <f t="shared" ref="X44:AA44" si="36">SUMIFS($I44:$T44,$I$6:$T$6,X$6)</f>
        <v>0</v>
      </c>
      <c r="Y44" s="116">
        <f t="shared" si="36"/>
        <v>0</v>
      </c>
      <c r="Z44" s="116">
        <f t="shared" si="36"/>
        <v>0</v>
      </c>
      <c r="AA44" s="116">
        <f t="shared" si="36"/>
        <v>0</v>
      </c>
    </row>
    <row r="45" ht="14.25" customHeight="1">
      <c r="A45" s="110"/>
      <c r="B45" s="185" t="s">
        <v>342</v>
      </c>
      <c r="C45" s="112" t="s">
        <v>263</v>
      </c>
      <c r="E45" s="116"/>
      <c r="F45" s="114"/>
      <c r="G45" s="116"/>
      <c r="H45" s="114"/>
      <c r="I45" s="186"/>
      <c r="J45" s="186"/>
      <c r="K45" s="186"/>
      <c r="L45" s="186"/>
      <c r="M45" s="186"/>
      <c r="N45" s="186"/>
      <c r="O45" s="186"/>
      <c r="P45" s="186"/>
      <c r="Q45" s="186"/>
      <c r="R45" s="187"/>
      <c r="S45" s="116"/>
      <c r="T45" s="116"/>
      <c r="U45" s="120">
        <f t="shared" si="18"/>
        <v>0</v>
      </c>
      <c r="V45" s="188">
        <f t="shared" si="19"/>
        <v>-1</v>
      </c>
      <c r="W45" s="188">
        <f t="shared" si="20"/>
        <v>-1</v>
      </c>
      <c r="X45" s="116">
        <f t="shared" ref="X45:AA45" si="37">SUMIFS($I45:$T45,$I$6:$T$6,X$6)</f>
        <v>0</v>
      </c>
      <c r="Y45" s="116">
        <f t="shared" si="37"/>
        <v>0</v>
      </c>
      <c r="Z45" s="116">
        <f t="shared" si="37"/>
        <v>0</v>
      </c>
      <c r="AA45" s="116">
        <f t="shared" si="37"/>
        <v>0</v>
      </c>
    </row>
    <row r="46" ht="14.25" customHeight="1">
      <c r="A46" s="110"/>
      <c r="B46" s="185" t="s">
        <v>343</v>
      </c>
      <c r="C46" s="112" t="s">
        <v>263</v>
      </c>
      <c r="E46" s="116"/>
      <c r="F46" s="114"/>
      <c r="G46" s="116"/>
      <c r="H46" s="114"/>
      <c r="I46" s="186"/>
      <c r="J46" s="186"/>
      <c r="K46" s="186"/>
      <c r="L46" s="186"/>
      <c r="M46" s="186"/>
      <c r="N46" s="186"/>
      <c r="O46" s="186"/>
      <c r="P46" s="186"/>
      <c r="Q46" s="186"/>
      <c r="R46" s="187"/>
      <c r="S46" s="116"/>
      <c r="T46" s="116"/>
      <c r="U46" s="120">
        <f t="shared" si="18"/>
        <v>0</v>
      </c>
      <c r="V46" s="188">
        <f t="shared" si="19"/>
        <v>-1</v>
      </c>
      <c r="W46" s="188">
        <f t="shared" si="20"/>
        <v>-1</v>
      </c>
      <c r="X46" s="116">
        <f t="shared" ref="X46:AA46" si="38">SUMIFS($I46:$T46,$I$6:$T$6,X$6)</f>
        <v>0</v>
      </c>
      <c r="Y46" s="116">
        <f t="shared" si="38"/>
        <v>0</v>
      </c>
      <c r="Z46" s="116">
        <f t="shared" si="38"/>
        <v>0</v>
      </c>
      <c r="AA46" s="116">
        <f t="shared" si="38"/>
        <v>0</v>
      </c>
    </row>
    <row r="47" ht="14.25" customHeight="1">
      <c r="A47" s="110"/>
      <c r="B47" s="185" t="s">
        <v>344</v>
      </c>
      <c r="C47" s="112" t="s">
        <v>263</v>
      </c>
      <c r="E47" s="116"/>
      <c r="F47" s="114"/>
      <c r="G47" s="116"/>
      <c r="H47" s="114"/>
      <c r="I47" s="186"/>
      <c r="J47" s="186"/>
      <c r="K47" s="186"/>
      <c r="L47" s="186"/>
      <c r="M47" s="186"/>
      <c r="N47" s="186"/>
      <c r="O47" s="186"/>
      <c r="P47" s="186"/>
      <c r="Q47" s="186"/>
      <c r="R47" s="187"/>
      <c r="S47" s="116"/>
      <c r="T47" s="116"/>
      <c r="U47" s="120">
        <f t="shared" si="18"/>
        <v>0</v>
      </c>
      <c r="V47" s="188">
        <f t="shared" si="19"/>
        <v>-1</v>
      </c>
      <c r="W47" s="188">
        <f t="shared" si="20"/>
        <v>-1</v>
      </c>
      <c r="X47" s="116">
        <f t="shared" ref="X47:AA47" si="39">SUMIFS($I47:$T47,$I$6:$T$6,X$6)</f>
        <v>0</v>
      </c>
      <c r="Y47" s="116">
        <f t="shared" si="39"/>
        <v>0</v>
      </c>
      <c r="Z47" s="116">
        <f t="shared" si="39"/>
        <v>0</v>
      </c>
      <c r="AA47" s="116">
        <f t="shared" si="39"/>
        <v>0</v>
      </c>
    </row>
    <row r="48" ht="14.25" customHeight="1">
      <c r="A48" s="110"/>
      <c r="B48" s="185" t="s">
        <v>345</v>
      </c>
      <c r="C48" s="112" t="s">
        <v>263</v>
      </c>
      <c r="E48" s="116"/>
      <c r="F48" s="114"/>
      <c r="G48" s="116"/>
      <c r="H48" s="114"/>
      <c r="I48" s="186"/>
      <c r="J48" s="186"/>
      <c r="K48" s="186"/>
      <c r="L48" s="186"/>
      <c r="M48" s="186"/>
      <c r="N48" s="186"/>
      <c r="O48" s="186"/>
      <c r="P48" s="186"/>
      <c r="Q48" s="186"/>
      <c r="R48" s="187"/>
      <c r="S48" s="116"/>
      <c r="T48" s="116"/>
      <c r="U48" s="120">
        <f t="shared" si="18"/>
        <v>0</v>
      </c>
      <c r="V48" s="188">
        <f t="shared" si="19"/>
        <v>-1</v>
      </c>
      <c r="W48" s="188">
        <f t="shared" si="20"/>
        <v>-1</v>
      </c>
      <c r="X48" s="116">
        <f t="shared" ref="X48:AA48" si="40">SUMIFS($I48:$T48,$I$6:$T$6,X$6)</f>
        <v>0</v>
      </c>
      <c r="Y48" s="116">
        <f t="shared" si="40"/>
        <v>0</v>
      </c>
      <c r="Z48" s="116">
        <f t="shared" si="40"/>
        <v>0</v>
      </c>
      <c r="AA48" s="116">
        <f t="shared" si="40"/>
        <v>0</v>
      </c>
    </row>
    <row r="49" ht="14.25" customHeight="1">
      <c r="A49" s="110"/>
      <c r="B49" s="185" t="s">
        <v>346</v>
      </c>
      <c r="C49" s="112" t="s">
        <v>263</v>
      </c>
      <c r="E49" s="116"/>
      <c r="F49" s="114"/>
      <c r="G49" s="116"/>
      <c r="H49" s="114"/>
      <c r="I49" s="186"/>
      <c r="J49" s="186"/>
      <c r="K49" s="186"/>
      <c r="L49" s="186"/>
      <c r="M49" s="186"/>
      <c r="N49" s="186"/>
      <c r="O49" s="186"/>
      <c r="P49" s="186"/>
      <c r="Q49" s="186"/>
      <c r="R49" s="187"/>
      <c r="S49" s="116"/>
      <c r="T49" s="116"/>
      <c r="U49" s="120">
        <f t="shared" si="18"/>
        <v>0</v>
      </c>
      <c r="V49" s="188">
        <f t="shared" si="19"/>
        <v>-1</v>
      </c>
      <c r="W49" s="188">
        <f t="shared" si="20"/>
        <v>-1</v>
      </c>
      <c r="X49" s="116">
        <f t="shared" ref="X49:AA49" si="41">SUMIFS($I49:$T49,$I$6:$T$6,X$6)</f>
        <v>0</v>
      </c>
      <c r="Y49" s="116">
        <f t="shared" si="41"/>
        <v>0</v>
      </c>
      <c r="Z49" s="116">
        <f t="shared" si="41"/>
        <v>0</v>
      </c>
      <c r="AA49" s="116">
        <f t="shared" si="41"/>
        <v>0</v>
      </c>
    </row>
    <row r="50" ht="14.25" customHeight="1">
      <c r="A50" s="110"/>
      <c r="B50" s="185" t="s">
        <v>347</v>
      </c>
      <c r="C50" s="112" t="s">
        <v>263</v>
      </c>
      <c r="E50" s="116"/>
      <c r="F50" s="114"/>
      <c r="G50" s="116"/>
      <c r="H50" s="114"/>
      <c r="I50" s="186"/>
      <c r="J50" s="186"/>
      <c r="K50" s="186"/>
      <c r="L50" s="186"/>
      <c r="M50" s="186"/>
      <c r="N50" s="186"/>
      <c r="O50" s="186"/>
      <c r="P50" s="186"/>
      <c r="Q50" s="186"/>
      <c r="R50" s="187"/>
      <c r="S50" s="116"/>
      <c r="T50" s="116"/>
      <c r="U50" s="120">
        <f t="shared" si="18"/>
        <v>0</v>
      </c>
      <c r="V50" s="188">
        <f t="shared" si="19"/>
        <v>-1</v>
      </c>
      <c r="W50" s="188">
        <f t="shared" si="20"/>
        <v>-1</v>
      </c>
      <c r="X50" s="116">
        <f t="shared" ref="X50:AA50" si="42">SUMIFS($I50:$T50,$I$6:$T$6,X$6)</f>
        <v>0</v>
      </c>
      <c r="Y50" s="116">
        <f t="shared" si="42"/>
        <v>0</v>
      </c>
      <c r="Z50" s="116">
        <f t="shared" si="42"/>
        <v>0</v>
      </c>
      <c r="AA50" s="116">
        <f t="shared" si="42"/>
        <v>0</v>
      </c>
    </row>
    <row r="51" ht="14.25" customHeight="1">
      <c r="A51" s="105"/>
      <c r="B51" s="106" t="s">
        <v>225</v>
      </c>
      <c r="C51" s="107"/>
      <c r="D51" s="70"/>
      <c r="E51" s="108"/>
      <c r="F51" s="109"/>
      <c r="G51" s="108"/>
      <c r="H51" s="109"/>
      <c r="I51" s="191"/>
      <c r="J51" s="191"/>
      <c r="K51" s="191"/>
      <c r="L51" s="191"/>
      <c r="M51" s="191"/>
      <c r="N51" s="191"/>
      <c r="O51" s="191"/>
      <c r="P51" s="191"/>
      <c r="Q51" s="191"/>
      <c r="R51" s="108"/>
      <c r="S51" s="108"/>
      <c r="T51" s="108"/>
      <c r="U51" s="108"/>
      <c r="V51" s="183" t="s">
        <v>323</v>
      </c>
      <c r="W51" s="184" t="s">
        <v>324</v>
      </c>
      <c r="X51" s="108"/>
      <c r="Y51" s="108"/>
      <c r="Z51" s="108"/>
      <c r="AA51" s="108"/>
    </row>
    <row r="52" ht="14.25" customHeight="1">
      <c r="A52" s="110"/>
      <c r="B52" s="111" t="s">
        <v>348</v>
      </c>
      <c r="C52" s="112" t="s">
        <v>263</v>
      </c>
      <c r="E52" s="116"/>
      <c r="F52" s="114"/>
      <c r="G52" s="116"/>
      <c r="H52" s="114"/>
      <c r="I52" s="186"/>
      <c r="J52" s="186"/>
      <c r="K52" s="186"/>
      <c r="L52" s="186"/>
      <c r="M52" s="186"/>
      <c r="N52" s="186"/>
      <c r="O52" s="186"/>
      <c r="P52" s="186"/>
      <c r="Q52" s="186"/>
      <c r="R52" s="187"/>
      <c r="S52" s="116"/>
      <c r="T52" s="116"/>
      <c r="U52" s="120">
        <f t="shared" ref="U52:U71" si="44">IFERROR(AVERAGE(I52:T52),0)</f>
        <v>0</v>
      </c>
      <c r="V52" s="188">
        <f t="shared" ref="V52:V71" si="45">IFERROR(U52/E52,0)-1</f>
        <v>-1</v>
      </c>
      <c r="W52" s="188">
        <f t="shared" ref="W52:W71" si="46">IFERROR(U52/G52,0)-1</f>
        <v>-1</v>
      </c>
      <c r="X52" s="116">
        <f t="shared" ref="X52:AA52" si="43">SUMIFS($I52:$T52,$I$6:$T$6,X$6)</f>
        <v>0</v>
      </c>
      <c r="Y52" s="116">
        <f t="shared" si="43"/>
        <v>0</v>
      </c>
      <c r="Z52" s="116">
        <f t="shared" si="43"/>
        <v>0</v>
      </c>
      <c r="AA52" s="116">
        <f t="shared" si="43"/>
        <v>0</v>
      </c>
    </row>
    <row r="53" ht="14.25" customHeight="1">
      <c r="A53" s="110"/>
      <c r="B53" s="111" t="s">
        <v>349</v>
      </c>
      <c r="C53" s="112" t="s">
        <v>263</v>
      </c>
      <c r="E53" s="116"/>
      <c r="F53" s="114"/>
      <c r="G53" s="116"/>
      <c r="H53" s="114"/>
      <c r="I53" s="186"/>
      <c r="J53" s="186"/>
      <c r="K53" s="186"/>
      <c r="L53" s="186"/>
      <c r="M53" s="186"/>
      <c r="N53" s="186"/>
      <c r="O53" s="186"/>
      <c r="P53" s="186"/>
      <c r="Q53" s="186"/>
      <c r="R53" s="187"/>
      <c r="S53" s="116"/>
      <c r="T53" s="116"/>
      <c r="U53" s="120">
        <f t="shared" si="44"/>
        <v>0</v>
      </c>
      <c r="V53" s="188">
        <f t="shared" si="45"/>
        <v>-1</v>
      </c>
      <c r="W53" s="188">
        <f t="shared" si="46"/>
        <v>-1</v>
      </c>
      <c r="X53" s="116">
        <f t="shared" ref="X53:AA53" si="47">SUMIFS($I53:$T53,$I$6:$T$6,X$6)</f>
        <v>0</v>
      </c>
      <c r="Y53" s="116">
        <f t="shared" si="47"/>
        <v>0</v>
      </c>
      <c r="Z53" s="116">
        <f t="shared" si="47"/>
        <v>0</v>
      </c>
      <c r="AA53" s="116">
        <f t="shared" si="47"/>
        <v>0</v>
      </c>
    </row>
    <row r="54" ht="14.25" customHeight="1">
      <c r="A54" s="110"/>
      <c r="B54" s="111" t="s">
        <v>350</v>
      </c>
      <c r="C54" s="112" t="s">
        <v>263</v>
      </c>
      <c r="E54" s="116"/>
      <c r="F54" s="114"/>
      <c r="G54" s="116"/>
      <c r="H54" s="114"/>
      <c r="I54" s="186"/>
      <c r="J54" s="186"/>
      <c r="K54" s="186"/>
      <c r="L54" s="186"/>
      <c r="M54" s="186"/>
      <c r="N54" s="186"/>
      <c r="O54" s="186"/>
      <c r="P54" s="186"/>
      <c r="Q54" s="186"/>
      <c r="R54" s="187"/>
      <c r="S54" s="116"/>
      <c r="T54" s="116"/>
      <c r="U54" s="120">
        <f t="shared" si="44"/>
        <v>0</v>
      </c>
      <c r="V54" s="188">
        <f t="shared" si="45"/>
        <v>-1</v>
      </c>
      <c r="W54" s="188">
        <f t="shared" si="46"/>
        <v>-1</v>
      </c>
      <c r="X54" s="116">
        <f t="shared" ref="X54:AA54" si="48">SUMIFS($I54:$T54,$I$6:$T$6,X$6)</f>
        <v>0</v>
      </c>
      <c r="Y54" s="116">
        <f t="shared" si="48"/>
        <v>0</v>
      </c>
      <c r="Z54" s="116">
        <f t="shared" si="48"/>
        <v>0</v>
      </c>
      <c r="AA54" s="116">
        <f t="shared" si="48"/>
        <v>0</v>
      </c>
    </row>
    <row r="55" ht="14.25" customHeight="1">
      <c r="A55" s="110"/>
      <c r="B55" s="111" t="s">
        <v>351</v>
      </c>
      <c r="C55" s="112" t="s">
        <v>263</v>
      </c>
      <c r="E55" s="116"/>
      <c r="F55" s="114"/>
      <c r="G55" s="116"/>
      <c r="H55" s="114"/>
      <c r="I55" s="186"/>
      <c r="J55" s="186"/>
      <c r="K55" s="186"/>
      <c r="L55" s="186"/>
      <c r="M55" s="186"/>
      <c r="N55" s="186"/>
      <c r="O55" s="186"/>
      <c r="P55" s="186"/>
      <c r="Q55" s="186"/>
      <c r="R55" s="187"/>
      <c r="S55" s="116"/>
      <c r="T55" s="116"/>
      <c r="U55" s="120">
        <f t="shared" si="44"/>
        <v>0</v>
      </c>
      <c r="V55" s="188">
        <f t="shared" si="45"/>
        <v>-1</v>
      </c>
      <c r="W55" s="188">
        <f t="shared" si="46"/>
        <v>-1</v>
      </c>
      <c r="X55" s="116">
        <f t="shared" ref="X55:AA55" si="49">SUMIFS($I55:$T55,$I$6:$T$6,X$6)</f>
        <v>0</v>
      </c>
      <c r="Y55" s="116">
        <f t="shared" si="49"/>
        <v>0</v>
      </c>
      <c r="Z55" s="116">
        <f t="shared" si="49"/>
        <v>0</v>
      </c>
      <c r="AA55" s="116">
        <f t="shared" si="49"/>
        <v>0</v>
      </c>
    </row>
    <row r="56" ht="14.25" customHeight="1">
      <c r="A56" s="110"/>
      <c r="B56" s="111" t="s">
        <v>352</v>
      </c>
      <c r="C56" s="112" t="s">
        <v>263</v>
      </c>
      <c r="E56" s="116"/>
      <c r="F56" s="114"/>
      <c r="G56" s="116"/>
      <c r="H56" s="114"/>
      <c r="I56" s="186"/>
      <c r="J56" s="186"/>
      <c r="K56" s="186"/>
      <c r="L56" s="186"/>
      <c r="M56" s="186"/>
      <c r="N56" s="186"/>
      <c r="O56" s="186"/>
      <c r="P56" s="186"/>
      <c r="Q56" s="186"/>
      <c r="R56" s="187"/>
      <c r="S56" s="116"/>
      <c r="T56" s="116"/>
      <c r="U56" s="120">
        <f t="shared" si="44"/>
        <v>0</v>
      </c>
      <c r="V56" s="188">
        <f t="shared" si="45"/>
        <v>-1</v>
      </c>
      <c r="W56" s="188">
        <f t="shared" si="46"/>
        <v>-1</v>
      </c>
      <c r="X56" s="116">
        <f t="shared" ref="X56:AA56" si="50">SUMIFS($I56:$T56,$I$6:$T$6,X$6)</f>
        <v>0</v>
      </c>
      <c r="Y56" s="116">
        <f t="shared" si="50"/>
        <v>0</v>
      </c>
      <c r="Z56" s="116">
        <f t="shared" si="50"/>
        <v>0</v>
      </c>
      <c r="AA56" s="116">
        <f t="shared" si="50"/>
        <v>0</v>
      </c>
    </row>
    <row r="57" ht="14.25" customHeight="1">
      <c r="A57" s="110"/>
      <c r="B57" s="111" t="s">
        <v>353</v>
      </c>
      <c r="C57" s="112" t="s">
        <v>263</v>
      </c>
      <c r="E57" s="116"/>
      <c r="F57" s="114"/>
      <c r="G57" s="116"/>
      <c r="H57" s="114"/>
      <c r="I57" s="192"/>
      <c r="J57" s="192"/>
      <c r="K57" s="192"/>
      <c r="L57" s="192"/>
      <c r="M57" s="192"/>
      <c r="N57" s="192"/>
      <c r="O57" s="192"/>
      <c r="P57" s="192"/>
      <c r="Q57" s="192"/>
      <c r="R57" s="187"/>
      <c r="S57" s="116"/>
      <c r="T57" s="116"/>
      <c r="U57" s="120">
        <f t="shared" si="44"/>
        <v>0</v>
      </c>
      <c r="V57" s="188">
        <f t="shared" si="45"/>
        <v>-1</v>
      </c>
      <c r="W57" s="188">
        <f t="shared" si="46"/>
        <v>-1</v>
      </c>
      <c r="X57" s="116">
        <f t="shared" ref="X57:AA57" si="51">SUMIFS($I57:$T57,$I$6:$T$6,X$6)</f>
        <v>0</v>
      </c>
      <c r="Y57" s="116">
        <f t="shared" si="51"/>
        <v>0</v>
      </c>
      <c r="Z57" s="116">
        <f t="shared" si="51"/>
        <v>0</v>
      </c>
      <c r="AA57" s="116">
        <f t="shared" si="51"/>
        <v>0</v>
      </c>
    </row>
    <row r="58" ht="14.25" customHeight="1">
      <c r="A58" s="110"/>
      <c r="B58" s="111" t="s">
        <v>354</v>
      </c>
      <c r="C58" s="112" t="s">
        <v>263</v>
      </c>
      <c r="E58" s="116"/>
      <c r="F58" s="114"/>
      <c r="G58" s="116"/>
      <c r="H58" s="114"/>
      <c r="I58" s="193"/>
      <c r="J58" s="193"/>
      <c r="K58" s="193"/>
      <c r="L58" s="193"/>
      <c r="M58" s="193"/>
      <c r="N58" s="193"/>
      <c r="O58" s="193"/>
      <c r="P58" s="193"/>
      <c r="Q58" s="193"/>
      <c r="R58" s="187"/>
      <c r="S58" s="116"/>
      <c r="T58" s="116"/>
      <c r="U58" s="120">
        <f t="shared" si="44"/>
        <v>0</v>
      </c>
      <c r="V58" s="188">
        <f t="shared" si="45"/>
        <v>-1</v>
      </c>
      <c r="W58" s="188">
        <f t="shared" si="46"/>
        <v>-1</v>
      </c>
      <c r="X58" s="116">
        <f t="shared" ref="X58:AA58" si="52">SUMIFS($I58:$T58,$I$6:$T$6,X$6)</f>
        <v>0</v>
      </c>
      <c r="Y58" s="116">
        <f t="shared" si="52"/>
        <v>0</v>
      </c>
      <c r="Z58" s="116">
        <f t="shared" si="52"/>
        <v>0</v>
      </c>
      <c r="AA58" s="116">
        <f t="shared" si="52"/>
        <v>0</v>
      </c>
    </row>
    <row r="59" ht="14.25" customHeight="1">
      <c r="A59" s="110"/>
      <c r="B59" s="111" t="s">
        <v>355</v>
      </c>
      <c r="C59" s="112" t="s">
        <v>263</v>
      </c>
      <c r="E59" s="116"/>
      <c r="F59" s="114"/>
      <c r="G59" s="116"/>
      <c r="H59" s="114"/>
      <c r="I59" s="186"/>
      <c r="J59" s="186"/>
      <c r="K59" s="186"/>
      <c r="L59" s="186"/>
      <c r="M59" s="186"/>
      <c r="N59" s="186"/>
      <c r="O59" s="186"/>
      <c r="P59" s="186"/>
      <c r="Q59" s="186"/>
      <c r="R59" s="187"/>
      <c r="S59" s="116"/>
      <c r="T59" s="116"/>
      <c r="U59" s="120">
        <f t="shared" si="44"/>
        <v>0</v>
      </c>
      <c r="V59" s="188">
        <f t="shared" si="45"/>
        <v>-1</v>
      </c>
      <c r="W59" s="188">
        <f t="shared" si="46"/>
        <v>-1</v>
      </c>
      <c r="X59" s="116">
        <f t="shared" ref="X59:AA59" si="53">SUMIFS($I59:$T59,$I$6:$T$6,X$6)</f>
        <v>0</v>
      </c>
      <c r="Y59" s="116">
        <f t="shared" si="53"/>
        <v>0</v>
      </c>
      <c r="Z59" s="116">
        <f t="shared" si="53"/>
        <v>0</v>
      </c>
      <c r="AA59" s="116">
        <f t="shared" si="53"/>
        <v>0</v>
      </c>
    </row>
    <row r="60" ht="14.25" customHeight="1">
      <c r="A60" s="110"/>
      <c r="B60" s="111" t="s">
        <v>356</v>
      </c>
      <c r="C60" s="112" t="s">
        <v>263</v>
      </c>
      <c r="E60" s="116"/>
      <c r="F60" s="114"/>
      <c r="G60" s="116"/>
      <c r="H60" s="114"/>
      <c r="I60" s="194"/>
      <c r="J60" s="194"/>
      <c r="K60" s="194"/>
      <c r="L60" s="194"/>
      <c r="M60" s="194"/>
      <c r="N60" s="194"/>
      <c r="O60" s="194"/>
      <c r="P60" s="194"/>
      <c r="Q60" s="194"/>
      <c r="R60" s="187"/>
      <c r="S60" s="116"/>
      <c r="T60" s="116"/>
      <c r="U60" s="120">
        <f t="shared" si="44"/>
        <v>0</v>
      </c>
      <c r="V60" s="188">
        <f t="shared" si="45"/>
        <v>-1</v>
      </c>
      <c r="W60" s="188">
        <f t="shared" si="46"/>
        <v>-1</v>
      </c>
      <c r="X60" s="116">
        <f t="shared" ref="X60:AA60" si="54">SUMIFS($I60:$T60,$I$6:$T$6,X$6)</f>
        <v>0</v>
      </c>
      <c r="Y60" s="116">
        <f t="shared" si="54"/>
        <v>0</v>
      </c>
      <c r="Z60" s="116">
        <f t="shared" si="54"/>
        <v>0</v>
      </c>
      <c r="AA60" s="116">
        <f t="shared" si="54"/>
        <v>0</v>
      </c>
    </row>
    <row r="61" ht="14.25" customHeight="1">
      <c r="A61" s="110"/>
      <c r="B61" s="111" t="s">
        <v>357</v>
      </c>
      <c r="C61" s="112" t="s">
        <v>263</v>
      </c>
      <c r="E61" s="116"/>
      <c r="F61" s="114"/>
      <c r="G61" s="116"/>
      <c r="H61" s="114"/>
      <c r="I61" s="186"/>
      <c r="J61" s="186"/>
      <c r="K61" s="186"/>
      <c r="L61" s="186"/>
      <c r="M61" s="186"/>
      <c r="N61" s="186"/>
      <c r="O61" s="186"/>
      <c r="P61" s="186"/>
      <c r="Q61" s="186"/>
      <c r="R61" s="187"/>
      <c r="S61" s="116"/>
      <c r="T61" s="116"/>
      <c r="U61" s="120">
        <f t="shared" si="44"/>
        <v>0</v>
      </c>
      <c r="V61" s="188">
        <f t="shared" si="45"/>
        <v>-1</v>
      </c>
      <c r="W61" s="188">
        <f t="shared" si="46"/>
        <v>-1</v>
      </c>
      <c r="X61" s="116">
        <f t="shared" ref="X61:AA61" si="55">SUMIFS($I61:$T61,$I$6:$T$6,X$6)</f>
        <v>0</v>
      </c>
      <c r="Y61" s="116">
        <f t="shared" si="55"/>
        <v>0</v>
      </c>
      <c r="Z61" s="116">
        <f t="shared" si="55"/>
        <v>0</v>
      </c>
      <c r="AA61" s="116">
        <f t="shared" si="55"/>
        <v>0</v>
      </c>
    </row>
    <row r="62" ht="14.25" customHeight="1">
      <c r="A62" s="110"/>
      <c r="B62" s="111" t="s">
        <v>358</v>
      </c>
      <c r="C62" s="112" t="s">
        <v>263</v>
      </c>
      <c r="E62" s="116"/>
      <c r="F62" s="114"/>
      <c r="G62" s="116"/>
      <c r="H62" s="114"/>
      <c r="I62" s="194"/>
      <c r="J62" s="194"/>
      <c r="K62" s="194"/>
      <c r="L62" s="194"/>
      <c r="M62" s="194"/>
      <c r="N62" s="194"/>
      <c r="O62" s="194"/>
      <c r="P62" s="194"/>
      <c r="Q62" s="194"/>
      <c r="R62" s="187"/>
      <c r="S62" s="116"/>
      <c r="T62" s="116"/>
      <c r="U62" s="120">
        <f t="shared" si="44"/>
        <v>0</v>
      </c>
      <c r="V62" s="188">
        <f t="shared" si="45"/>
        <v>-1</v>
      </c>
      <c r="W62" s="188">
        <f t="shared" si="46"/>
        <v>-1</v>
      </c>
      <c r="X62" s="116">
        <f t="shared" ref="X62:AA62" si="56">SUMIFS($I62:$T62,$I$6:$T$6,X$6)</f>
        <v>0</v>
      </c>
      <c r="Y62" s="116">
        <f t="shared" si="56"/>
        <v>0</v>
      </c>
      <c r="Z62" s="116">
        <f t="shared" si="56"/>
        <v>0</v>
      </c>
      <c r="AA62" s="116">
        <f t="shared" si="56"/>
        <v>0</v>
      </c>
    </row>
    <row r="63" ht="14.25" customHeight="1">
      <c r="A63" s="110"/>
      <c r="B63" s="111" t="s">
        <v>359</v>
      </c>
      <c r="C63" s="112" t="s">
        <v>263</v>
      </c>
      <c r="E63" s="116"/>
      <c r="F63" s="114"/>
      <c r="G63" s="116"/>
      <c r="H63" s="114"/>
      <c r="I63" s="194"/>
      <c r="J63" s="194"/>
      <c r="K63" s="194"/>
      <c r="L63" s="194"/>
      <c r="M63" s="194"/>
      <c r="N63" s="194"/>
      <c r="O63" s="194"/>
      <c r="P63" s="194"/>
      <c r="Q63" s="194"/>
      <c r="R63" s="187"/>
      <c r="S63" s="116"/>
      <c r="T63" s="116"/>
      <c r="U63" s="120">
        <f t="shared" si="44"/>
        <v>0</v>
      </c>
      <c r="V63" s="188">
        <f t="shared" si="45"/>
        <v>-1</v>
      </c>
      <c r="W63" s="188">
        <f t="shared" si="46"/>
        <v>-1</v>
      </c>
      <c r="X63" s="116">
        <f t="shared" ref="X63:AA63" si="57">SUMIFS($I63:$T63,$I$6:$T$6,X$6)</f>
        <v>0</v>
      </c>
      <c r="Y63" s="116">
        <f t="shared" si="57"/>
        <v>0</v>
      </c>
      <c r="Z63" s="116">
        <f t="shared" si="57"/>
        <v>0</v>
      </c>
      <c r="AA63" s="116">
        <f t="shared" si="57"/>
        <v>0</v>
      </c>
    </row>
    <row r="64" ht="14.25" customHeight="1">
      <c r="A64" s="110"/>
      <c r="B64" s="111" t="s">
        <v>360</v>
      </c>
      <c r="C64" s="112" t="s">
        <v>263</v>
      </c>
      <c r="E64" s="116"/>
      <c r="F64" s="114"/>
      <c r="G64" s="116"/>
      <c r="H64" s="114"/>
      <c r="I64" s="186"/>
      <c r="J64" s="186"/>
      <c r="K64" s="186"/>
      <c r="L64" s="186"/>
      <c r="M64" s="186"/>
      <c r="N64" s="186"/>
      <c r="O64" s="186"/>
      <c r="P64" s="186"/>
      <c r="Q64" s="186"/>
      <c r="R64" s="187"/>
      <c r="S64" s="116"/>
      <c r="T64" s="116"/>
      <c r="U64" s="120">
        <f t="shared" si="44"/>
        <v>0</v>
      </c>
      <c r="V64" s="188">
        <f t="shared" si="45"/>
        <v>-1</v>
      </c>
      <c r="W64" s="188">
        <f t="shared" si="46"/>
        <v>-1</v>
      </c>
      <c r="X64" s="116">
        <f t="shared" ref="X64:AA64" si="58">SUMIFS($I64:$T64,$I$6:$T$6,X$6)</f>
        <v>0</v>
      </c>
      <c r="Y64" s="116">
        <f t="shared" si="58"/>
        <v>0</v>
      </c>
      <c r="Z64" s="116">
        <f t="shared" si="58"/>
        <v>0</v>
      </c>
      <c r="AA64" s="116">
        <f t="shared" si="58"/>
        <v>0</v>
      </c>
    </row>
    <row r="65" ht="14.25" customHeight="1">
      <c r="A65" s="110"/>
      <c r="B65" s="111" t="s">
        <v>361</v>
      </c>
      <c r="C65" s="112" t="s">
        <v>263</v>
      </c>
      <c r="E65" s="116"/>
      <c r="F65" s="114"/>
      <c r="G65" s="116"/>
      <c r="H65" s="114"/>
      <c r="I65" s="194"/>
      <c r="J65" s="194"/>
      <c r="K65" s="194"/>
      <c r="L65" s="194"/>
      <c r="M65" s="194"/>
      <c r="N65" s="194"/>
      <c r="O65" s="194"/>
      <c r="P65" s="194"/>
      <c r="Q65" s="194"/>
      <c r="R65" s="187"/>
      <c r="S65" s="116"/>
      <c r="T65" s="116"/>
      <c r="U65" s="120">
        <f t="shared" si="44"/>
        <v>0</v>
      </c>
      <c r="V65" s="188">
        <f t="shared" si="45"/>
        <v>-1</v>
      </c>
      <c r="W65" s="188">
        <f t="shared" si="46"/>
        <v>-1</v>
      </c>
      <c r="X65" s="116">
        <f t="shared" ref="X65:AA65" si="59">SUMIFS($I65:$T65,$I$6:$T$6,X$6)</f>
        <v>0</v>
      </c>
      <c r="Y65" s="116">
        <f t="shared" si="59"/>
        <v>0</v>
      </c>
      <c r="Z65" s="116">
        <f t="shared" si="59"/>
        <v>0</v>
      </c>
      <c r="AA65" s="116">
        <f t="shared" si="59"/>
        <v>0</v>
      </c>
    </row>
    <row r="66" ht="14.25" customHeight="1">
      <c r="A66" s="110"/>
      <c r="B66" s="111" t="s">
        <v>362</v>
      </c>
      <c r="C66" s="112" t="s">
        <v>263</v>
      </c>
      <c r="E66" s="116"/>
      <c r="F66" s="114"/>
      <c r="G66" s="116"/>
      <c r="H66" s="114"/>
      <c r="I66" s="194"/>
      <c r="J66" s="194"/>
      <c r="K66" s="194"/>
      <c r="L66" s="194"/>
      <c r="M66" s="194"/>
      <c r="N66" s="194"/>
      <c r="O66" s="194"/>
      <c r="P66" s="194"/>
      <c r="Q66" s="194"/>
      <c r="R66" s="187"/>
      <c r="S66" s="116"/>
      <c r="T66" s="116"/>
      <c r="U66" s="120">
        <f t="shared" si="44"/>
        <v>0</v>
      </c>
      <c r="V66" s="188">
        <f t="shared" si="45"/>
        <v>-1</v>
      </c>
      <c r="W66" s="188">
        <f t="shared" si="46"/>
        <v>-1</v>
      </c>
      <c r="X66" s="116">
        <f t="shared" ref="X66:AA66" si="60">SUMIFS($I66:$T66,$I$6:$T$6,X$6)</f>
        <v>0</v>
      </c>
      <c r="Y66" s="116">
        <f t="shared" si="60"/>
        <v>0</v>
      </c>
      <c r="Z66" s="116">
        <f t="shared" si="60"/>
        <v>0</v>
      </c>
      <c r="AA66" s="116">
        <f t="shared" si="60"/>
        <v>0</v>
      </c>
    </row>
    <row r="67" ht="14.25" customHeight="1">
      <c r="A67" s="110"/>
      <c r="B67" s="111" t="s">
        <v>363</v>
      </c>
      <c r="C67" s="112" t="s">
        <v>263</v>
      </c>
      <c r="E67" s="116"/>
      <c r="F67" s="114"/>
      <c r="G67" s="116"/>
      <c r="H67" s="114"/>
      <c r="I67" s="194"/>
      <c r="J67" s="194"/>
      <c r="K67" s="194"/>
      <c r="L67" s="194"/>
      <c r="M67" s="194"/>
      <c r="N67" s="194"/>
      <c r="O67" s="194"/>
      <c r="P67" s="194"/>
      <c r="Q67" s="194"/>
      <c r="R67" s="187"/>
      <c r="S67" s="116"/>
      <c r="T67" s="116"/>
      <c r="U67" s="120">
        <f t="shared" si="44"/>
        <v>0</v>
      </c>
      <c r="V67" s="188">
        <f t="shared" si="45"/>
        <v>-1</v>
      </c>
      <c r="W67" s="188">
        <f t="shared" si="46"/>
        <v>-1</v>
      </c>
      <c r="X67" s="116">
        <f t="shared" ref="X67:AA67" si="61">SUMIFS($I67:$T67,$I$6:$T$6,X$6)</f>
        <v>0</v>
      </c>
      <c r="Y67" s="116">
        <f t="shared" si="61"/>
        <v>0</v>
      </c>
      <c r="Z67" s="116">
        <f t="shared" si="61"/>
        <v>0</v>
      </c>
      <c r="AA67" s="116">
        <f t="shared" si="61"/>
        <v>0</v>
      </c>
    </row>
    <row r="68" ht="14.25" customHeight="1">
      <c r="A68" s="110"/>
      <c r="B68" s="111" t="s">
        <v>364</v>
      </c>
      <c r="C68" s="112" t="s">
        <v>263</v>
      </c>
      <c r="E68" s="116"/>
      <c r="F68" s="114"/>
      <c r="G68" s="116"/>
      <c r="H68" s="114"/>
      <c r="I68" s="194"/>
      <c r="J68" s="194"/>
      <c r="K68" s="194"/>
      <c r="L68" s="194"/>
      <c r="M68" s="194"/>
      <c r="N68" s="194"/>
      <c r="O68" s="194"/>
      <c r="P68" s="194"/>
      <c r="Q68" s="194"/>
      <c r="R68" s="187"/>
      <c r="S68" s="116"/>
      <c r="T68" s="116"/>
      <c r="U68" s="120">
        <f t="shared" si="44"/>
        <v>0</v>
      </c>
      <c r="V68" s="188">
        <f t="shared" si="45"/>
        <v>-1</v>
      </c>
      <c r="W68" s="188">
        <f t="shared" si="46"/>
        <v>-1</v>
      </c>
      <c r="X68" s="116">
        <f t="shared" ref="X68:AA68" si="62">SUMIFS($I68:$T68,$I$6:$T$6,X$6)</f>
        <v>0</v>
      </c>
      <c r="Y68" s="116">
        <f t="shared" si="62"/>
        <v>0</v>
      </c>
      <c r="Z68" s="116">
        <f t="shared" si="62"/>
        <v>0</v>
      </c>
      <c r="AA68" s="116">
        <f t="shared" si="62"/>
        <v>0</v>
      </c>
    </row>
    <row r="69" ht="14.25" customHeight="1">
      <c r="A69" s="110"/>
      <c r="B69" s="111" t="s">
        <v>365</v>
      </c>
      <c r="C69" s="112" t="s">
        <v>263</v>
      </c>
      <c r="E69" s="116"/>
      <c r="F69" s="114"/>
      <c r="G69" s="116"/>
      <c r="H69" s="114"/>
      <c r="I69" s="194"/>
      <c r="J69" s="194"/>
      <c r="K69" s="194"/>
      <c r="L69" s="194"/>
      <c r="M69" s="194"/>
      <c r="N69" s="194"/>
      <c r="O69" s="194"/>
      <c r="P69" s="194"/>
      <c r="Q69" s="194"/>
      <c r="R69" s="187"/>
      <c r="S69" s="116"/>
      <c r="T69" s="116"/>
      <c r="U69" s="120">
        <f t="shared" si="44"/>
        <v>0</v>
      </c>
      <c r="V69" s="188">
        <f t="shared" si="45"/>
        <v>-1</v>
      </c>
      <c r="W69" s="188">
        <f t="shared" si="46"/>
        <v>-1</v>
      </c>
      <c r="X69" s="116">
        <f t="shared" ref="X69:AA69" si="63">SUMIFS($I69:$T69,$I$6:$T$6,X$6)</f>
        <v>0</v>
      </c>
      <c r="Y69" s="116">
        <f t="shared" si="63"/>
        <v>0</v>
      </c>
      <c r="Z69" s="116">
        <f t="shared" si="63"/>
        <v>0</v>
      </c>
      <c r="AA69" s="116">
        <f t="shared" si="63"/>
        <v>0</v>
      </c>
    </row>
    <row r="70" ht="14.25" customHeight="1">
      <c r="A70" s="110"/>
      <c r="B70" s="111" t="s">
        <v>366</v>
      </c>
      <c r="C70" s="112" t="s">
        <v>263</v>
      </c>
      <c r="E70" s="116"/>
      <c r="F70" s="114"/>
      <c r="G70" s="116"/>
      <c r="H70" s="114"/>
      <c r="I70" s="194"/>
      <c r="J70" s="194"/>
      <c r="K70" s="194"/>
      <c r="L70" s="194"/>
      <c r="M70" s="194"/>
      <c r="N70" s="194"/>
      <c r="O70" s="194"/>
      <c r="P70" s="194"/>
      <c r="Q70" s="194"/>
      <c r="R70" s="187"/>
      <c r="S70" s="116"/>
      <c r="T70" s="116"/>
      <c r="U70" s="120">
        <f t="shared" si="44"/>
        <v>0</v>
      </c>
      <c r="V70" s="188">
        <f t="shared" si="45"/>
        <v>-1</v>
      </c>
      <c r="W70" s="188">
        <f t="shared" si="46"/>
        <v>-1</v>
      </c>
      <c r="X70" s="116">
        <f t="shared" ref="X70:AA70" si="64">SUMIFS($I70:$T70,$I$6:$T$6,X$6)</f>
        <v>0</v>
      </c>
      <c r="Y70" s="116">
        <f t="shared" si="64"/>
        <v>0</v>
      </c>
      <c r="Z70" s="116">
        <f t="shared" si="64"/>
        <v>0</v>
      </c>
      <c r="AA70" s="116">
        <f t="shared" si="64"/>
        <v>0</v>
      </c>
    </row>
    <row r="71" ht="14.25" customHeight="1">
      <c r="A71" s="110"/>
      <c r="B71" s="111" t="s">
        <v>367</v>
      </c>
      <c r="C71" s="112" t="s">
        <v>263</v>
      </c>
      <c r="E71" s="116"/>
      <c r="F71" s="114"/>
      <c r="G71" s="116"/>
      <c r="H71" s="114"/>
      <c r="I71" s="194"/>
      <c r="J71" s="194"/>
      <c r="K71" s="194"/>
      <c r="L71" s="194"/>
      <c r="M71" s="194"/>
      <c r="N71" s="194"/>
      <c r="O71" s="194"/>
      <c r="P71" s="194"/>
      <c r="Q71" s="194"/>
      <c r="R71" s="187"/>
      <c r="S71" s="116"/>
      <c r="T71" s="116"/>
      <c r="U71" s="120">
        <f t="shared" si="44"/>
        <v>0</v>
      </c>
      <c r="V71" s="188">
        <f t="shared" si="45"/>
        <v>-1</v>
      </c>
      <c r="W71" s="188">
        <f t="shared" si="46"/>
        <v>-1</v>
      </c>
      <c r="X71" s="116">
        <f t="shared" ref="X71:AA71" si="65">SUMIFS($I71:$T71,$I$6:$T$6,X$6)</f>
        <v>0</v>
      </c>
      <c r="Y71" s="116">
        <f t="shared" si="65"/>
        <v>0</v>
      </c>
      <c r="Z71" s="116">
        <f t="shared" si="65"/>
        <v>0</v>
      </c>
      <c r="AA71" s="116">
        <f t="shared" si="65"/>
        <v>0</v>
      </c>
    </row>
    <row r="72" ht="14.25" customHeight="1">
      <c r="B72" s="195"/>
      <c r="U72" s="70"/>
    </row>
    <row r="73" ht="14.25" hidden="1" customHeight="1">
      <c r="A73" s="103" t="s">
        <v>234</v>
      </c>
      <c r="B73" s="104" t="s">
        <v>275</v>
      </c>
      <c r="S73" s="70"/>
    </row>
    <row r="74" ht="14.25" hidden="1" customHeight="1">
      <c r="A74" s="105"/>
      <c r="B74" s="106" t="s">
        <v>276</v>
      </c>
      <c r="C74" s="107"/>
      <c r="E74" s="108"/>
      <c r="G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9"/>
      <c r="W74" s="108"/>
      <c r="X74" s="108"/>
      <c r="Y74" s="108"/>
      <c r="Z74" s="108"/>
    </row>
    <row r="75" ht="14.25" hidden="1" customHeight="1">
      <c r="A75" s="144"/>
      <c r="B75" s="145" t="s">
        <v>277</v>
      </c>
      <c r="C75" s="146" t="s">
        <v>170</v>
      </c>
      <c r="E75" s="113"/>
      <c r="G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47">
        <f t="array" ref="U75">IFERROR(LOOKUP(2,1/(I75:T75&lt;&gt;""),I75:T75),0)</f>
        <v>0</v>
      </c>
      <c r="V75" s="114"/>
      <c r="W75" s="116"/>
      <c r="X75" s="116"/>
      <c r="Y75" s="116"/>
      <c r="Z75" s="116"/>
    </row>
    <row r="76" ht="14.25" hidden="1" customHeight="1">
      <c r="A76" s="144"/>
      <c r="B76" s="145" t="s">
        <v>278</v>
      </c>
      <c r="C76" s="146" t="s">
        <v>170</v>
      </c>
      <c r="E76" s="113"/>
      <c r="G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47">
        <f t="array" ref="U76">IFERROR(LOOKUP(2,1/(I76:T76&lt;&gt;""),I76:T76),0)</f>
        <v>0</v>
      </c>
      <c r="V76" s="114"/>
      <c r="W76" s="116"/>
      <c r="X76" s="116"/>
      <c r="Y76" s="116"/>
      <c r="Z76" s="116"/>
    </row>
    <row r="77" ht="14.25" hidden="1" customHeight="1">
      <c r="A77" s="121"/>
      <c r="B77" s="148" t="s">
        <v>279</v>
      </c>
      <c r="C77" s="123" t="s">
        <v>170</v>
      </c>
      <c r="E77" s="120">
        <f>SUM(E75:E76)</f>
        <v>0</v>
      </c>
      <c r="G77" s="120">
        <f>SUM(G75:G76)</f>
        <v>0</v>
      </c>
      <c r="I77" s="120">
        <f t="shared" ref="I77:U77" si="66">SUM(I75:I76)</f>
        <v>0</v>
      </c>
      <c r="J77" s="120">
        <f t="shared" si="66"/>
        <v>0</v>
      </c>
      <c r="K77" s="120">
        <f t="shared" si="66"/>
        <v>0</v>
      </c>
      <c r="L77" s="120">
        <f t="shared" si="66"/>
        <v>0</v>
      </c>
      <c r="M77" s="120">
        <f t="shared" si="66"/>
        <v>0</v>
      </c>
      <c r="N77" s="120">
        <f t="shared" si="66"/>
        <v>0</v>
      </c>
      <c r="O77" s="120">
        <f t="shared" si="66"/>
        <v>0</v>
      </c>
      <c r="P77" s="120">
        <f t="shared" si="66"/>
        <v>0</v>
      </c>
      <c r="Q77" s="120">
        <f t="shared" si="66"/>
        <v>0</v>
      </c>
      <c r="R77" s="120">
        <f t="shared" si="66"/>
        <v>0</v>
      </c>
      <c r="S77" s="120">
        <f t="shared" si="66"/>
        <v>0</v>
      </c>
      <c r="T77" s="120">
        <f t="shared" si="66"/>
        <v>0</v>
      </c>
      <c r="U77" s="120">
        <f t="shared" si="66"/>
        <v>0</v>
      </c>
      <c r="V77" s="109"/>
      <c r="W77" s="120">
        <f t="shared" ref="W77:Z77" si="67">SUM(W75:W76)</f>
        <v>0</v>
      </c>
      <c r="X77" s="120">
        <f t="shared" si="67"/>
        <v>0</v>
      </c>
      <c r="Y77" s="120">
        <f t="shared" si="67"/>
        <v>0</v>
      </c>
      <c r="Z77" s="120">
        <f t="shared" si="67"/>
        <v>0</v>
      </c>
    </row>
    <row r="78" ht="5.25" hidden="1" customHeight="1">
      <c r="A78" s="128"/>
      <c r="B78" s="129"/>
      <c r="C78" s="130"/>
      <c r="E78" s="131"/>
      <c r="G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70"/>
      <c r="W78" s="131"/>
      <c r="X78" s="131"/>
      <c r="Y78" s="131"/>
      <c r="Z78" s="131"/>
    </row>
    <row r="79" ht="14.25" hidden="1" customHeight="1">
      <c r="A79" s="110"/>
      <c r="B79" s="111" t="s">
        <v>280</v>
      </c>
      <c r="C79" s="112" t="s">
        <v>170</v>
      </c>
      <c r="E79" s="116"/>
      <c r="G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20">
        <f>SUM(I79:T79)</f>
        <v>0</v>
      </c>
      <c r="V79" s="114"/>
      <c r="W79" s="116"/>
      <c r="X79" s="116"/>
      <c r="Y79" s="116"/>
      <c r="Z79" s="116"/>
    </row>
    <row r="80" ht="14.25" hidden="1" customHeight="1">
      <c r="A80" s="110"/>
      <c r="B80" s="111" t="s">
        <v>281</v>
      </c>
      <c r="C80" s="112" t="s">
        <v>69</v>
      </c>
      <c r="E80" s="116"/>
      <c r="G80" s="116"/>
      <c r="I80" s="115">
        <f>IFERROR(I79/((I77+G77)/2),0)</f>
        <v>0</v>
      </c>
      <c r="J80" s="115">
        <f t="shared" ref="J80:T80" si="68">IFERROR(J79/((J77+I77)/2),0)</f>
        <v>0</v>
      </c>
      <c r="K80" s="115">
        <f t="shared" si="68"/>
        <v>0</v>
      </c>
      <c r="L80" s="115">
        <f t="shared" si="68"/>
        <v>0</v>
      </c>
      <c r="M80" s="115">
        <f t="shared" si="68"/>
        <v>0</v>
      </c>
      <c r="N80" s="115">
        <f t="shared" si="68"/>
        <v>0</v>
      </c>
      <c r="O80" s="115">
        <f t="shared" si="68"/>
        <v>0</v>
      </c>
      <c r="P80" s="115">
        <f t="shared" si="68"/>
        <v>0</v>
      </c>
      <c r="Q80" s="115">
        <f t="shared" si="68"/>
        <v>0</v>
      </c>
      <c r="R80" s="115">
        <f t="shared" si="68"/>
        <v>0</v>
      </c>
      <c r="S80" s="115">
        <f t="shared" si="68"/>
        <v>0</v>
      </c>
      <c r="T80" s="115">
        <f t="shared" si="68"/>
        <v>0</v>
      </c>
      <c r="U80" s="117">
        <f>IFERROR(U79/((U77+G77)/2),0)</f>
        <v>0</v>
      </c>
      <c r="V80" s="114"/>
      <c r="W80" s="113">
        <f>IFERROR(AVERAGE(I80:K80),0)</f>
        <v>0</v>
      </c>
      <c r="X80" s="113">
        <f>IFERROR(AVERAGE(L80:N80),0)</f>
        <v>0</v>
      </c>
      <c r="Y80" s="113">
        <f>IFERROR(AVERAGE(O80:Q80),0)</f>
        <v>0</v>
      </c>
      <c r="Z80" s="113">
        <f>IFERROR(AVERAGE(R80:T80),0)</f>
        <v>0</v>
      </c>
    </row>
    <row r="81" ht="6.0" hidden="1" customHeight="1">
      <c r="A81" s="128"/>
      <c r="B81" s="129"/>
      <c r="C81" s="130"/>
      <c r="E81" s="131"/>
      <c r="G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70"/>
      <c r="W81" s="131"/>
      <c r="X81" s="131"/>
      <c r="Y81" s="131"/>
      <c r="Z81" s="131"/>
    </row>
    <row r="82" ht="14.25" hidden="1" customHeight="1">
      <c r="A82" s="110"/>
      <c r="B82" s="148" t="s">
        <v>282</v>
      </c>
      <c r="C82" s="112"/>
      <c r="E82" s="116"/>
      <c r="G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20"/>
      <c r="V82" s="114"/>
      <c r="W82" s="116"/>
      <c r="X82" s="116"/>
      <c r="Y82" s="116"/>
      <c r="Z82" s="116"/>
    </row>
    <row r="83" ht="14.25" hidden="1" customHeight="1">
      <c r="A83" s="110"/>
      <c r="B83" s="145" t="s">
        <v>277</v>
      </c>
      <c r="C83" s="112" t="s">
        <v>283</v>
      </c>
      <c r="E83" s="116"/>
      <c r="G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20">
        <f t="shared" ref="U83:U84" si="70">SUM(I83:T83)</f>
        <v>0</v>
      </c>
      <c r="V83" s="114"/>
      <c r="W83" s="116">
        <f t="shared" ref="W83:Z83" si="69">SUMIFS($I83:$T83,$I$6:$T$6,X$6)</f>
        <v>0</v>
      </c>
      <c r="X83" s="116">
        <f t="shared" si="69"/>
        <v>0</v>
      </c>
      <c r="Y83" s="116">
        <f t="shared" si="69"/>
        <v>0</v>
      </c>
      <c r="Z83" s="116">
        <f t="shared" si="69"/>
        <v>0</v>
      </c>
    </row>
    <row r="84" ht="14.25" hidden="1" customHeight="1">
      <c r="A84" s="110"/>
      <c r="B84" s="145" t="s">
        <v>278</v>
      </c>
      <c r="C84" s="112" t="s">
        <v>283</v>
      </c>
      <c r="E84" s="116"/>
      <c r="G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20">
        <f t="shared" si="70"/>
        <v>0</v>
      </c>
      <c r="V84" s="114"/>
      <c r="W84" s="116">
        <f t="shared" ref="W84:Z84" si="71">SUMIFS($I84:$T84,$I$6:$T$6,X$6)</f>
        <v>0</v>
      </c>
      <c r="X84" s="116">
        <f t="shared" si="71"/>
        <v>0</v>
      </c>
      <c r="Y84" s="116">
        <f t="shared" si="71"/>
        <v>0</v>
      </c>
      <c r="Z84" s="116">
        <f t="shared" si="71"/>
        <v>0</v>
      </c>
    </row>
    <row r="85" ht="14.25" hidden="1" customHeight="1">
      <c r="A85" s="121"/>
      <c r="B85" s="148" t="s">
        <v>284</v>
      </c>
      <c r="C85" s="123" t="s">
        <v>283</v>
      </c>
      <c r="E85" s="120">
        <f>SUM(E83:E84)</f>
        <v>0</v>
      </c>
      <c r="G85" s="120">
        <f>SUM(G83:G84)</f>
        <v>0</v>
      </c>
      <c r="I85" s="120">
        <f t="shared" ref="I85:U85" si="72">SUM(I83:I84)</f>
        <v>0</v>
      </c>
      <c r="J85" s="120">
        <f t="shared" si="72"/>
        <v>0</v>
      </c>
      <c r="K85" s="120">
        <f t="shared" si="72"/>
        <v>0</v>
      </c>
      <c r="L85" s="120">
        <f t="shared" si="72"/>
        <v>0</v>
      </c>
      <c r="M85" s="120">
        <f t="shared" si="72"/>
        <v>0</v>
      </c>
      <c r="N85" s="120">
        <f t="shared" si="72"/>
        <v>0</v>
      </c>
      <c r="O85" s="120">
        <f t="shared" si="72"/>
        <v>0</v>
      </c>
      <c r="P85" s="120">
        <f t="shared" si="72"/>
        <v>0</v>
      </c>
      <c r="Q85" s="120">
        <f t="shared" si="72"/>
        <v>0</v>
      </c>
      <c r="R85" s="120">
        <f t="shared" si="72"/>
        <v>0</v>
      </c>
      <c r="S85" s="120">
        <f t="shared" si="72"/>
        <v>0</v>
      </c>
      <c r="T85" s="120">
        <f t="shared" si="72"/>
        <v>0</v>
      </c>
      <c r="U85" s="120">
        <f t="shared" si="72"/>
        <v>0</v>
      </c>
      <c r="V85" s="109"/>
      <c r="W85" s="120">
        <f t="shared" ref="W85:Z85" si="73">SUM(W83:W84)</f>
        <v>0</v>
      </c>
      <c r="X85" s="120">
        <f t="shared" si="73"/>
        <v>0</v>
      </c>
      <c r="Y85" s="120">
        <f t="shared" si="73"/>
        <v>0</v>
      </c>
      <c r="Z85" s="120">
        <f t="shared" si="73"/>
        <v>0</v>
      </c>
    </row>
    <row r="86" ht="3.75" hidden="1" customHeight="1">
      <c r="A86" s="128"/>
      <c r="B86" s="129"/>
      <c r="C86" s="130"/>
      <c r="E86" s="131"/>
      <c r="G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70"/>
      <c r="W86" s="131"/>
      <c r="X86" s="131"/>
      <c r="Y86" s="131"/>
      <c r="Z86" s="131"/>
    </row>
    <row r="87" ht="13.5" hidden="1" customHeight="1">
      <c r="A87" s="110"/>
      <c r="B87" s="111" t="s">
        <v>285</v>
      </c>
      <c r="C87" s="112" t="s">
        <v>283</v>
      </c>
      <c r="E87" s="116"/>
      <c r="G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20">
        <f>SUM(I87:T87)</f>
        <v>0</v>
      </c>
      <c r="V87" s="114"/>
      <c r="W87" s="116">
        <f t="shared" ref="W87:Z87" si="74">SUMIFS($I87:$T87,$I$6:$T$6,X$6)</f>
        <v>0</v>
      </c>
      <c r="X87" s="116">
        <f t="shared" si="74"/>
        <v>0</v>
      </c>
      <c r="Y87" s="116">
        <f t="shared" si="74"/>
        <v>0</v>
      </c>
      <c r="Z87" s="116">
        <f t="shared" si="74"/>
        <v>0</v>
      </c>
    </row>
    <row r="88" ht="14.25" hidden="1" customHeight="1">
      <c r="A88" s="110"/>
      <c r="B88" s="111" t="s">
        <v>286</v>
      </c>
      <c r="C88" s="112" t="s">
        <v>69</v>
      </c>
      <c r="E88" s="115">
        <f>IFERROR(E87/E85,0)</f>
        <v>0</v>
      </c>
      <c r="G88" s="115">
        <f>IFERROR(G87/G85,0)</f>
        <v>0</v>
      </c>
      <c r="I88" s="115">
        <f t="shared" ref="I88:U88" si="75">IFERROR(I87/I85,0)</f>
        <v>0</v>
      </c>
      <c r="J88" s="115">
        <f t="shared" si="75"/>
        <v>0</v>
      </c>
      <c r="K88" s="115">
        <f t="shared" si="75"/>
        <v>0</v>
      </c>
      <c r="L88" s="115">
        <f t="shared" si="75"/>
        <v>0</v>
      </c>
      <c r="M88" s="115">
        <f t="shared" si="75"/>
        <v>0</v>
      </c>
      <c r="N88" s="115">
        <f t="shared" si="75"/>
        <v>0</v>
      </c>
      <c r="O88" s="115">
        <f t="shared" si="75"/>
        <v>0</v>
      </c>
      <c r="P88" s="115">
        <f t="shared" si="75"/>
        <v>0</v>
      </c>
      <c r="Q88" s="115">
        <f t="shared" si="75"/>
        <v>0</v>
      </c>
      <c r="R88" s="115">
        <f t="shared" si="75"/>
        <v>0</v>
      </c>
      <c r="S88" s="115">
        <f t="shared" si="75"/>
        <v>0</v>
      </c>
      <c r="T88" s="115">
        <f t="shared" si="75"/>
        <v>0</v>
      </c>
      <c r="U88" s="117">
        <f t="shared" si="75"/>
        <v>0</v>
      </c>
      <c r="V88" s="114"/>
      <c r="W88" s="116">
        <f t="shared" ref="W88:Z88" si="76">IFERROR(W87/W85,0)</f>
        <v>0</v>
      </c>
      <c r="X88" s="116">
        <f t="shared" si="76"/>
        <v>0</v>
      </c>
      <c r="Y88" s="116">
        <f t="shared" si="76"/>
        <v>0</v>
      </c>
      <c r="Z88" s="116">
        <f t="shared" si="76"/>
        <v>0</v>
      </c>
    </row>
    <row r="89" ht="4.5" hidden="1" customHeight="1">
      <c r="A89" s="128"/>
      <c r="B89" s="129"/>
      <c r="C89" s="130"/>
      <c r="E89" s="131"/>
      <c r="G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70"/>
      <c r="W89" s="131"/>
      <c r="X89" s="131"/>
      <c r="Y89" s="131"/>
      <c r="Z89" s="131"/>
    </row>
    <row r="90" ht="14.25" hidden="1" customHeight="1">
      <c r="A90" s="110"/>
      <c r="B90" s="148" t="s">
        <v>45</v>
      </c>
      <c r="C90" s="112"/>
      <c r="E90" s="116"/>
      <c r="G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20"/>
      <c r="V90" s="114"/>
      <c r="W90" s="116"/>
      <c r="X90" s="116"/>
      <c r="Y90" s="116"/>
      <c r="Z90" s="116"/>
    </row>
    <row r="91" ht="14.25" hidden="1" customHeight="1">
      <c r="A91" s="110"/>
      <c r="B91" s="111" t="s">
        <v>171</v>
      </c>
      <c r="C91" s="112" t="s">
        <v>170</v>
      </c>
      <c r="E91" s="116"/>
      <c r="G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20">
        <f t="shared" ref="U91:U92" si="78">SUM(I91:T91)</f>
        <v>0</v>
      </c>
      <c r="V91" s="114"/>
      <c r="W91" s="116">
        <f t="shared" ref="W91:Z91" si="77">SUMIFS($I91:$T91,$I$6:$T$6,X$6)</f>
        <v>0</v>
      </c>
      <c r="X91" s="116">
        <f t="shared" si="77"/>
        <v>0</v>
      </c>
      <c r="Y91" s="116">
        <f t="shared" si="77"/>
        <v>0</v>
      </c>
      <c r="Z91" s="116">
        <f t="shared" si="77"/>
        <v>0</v>
      </c>
    </row>
    <row r="92" ht="14.25" hidden="1" customHeight="1">
      <c r="A92" s="110"/>
      <c r="B92" s="111" t="s">
        <v>287</v>
      </c>
      <c r="C92" s="112" t="s">
        <v>170</v>
      </c>
      <c r="E92" s="116"/>
      <c r="G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20">
        <f t="shared" si="78"/>
        <v>0</v>
      </c>
      <c r="V92" s="114"/>
      <c r="W92" s="116">
        <f t="shared" ref="W92:Z92" si="79">SUMIFS($I92:$T92,$I$6:$T$6,X$6)</f>
        <v>0</v>
      </c>
      <c r="X92" s="116">
        <f t="shared" si="79"/>
        <v>0</v>
      </c>
      <c r="Y92" s="116">
        <f t="shared" si="79"/>
        <v>0</v>
      </c>
      <c r="Z92" s="116">
        <f t="shared" si="79"/>
        <v>0</v>
      </c>
    </row>
    <row r="93" ht="14.25" hidden="1" customHeight="1">
      <c r="A93" s="149"/>
      <c r="B93" s="150" t="s">
        <v>288</v>
      </c>
      <c r="C93" s="151" t="s">
        <v>69</v>
      </c>
      <c r="E93" s="152">
        <f>IFERROR(E91/E92,0)</f>
        <v>0</v>
      </c>
      <c r="G93" s="152">
        <f>IFERROR(G91/G92,0)</f>
        <v>0</v>
      </c>
      <c r="I93" s="153">
        <f t="shared" ref="I93:U93" si="80">IFERROR(I91/I92,0)</f>
        <v>0</v>
      </c>
      <c r="J93" s="153">
        <f t="shared" si="80"/>
        <v>0</v>
      </c>
      <c r="K93" s="153">
        <f t="shared" si="80"/>
        <v>0</v>
      </c>
      <c r="L93" s="153">
        <f t="shared" si="80"/>
        <v>0</v>
      </c>
      <c r="M93" s="153">
        <f t="shared" si="80"/>
        <v>0</v>
      </c>
      <c r="N93" s="153">
        <f t="shared" si="80"/>
        <v>0</v>
      </c>
      <c r="O93" s="153">
        <f t="shared" si="80"/>
        <v>0</v>
      </c>
      <c r="P93" s="153">
        <f t="shared" si="80"/>
        <v>0</v>
      </c>
      <c r="Q93" s="153">
        <f t="shared" si="80"/>
        <v>0</v>
      </c>
      <c r="R93" s="153">
        <f t="shared" si="80"/>
        <v>0</v>
      </c>
      <c r="S93" s="153">
        <f t="shared" si="80"/>
        <v>0</v>
      </c>
      <c r="T93" s="153">
        <f t="shared" si="80"/>
        <v>0</v>
      </c>
      <c r="U93" s="134">
        <f t="shared" si="80"/>
        <v>0</v>
      </c>
      <c r="V93" s="114"/>
      <c r="W93" s="134">
        <f t="shared" ref="W93:Z93" si="81">IFERROR(W91/W92,0)</f>
        <v>0</v>
      </c>
      <c r="X93" s="134">
        <f t="shared" si="81"/>
        <v>0</v>
      </c>
      <c r="Y93" s="134">
        <f t="shared" si="81"/>
        <v>0</v>
      </c>
      <c r="Z93" s="134">
        <f t="shared" si="81"/>
        <v>0</v>
      </c>
    </row>
    <row r="94" ht="14.25" customHeight="1">
      <c r="U94" s="70"/>
    </row>
    <row r="95" ht="14.25" customHeight="1">
      <c r="U95" s="70"/>
    </row>
    <row r="96" ht="14.25" customHeight="1">
      <c r="U96" s="70"/>
    </row>
    <row r="97" ht="14.25" customHeight="1">
      <c r="U97" s="70"/>
    </row>
    <row r="98" ht="14.25" customHeight="1">
      <c r="U98" s="70"/>
    </row>
    <row r="99" ht="14.25" customHeight="1">
      <c r="U99" s="70"/>
    </row>
    <row r="100" ht="14.25" customHeight="1">
      <c r="U100" s="70"/>
    </row>
    <row r="101" ht="14.25" customHeight="1">
      <c r="U101" s="70"/>
    </row>
    <row r="102" ht="14.25" customHeight="1">
      <c r="U102" s="70"/>
    </row>
    <row r="103" ht="14.25" customHeight="1">
      <c r="U103" s="70"/>
    </row>
    <row r="104" ht="14.25" customHeight="1">
      <c r="U104" s="70"/>
    </row>
    <row r="105" ht="14.25" customHeight="1">
      <c r="U105" s="70"/>
    </row>
    <row r="106" ht="14.25" customHeight="1">
      <c r="U106" s="70"/>
    </row>
    <row r="107" ht="14.25" customHeight="1">
      <c r="U107" s="70"/>
    </row>
    <row r="108" ht="14.25" customHeight="1">
      <c r="U108" s="70"/>
    </row>
    <row r="109" ht="14.25" customHeight="1">
      <c r="U109" s="70"/>
    </row>
    <row r="110" ht="14.25" customHeight="1">
      <c r="U110" s="70"/>
    </row>
    <row r="111" ht="14.25" customHeight="1">
      <c r="U111" s="70"/>
    </row>
    <row r="112" ht="14.25" customHeight="1">
      <c r="U112" s="70"/>
    </row>
    <row r="113" ht="14.25" customHeight="1">
      <c r="U113" s="70"/>
    </row>
    <row r="114" ht="14.25" customHeight="1">
      <c r="U114" s="70"/>
    </row>
    <row r="115" ht="14.25" customHeight="1">
      <c r="U115" s="70"/>
    </row>
    <row r="116" ht="14.25" customHeight="1">
      <c r="U116" s="70"/>
    </row>
    <row r="117" ht="14.25" customHeight="1">
      <c r="U117" s="70"/>
    </row>
    <row r="118" ht="14.25" customHeight="1">
      <c r="U118" s="70"/>
    </row>
    <row r="119" ht="14.25" customHeight="1">
      <c r="U119" s="70"/>
    </row>
    <row r="120" ht="14.25" customHeight="1">
      <c r="U120" s="70"/>
    </row>
    <row r="121" ht="14.25" customHeight="1">
      <c r="U121" s="70"/>
    </row>
    <row r="122" ht="14.25" customHeight="1">
      <c r="U122" s="70"/>
    </row>
    <row r="123" ht="14.25" customHeight="1">
      <c r="U123" s="70"/>
    </row>
    <row r="124" ht="14.25" customHeight="1">
      <c r="U124" s="70"/>
    </row>
    <row r="125" ht="14.25" customHeight="1">
      <c r="U125" s="70"/>
    </row>
    <row r="126" ht="14.25" customHeight="1">
      <c r="U126" s="70"/>
    </row>
    <row r="127" ht="14.25" customHeight="1">
      <c r="U127" s="70"/>
    </row>
    <row r="128" ht="14.25" customHeight="1">
      <c r="U128" s="70"/>
    </row>
    <row r="129" ht="14.25" customHeight="1">
      <c r="U129" s="70"/>
    </row>
    <row r="130" ht="14.25" customHeight="1">
      <c r="U130" s="70"/>
    </row>
    <row r="131" ht="14.25" customHeight="1">
      <c r="U131" s="70"/>
    </row>
    <row r="132" ht="14.25" customHeight="1">
      <c r="U132" s="70"/>
    </row>
    <row r="133" ht="14.25" customHeight="1">
      <c r="U133" s="70"/>
    </row>
    <row r="134" ht="14.25" customHeight="1">
      <c r="U134" s="70"/>
    </row>
    <row r="135" ht="14.25" customHeight="1">
      <c r="U135" s="70"/>
    </row>
    <row r="136" ht="14.25" customHeight="1">
      <c r="U136" s="70"/>
    </row>
    <row r="137" ht="14.25" customHeight="1">
      <c r="U137" s="70"/>
    </row>
    <row r="138" ht="14.25" customHeight="1">
      <c r="U138" s="70"/>
    </row>
    <row r="139" ht="14.25" customHeight="1">
      <c r="U139" s="70"/>
    </row>
    <row r="140" ht="14.25" customHeight="1">
      <c r="U140" s="70"/>
    </row>
    <row r="141" ht="14.25" customHeight="1">
      <c r="U141" s="70"/>
    </row>
    <row r="142" ht="14.25" customHeight="1">
      <c r="U142" s="70"/>
    </row>
    <row r="143" ht="14.25" customHeight="1">
      <c r="U143" s="70"/>
    </row>
    <row r="144" ht="14.25" customHeight="1">
      <c r="U144" s="70"/>
    </row>
    <row r="145" ht="14.25" customHeight="1">
      <c r="U145" s="70"/>
    </row>
    <row r="146" ht="14.25" customHeight="1">
      <c r="U146" s="70"/>
    </row>
    <row r="147" ht="14.25" customHeight="1">
      <c r="U147" s="70"/>
    </row>
    <row r="148" ht="14.25" customHeight="1">
      <c r="U148" s="70"/>
    </row>
    <row r="149" ht="14.25" customHeight="1">
      <c r="U149" s="70"/>
    </row>
    <row r="150" ht="14.25" customHeight="1">
      <c r="U150" s="70"/>
    </row>
    <row r="151" ht="14.25" customHeight="1">
      <c r="U151" s="70"/>
    </row>
    <row r="152" ht="14.25" customHeight="1">
      <c r="U152" s="70"/>
    </row>
    <row r="153" ht="14.25" customHeight="1">
      <c r="U153" s="70"/>
    </row>
    <row r="154" ht="14.25" customHeight="1">
      <c r="U154" s="70"/>
    </row>
    <row r="155" ht="14.25" customHeight="1">
      <c r="U155" s="70"/>
    </row>
    <row r="156" ht="14.25" customHeight="1">
      <c r="U156" s="70"/>
    </row>
    <row r="157" ht="14.25" customHeight="1">
      <c r="U157" s="70"/>
    </row>
    <row r="158" ht="14.25" customHeight="1">
      <c r="U158" s="70"/>
    </row>
    <row r="159" ht="14.25" customHeight="1">
      <c r="U159" s="70"/>
    </row>
    <row r="160" ht="14.25" customHeight="1">
      <c r="U160" s="70"/>
    </row>
    <row r="161" ht="14.25" customHeight="1">
      <c r="U161" s="70"/>
    </row>
    <row r="162" ht="14.25" customHeight="1">
      <c r="U162" s="70"/>
    </row>
    <row r="163" ht="14.25" customHeight="1">
      <c r="U163" s="70"/>
    </row>
    <row r="164" ht="14.25" customHeight="1">
      <c r="U164" s="70"/>
    </row>
    <row r="165" ht="14.25" customHeight="1">
      <c r="U165" s="70"/>
    </row>
    <row r="166" ht="14.25" customHeight="1">
      <c r="U166" s="70"/>
    </row>
    <row r="167" ht="14.25" customHeight="1">
      <c r="U167" s="70"/>
    </row>
    <row r="168" ht="14.25" customHeight="1">
      <c r="U168" s="70"/>
    </row>
    <row r="169" ht="14.25" customHeight="1">
      <c r="U169" s="70"/>
    </row>
    <row r="170" ht="14.25" customHeight="1">
      <c r="U170" s="70"/>
    </row>
    <row r="171" ht="14.25" customHeight="1">
      <c r="U171" s="70"/>
    </row>
    <row r="172" ht="14.25" customHeight="1">
      <c r="U172" s="70"/>
    </row>
    <row r="173" ht="14.25" customHeight="1">
      <c r="U173" s="70"/>
    </row>
    <row r="174" ht="14.25" customHeight="1">
      <c r="U174" s="70"/>
    </row>
    <row r="175" ht="14.25" customHeight="1">
      <c r="U175" s="70"/>
    </row>
    <row r="176" ht="14.25" customHeight="1">
      <c r="U176" s="70"/>
    </row>
    <row r="177" ht="14.25" customHeight="1">
      <c r="U177" s="70"/>
    </row>
    <row r="178" ht="14.25" customHeight="1">
      <c r="U178" s="70"/>
    </row>
    <row r="179" ht="14.25" customHeight="1">
      <c r="U179" s="70"/>
    </row>
    <row r="180" ht="14.25" customHeight="1">
      <c r="U180" s="70"/>
    </row>
    <row r="181" ht="14.25" customHeight="1">
      <c r="U181" s="70"/>
    </row>
    <row r="182" ht="14.25" customHeight="1">
      <c r="U182" s="70"/>
    </row>
    <row r="183" ht="14.25" customHeight="1">
      <c r="U183" s="70"/>
    </row>
    <row r="184" ht="14.25" customHeight="1">
      <c r="U184" s="70"/>
    </row>
    <row r="185" ht="14.25" customHeight="1">
      <c r="U185" s="70"/>
    </row>
    <row r="186" ht="14.25" customHeight="1">
      <c r="U186" s="70"/>
    </row>
    <row r="187" ht="14.25" customHeight="1">
      <c r="U187" s="70"/>
    </row>
    <row r="188" ht="14.25" customHeight="1">
      <c r="U188" s="70"/>
    </row>
    <row r="189" ht="14.25" customHeight="1">
      <c r="U189" s="70"/>
    </row>
    <row r="190" ht="14.25" customHeight="1">
      <c r="U190" s="70"/>
    </row>
    <row r="191" ht="14.25" customHeight="1">
      <c r="U191" s="70"/>
    </row>
    <row r="192" ht="14.25" customHeight="1">
      <c r="U192" s="70"/>
    </row>
    <row r="193" ht="14.25" customHeight="1">
      <c r="U193" s="70"/>
    </row>
    <row r="194" ht="14.25" customHeight="1">
      <c r="U194" s="70"/>
    </row>
    <row r="195" ht="14.25" customHeight="1">
      <c r="U195" s="70"/>
    </row>
    <row r="196" ht="14.25" customHeight="1">
      <c r="U196" s="70"/>
    </row>
    <row r="197" ht="14.25" customHeight="1">
      <c r="U197" s="70"/>
    </row>
    <row r="198" ht="14.25" customHeight="1">
      <c r="U198" s="70"/>
    </row>
    <row r="199" ht="14.25" customHeight="1">
      <c r="U199" s="70"/>
    </row>
    <row r="200" ht="14.25" customHeight="1">
      <c r="U200" s="70"/>
    </row>
    <row r="201" ht="14.25" customHeight="1">
      <c r="U201" s="70"/>
    </row>
    <row r="202" ht="14.25" customHeight="1">
      <c r="U202" s="70"/>
    </row>
    <row r="203" ht="14.25" customHeight="1">
      <c r="U203" s="70"/>
    </row>
    <row r="204" ht="14.25" customHeight="1">
      <c r="U204" s="70"/>
    </row>
    <row r="205" ht="14.25" customHeight="1">
      <c r="U205" s="70"/>
    </row>
    <row r="206" ht="14.25" customHeight="1">
      <c r="U206" s="70"/>
    </row>
    <row r="207" ht="14.25" customHeight="1">
      <c r="U207" s="70"/>
    </row>
    <row r="208" ht="14.25" customHeight="1">
      <c r="U208" s="70"/>
    </row>
    <row r="209" ht="14.25" customHeight="1">
      <c r="U209" s="70"/>
    </row>
    <row r="210" ht="14.25" customHeight="1">
      <c r="U210" s="70"/>
    </row>
    <row r="211" ht="14.25" customHeight="1">
      <c r="U211" s="70"/>
    </row>
    <row r="212" ht="14.25" customHeight="1">
      <c r="U212" s="70"/>
    </row>
    <row r="213" ht="14.25" customHeight="1">
      <c r="U213" s="70"/>
    </row>
    <row r="214" ht="14.25" customHeight="1">
      <c r="U214" s="70"/>
    </row>
    <row r="215" ht="14.25" customHeight="1">
      <c r="U215" s="70"/>
    </row>
    <row r="216" ht="14.25" customHeight="1">
      <c r="U216" s="70"/>
    </row>
    <row r="217" ht="14.25" customHeight="1">
      <c r="U217" s="70"/>
    </row>
    <row r="218" ht="14.25" customHeight="1">
      <c r="U218" s="70"/>
    </row>
    <row r="219" ht="14.25" customHeight="1">
      <c r="U219" s="70"/>
    </row>
    <row r="220" ht="14.25" customHeight="1">
      <c r="U220" s="70"/>
    </row>
    <row r="221" ht="14.25" customHeight="1">
      <c r="U221" s="70"/>
    </row>
    <row r="222" ht="14.25" customHeight="1">
      <c r="U222" s="70"/>
    </row>
    <row r="223" ht="14.25" customHeight="1">
      <c r="U223" s="70"/>
    </row>
    <row r="224" ht="14.25" customHeight="1">
      <c r="U224" s="70"/>
    </row>
    <row r="225" ht="14.25" customHeight="1">
      <c r="U225" s="70"/>
    </row>
    <row r="226" ht="14.25" customHeight="1">
      <c r="U226" s="70"/>
    </row>
    <row r="227" ht="14.25" customHeight="1">
      <c r="U227" s="70"/>
    </row>
    <row r="228" ht="14.25" customHeight="1">
      <c r="U228" s="70"/>
    </row>
    <row r="229" ht="14.25" customHeight="1">
      <c r="U229" s="70"/>
    </row>
    <row r="230" ht="14.25" customHeight="1">
      <c r="U230" s="70"/>
    </row>
    <row r="231" ht="14.25" customHeight="1">
      <c r="U231" s="70"/>
    </row>
    <row r="232" ht="14.25" customHeight="1">
      <c r="U232" s="70"/>
    </row>
    <row r="233" ht="14.25" customHeight="1">
      <c r="U233" s="70"/>
    </row>
    <row r="234" ht="14.25" customHeight="1">
      <c r="U234" s="70"/>
    </row>
    <row r="235" ht="14.25" customHeight="1">
      <c r="U235" s="70"/>
    </row>
    <row r="236" ht="14.25" customHeight="1">
      <c r="U236" s="70"/>
    </row>
    <row r="237" ht="14.25" customHeight="1">
      <c r="U237" s="70"/>
    </row>
    <row r="238" ht="14.25" customHeight="1">
      <c r="U238" s="70"/>
    </row>
    <row r="239" ht="14.25" customHeight="1">
      <c r="U239" s="70"/>
    </row>
    <row r="240" ht="14.25" customHeight="1">
      <c r="U240" s="70"/>
    </row>
    <row r="241" ht="14.25" customHeight="1">
      <c r="U241" s="70"/>
    </row>
    <row r="242" ht="14.25" customHeight="1">
      <c r="U242" s="70"/>
    </row>
    <row r="243" ht="14.25" customHeight="1">
      <c r="U243" s="70"/>
    </row>
    <row r="244" ht="14.25" customHeight="1">
      <c r="U244" s="70"/>
    </row>
    <row r="245" ht="14.25" customHeight="1">
      <c r="U245" s="70"/>
    </row>
    <row r="246" ht="14.25" customHeight="1">
      <c r="U246" s="70"/>
    </row>
    <row r="247" ht="14.25" customHeight="1">
      <c r="U247" s="70"/>
    </row>
    <row r="248" ht="14.25" customHeight="1">
      <c r="U248" s="70"/>
    </row>
    <row r="249" ht="14.25" customHeight="1">
      <c r="U249" s="70"/>
    </row>
    <row r="250" ht="14.25" customHeight="1">
      <c r="U250" s="70"/>
    </row>
    <row r="251" ht="14.25" customHeight="1">
      <c r="U251" s="70"/>
    </row>
    <row r="252" ht="14.25" customHeight="1">
      <c r="U252" s="70"/>
    </row>
    <row r="253" ht="14.25" customHeight="1">
      <c r="U253" s="70"/>
    </row>
    <row r="254" ht="14.25" customHeight="1">
      <c r="U254" s="70"/>
    </row>
    <row r="255" ht="14.25" customHeight="1">
      <c r="U255" s="70"/>
    </row>
    <row r="256" ht="14.25" customHeight="1">
      <c r="U256" s="70"/>
    </row>
    <row r="257" ht="14.25" customHeight="1">
      <c r="U257" s="70"/>
    </row>
    <row r="258" ht="14.25" customHeight="1">
      <c r="U258" s="70"/>
    </row>
    <row r="259" ht="14.25" customHeight="1">
      <c r="U259" s="70"/>
    </row>
    <row r="260" ht="14.25" customHeight="1">
      <c r="U260" s="70"/>
    </row>
    <row r="261" ht="14.25" customHeight="1">
      <c r="U261" s="70"/>
    </row>
    <row r="262" ht="14.25" customHeight="1">
      <c r="U262" s="70"/>
    </row>
    <row r="263" ht="14.25" customHeight="1">
      <c r="U263" s="70"/>
    </row>
    <row r="264" ht="14.25" customHeight="1">
      <c r="U264" s="70"/>
    </row>
    <row r="265" ht="14.25" customHeight="1">
      <c r="U265" s="70"/>
    </row>
    <row r="266" ht="14.25" customHeight="1">
      <c r="U266" s="70"/>
    </row>
    <row r="267" ht="14.25" customHeight="1">
      <c r="U267" s="70"/>
    </row>
    <row r="268" ht="14.25" customHeight="1">
      <c r="U268" s="70"/>
    </row>
    <row r="269" ht="14.25" customHeight="1">
      <c r="U269" s="70"/>
    </row>
    <row r="270" ht="14.25" customHeight="1">
      <c r="U270" s="70"/>
    </row>
    <row r="271" ht="14.25" customHeight="1">
      <c r="U271" s="70"/>
    </row>
    <row r="272" ht="14.25" customHeight="1">
      <c r="U272" s="70"/>
    </row>
    <row r="273" ht="14.25" customHeight="1">
      <c r="U273" s="70"/>
    </row>
    <row r="274" ht="14.25" customHeight="1">
      <c r="U274" s="70"/>
    </row>
    <row r="275" ht="14.25" customHeight="1">
      <c r="U275" s="70"/>
    </row>
    <row r="276" ht="14.25" customHeight="1">
      <c r="U276" s="70"/>
    </row>
    <row r="277" ht="14.25" customHeight="1">
      <c r="U277" s="70"/>
    </row>
    <row r="278" ht="14.25" customHeight="1">
      <c r="U278" s="70"/>
    </row>
    <row r="279" ht="14.25" customHeight="1">
      <c r="U279" s="70"/>
    </row>
    <row r="280" ht="14.25" customHeight="1">
      <c r="U280" s="70"/>
    </row>
    <row r="281" ht="14.25" customHeight="1">
      <c r="U281" s="70"/>
    </row>
    <row r="282" ht="14.25" customHeight="1">
      <c r="U282" s="70"/>
    </row>
    <row r="283" ht="14.25" customHeight="1">
      <c r="U283" s="70"/>
    </row>
    <row r="284" ht="14.25" customHeight="1">
      <c r="U284" s="70"/>
    </row>
    <row r="285" ht="14.25" customHeight="1">
      <c r="U285" s="70"/>
    </row>
    <row r="286" ht="14.25" customHeight="1">
      <c r="U286" s="70"/>
    </row>
    <row r="287" ht="14.25" customHeight="1">
      <c r="U287" s="70"/>
    </row>
    <row r="288" ht="14.25" customHeight="1">
      <c r="U288" s="70"/>
    </row>
    <row r="289" ht="14.25" customHeight="1">
      <c r="U289" s="70"/>
    </row>
    <row r="290" ht="14.25" customHeight="1">
      <c r="U290" s="70"/>
    </row>
    <row r="291" ht="14.25" customHeight="1">
      <c r="U291" s="70"/>
    </row>
    <row r="292" ht="14.25" customHeight="1">
      <c r="U292" s="70"/>
    </row>
    <row r="293" ht="14.25" customHeight="1">
      <c r="U293" s="70"/>
    </row>
    <row r="294" ht="14.25" customHeight="1">
      <c r="U294" s="70"/>
    </row>
    <row r="295" ht="14.25" customHeight="1">
      <c r="U295" s="70"/>
    </row>
    <row r="296" ht="14.25" customHeight="1">
      <c r="U296" s="70"/>
    </row>
    <row r="297" ht="14.25" customHeight="1">
      <c r="U297" s="70"/>
    </row>
    <row r="298" ht="14.25" customHeight="1">
      <c r="U298" s="70"/>
    </row>
    <row r="299" ht="14.25" customHeight="1">
      <c r="U299" s="70"/>
    </row>
    <row r="300" ht="14.25" customHeight="1">
      <c r="U300" s="70"/>
    </row>
    <row r="301" ht="14.25" customHeight="1">
      <c r="U301" s="70"/>
    </row>
    <row r="302" ht="14.25" customHeight="1">
      <c r="U302" s="70"/>
    </row>
    <row r="303" ht="14.25" customHeight="1">
      <c r="U303" s="70"/>
    </row>
    <row r="304" ht="14.25" customHeight="1">
      <c r="U304" s="70"/>
    </row>
    <row r="305" ht="14.25" customHeight="1">
      <c r="U305" s="70"/>
    </row>
    <row r="306" ht="14.25" customHeight="1">
      <c r="U306" s="70"/>
    </row>
    <row r="307" ht="14.25" customHeight="1">
      <c r="U307" s="70"/>
    </row>
    <row r="308" ht="14.25" customHeight="1">
      <c r="U308" s="70"/>
    </row>
    <row r="309" ht="14.25" customHeight="1">
      <c r="U309" s="70"/>
    </row>
    <row r="310" ht="14.25" customHeight="1">
      <c r="U310" s="70"/>
    </row>
    <row r="311" ht="14.25" customHeight="1">
      <c r="U311" s="70"/>
    </row>
    <row r="312" ht="14.25" customHeight="1">
      <c r="U312" s="70"/>
    </row>
    <row r="313" ht="14.25" customHeight="1">
      <c r="U313" s="70"/>
    </row>
    <row r="314" ht="14.25" customHeight="1">
      <c r="U314" s="70"/>
    </row>
    <row r="315" ht="14.25" customHeight="1">
      <c r="U315" s="70"/>
    </row>
    <row r="316" ht="14.25" customHeight="1">
      <c r="U316" s="70"/>
    </row>
    <row r="317" ht="14.25" customHeight="1">
      <c r="U317" s="70"/>
    </row>
    <row r="318" ht="14.25" customHeight="1">
      <c r="U318" s="70"/>
    </row>
    <row r="319" ht="14.25" customHeight="1">
      <c r="U319" s="70"/>
    </row>
    <row r="320" ht="14.25" customHeight="1">
      <c r="U320" s="70"/>
    </row>
    <row r="321" ht="14.25" customHeight="1">
      <c r="U321" s="70"/>
    </row>
    <row r="322" ht="14.25" customHeight="1">
      <c r="U322" s="70"/>
    </row>
    <row r="323" ht="14.25" customHeight="1">
      <c r="U323" s="70"/>
    </row>
    <row r="324" ht="14.25" customHeight="1">
      <c r="U324" s="70"/>
    </row>
    <row r="325" ht="14.25" customHeight="1">
      <c r="U325" s="70"/>
    </row>
    <row r="326" ht="14.25" customHeight="1">
      <c r="U326" s="70"/>
    </row>
    <row r="327" ht="14.25" customHeight="1">
      <c r="U327" s="70"/>
    </row>
    <row r="328" ht="14.25" customHeight="1">
      <c r="U328" s="70"/>
    </row>
    <row r="329" ht="14.25" customHeight="1">
      <c r="U329" s="70"/>
    </row>
    <row r="330" ht="14.25" customHeight="1">
      <c r="U330" s="70"/>
    </row>
    <row r="331" ht="14.25" customHeight="1">
      <c r="U331" s="70"/>
    </row>
    <row r="332" ht="14.25" customHeight="1">
      <c r="U332" s="70"/>
    </row>
    <row r="333" ht="14.25" customHeight="1">
      <c r="U333" s="70"/>
    </row>
    <row r="334" ht="14.25" customHeight="1">
      <c r="U334" s="70"/>
    </row>
    <row r="335" ht="14.25" customHeight="1">
      <c r="U335" s="70"/>
    </row>
    <row r="336" ht="14.25" customHeight="1">
      <c r="U336" s="70"/>
    </row>
    <row r="337" ht="14.25" customHeight="1">
      <c r="U337" s="70"/>
    </row>
    <row r="338" ht="14.25" customHeight="1">
      <c r="U338" s="70"/>
    </row>
    <row r="339" ht="14.25" customHeight="1">
      <c r="U339" s="70"/>
    </row>
    <row r="340" ht="14.25" customHeight="1">
      <c r="U340" s="70"/>
    </row>
    <row r="341" ht="14.25" customHeight="1">
      <c r="U341" s="70"/>
    </row>
    <row r="342" ht="14.25" customHeight="1">
      <c r="U342" s="70"/>
    </row>
    <row r="343" ht="14.25" customHeight="1">
      <c r="U343" s="70"/>
    </row>
    <row r="344" ht="14.25" customHeight="1">
      <c r="U344" s="70"/>
    </row>
    <row r="345" ht="14.25" customHeight="1">
      <c r="U345" s="70"/>
    </row>
    <row r="346" ht="14.25" customHeight="1">
      <c r="U346" s="70"/>
    </row>
    <row r="347" ht="14.25" customHeight="1">
      <c r="U347" s="70"/>
    </row>
    <row r="348" ht="14.25" customHeight="1">
      <c r="U348" s="70"/>
    </row>
    <row r="349" ht="14.25" customHeight="1">
      <c r="U349" s="70"/>
    </row>
    <row r="350" ht="14.25" customHeight="1">
      <c r="U350" s="70"/>
    </row>
    <row r="351" ht="14.25" customHeight="1">
      <c r="U351" s="70"/>
    </row>
    <row r="352" ht="14.25" customHeight="1">
      <c r="U352" s="70"/>
    </row>
    <row r="353" ht="14.25" customHeight="1">
      <c r="U353" s="70"/>
    </row>
    <row r="354" ht="14.25" customHeight="1">
      <c r="U354" s="70"/>
    </row>
    <row r="355" ht="14.25" customHeight="1">
      <c r="U355" s="70"/>
    </row>
    <row r="356" ht="14.25" customHeight="1">
      <c r="U356" s="70"/>
    </row>
    <row r="357" ht="14.25" customHeight="1">
      <c r="U357" s="70"/>
    </row>
    <row r="358" ht="14.25" customHeight="1">
      <c r="U358" s="70"/>
    </row>
    <row r="359" ht="14.25" customHeight="1">
      <c r="U359" s="70"/>
    </row>
    <row r="360" ht="14.25" customHeight="1">
      <c r="U360" s="70"/>
    </row>
    <row r="361" ht="14.25" customHeight="1">
      <c r="U361" s="70"/>
    </row>
    <row r="362" ht="14.25" customHeight="1">
      <c r="U362" s="70"/>
    </row>
    <row r="363" ht="14.25" customHeight="1">
      <c r="U363" s="70"/>
    </row>
    <row r="364" ht="14.25" customHeight="1">
      <c r="U364" s="70"/>
    </row>
    <row r="365" ht="14.25" customHeight="1">
      <c r="U365" s="70"/>
    </row>
    <row r="366" ht="14.25" customHeight="1">
      <c r="U366" s="70"/>
    </row>
    <row r="367" ht="14.25" customHeight="1">
      <c r="U367" s="70"/>
    </row>
    <row r="368" ht="14.25" customHeight="1">
      <c r="U368" s="70"/>
    </row>
    <row r="369" ht="14.25" customHeight="1">
      <c r="U369" s="70"/>
    </row>
    <row r="370" ht="14.25" customHeight="1">
      <c r="U370" s="70"/>
    </row>
    <row r="371" ht="14.25" customHeight="1">
      <c r="U371" s="70"/>
    </row>
    <row r="372" ht="14.25" customHeight="1">
      <c r="U372" s="70"/>
    </row>
    <row r="373" ht="14.25" customHeight="1">
      <c r="U373" s="70"/>
    </row>
    <row r="374" ht="14.25" customHeight="1">
      <c r="U374" s="70"/>
    </row>
    <row r="375" ht="14.25" customHeight="1">
      <c r="U375" s="70"/>
    </row>
    <row r="376" ht="14.25" customHeight="1">
      <c r="U376" s="70"/>
    </row>
    <row r="377" ht="14.25" customHeight="1">
      <c r="U377" s="70"/>
    </row>
    <row r="378" ht="14.25" customHeight="1">
      <c r="U378" s="70"/>
    </row>
    <row r="379" ht="14.25" customHeight="1">
      <c r="U379" s="70"/>
    </row>
    <row r="380" ht="14.25" customHeight="1">
      <c r="U380" s="70"/>
    </row>
    <row r="381" ht="14.25" customHeight="1">
      <c r="U381" s="70"/>
    </row>
    <row r="382" ht="14.25" customHeight="1">
      <c r="U382" s="70"/>
    </row>
    <row r="383" ht="14.25" customHeight="1">
      <c r="U383" s="70"/>
    </row>
    <row r="384" ht="14.25" customHeight="1">
      <c r="U384" s="70"/>
    </row>
    <row r="385" ht="14.25" customHeight="1">
      <c r="U385" s="70"/>
    </row>
    <row r="386" ht="14.25" customHeight="1">
      <c r="U386" s="70"/>
    </row>
    <row r="387" ht="14.25" customHeight="1">
      <c r="U387" s="70"/>
    </row>
    <row r="388" ht="14.25" customHeight="1">
      <c r="U388" s="70"/>
    </row>
    <row r="389" ht="14.25" customHeight="1">
      <c r="U389" s="70"/>
    </row>
    <row r="390" ht="14.25" customHeight="1">
      <c r="U390" s="70"/>
    </row>
    <row r="391" ht="14.25" customHeight="1">
      <c r="U391" s="70"/>
    </row>
    <row r="392" ht="14.25" customHeight="1">
      <c r="U392" s="70"/>
    </row>
    <row r="393" ht="14.25" customHeight="1">
      <c r="U393" s="70"/>
    </row>
    <row r="394" ht="14.25" customHeight="1">
      <c r="U394" s="70"/>
    </row>
    <row r="395" ht="14.25" customHeight="1">
      <c r="U395" s="70"/>
    </row>
    <row r="396" ht="14.25" customHeight="1">
      <c r="U396" s="70"/>
    </row>
    <row r="397" ht="14.25" customHeight="1">
      <c r="U397" s="70"/>
    </row>
    <row r="398" ht="14.25" customHeight="1">
      <c r="U398" s="70"/>
    </row>
    <row r="399" ht="14.25" customHeight="1">
      <c r="U399" s="70"/>
    </row>
    <row r="400" ht="14.25" customHeight="1">
      <c r="U400" s="70"/>
    </row>
    <row r="401" ht="14.25" customHeight="1">
      <c r="U401" s="70"/>
    </row>
    <row r="402" ht="14.25" customHeight="1">
      <c r="U402" s="70"/>
    </row>
    <row r="403" ht="14.25" customHeight="1">
      <c r="U403" s="70"/>
    </row>
    <row r="404" ht="14.25" customHeight="1">
      <c r="U404" s="70"/>
    </row>
    <row r="405" ht="14.25" customHeight="1">
      <c r="U405" s="70"/>
    </row>
    <row r="406" ht="14.25" customHeight="1">
      <c r="U406" s="70"/>
    </row>
    <row r="407" ht="14.25" customHeight="1">
      <c r="U407" s="70"/>
    </row>
    <row r="408" ht="14.25" customHeight="1">
      <c r="U408" s="70"/>
    </row>
    <row r="409" ht="14.25" customHeight="1">
      <c r="U409" s="70"/>
    </row>
    <row r="410" ht="14.25" customHeight="1">
      <c r="U410" s="70"/>
    </row>
    <row r="411" ht="14.25" customHeight="1">
      <c r="U411" s="70"/>
    </row>
    <row r="412" ht="14.25" customHeight="1">
      <c r="U412" s="70"/>
    </row>
    <row r="413" ht="14.25" customHeight="1">
      <c r="U413" s="70"/>
    </row>
    <row r="414" ht="14.25" customHeight="1">
      <c r="U414" s="70"/>
    </row>
    <row r="415" ht="14.25" customHeight="1">
      <c r="U415" s="70"/>
    </row>
    <row r="416" ht="14.25" customHeight="1">
      <c r="U416" s="70"/>
    </row>
    <row r="417" ht="14.25" customHeight="1">
      <c r="U417" s="70"/>
    </row>
    <row r="418" ht="14.25" customHeight="1">
      <c r="U418" s="70"/>
    </row>
    <row r="419" ht="14.25" customHeight="1">
      <c r="U419" s="70"/>
    </row>
    <row r="420" ht="14.25" customHeight="1">
      <c r="U420" s="70"/>
    </row>
    <row r="421" ht="14.25" customHeight="1">
      <c r="U421" s="70"/>
    </row>
    <row r="422" ht="14.25" customHeight="1">
      <c r="U422" s="70"/>
    </row>
    <row r="423" ht="14.25" customHeight="1">
      <c r="U423" s="70"/>
    </row>
    <row r="424" ht="14.25" customHeight="1">
      <c r="U424" s="70"/>
    </row>
    <row r="425" ht="14.25" customHeight="1">
      <c r="U425" s="70"/>
    </row>
    <row r="426" ht="14.25" customHeight="1">
      <c r="U426" s="70"/>
    </row>
    <row r="427" ht="14.25" customHeight="1">
      <c r="U427" s="70"/>
    </row>
    <row r="428" ht="14.25" customHeight="1">
      <c r="U428" s="70"/>
    </row>
    <row r="429" ht="14.25" customHeight="1">
      <c r="U429" s="70"/>
    </row>
    <row r="430" ht="14.25" customHeight="1">
      <c r="U430" s="70"/>
    </row>
    <row r="431" ht="14.25" customHeight="1">
      <c r="U431" s="70"/>
    </row>
    <row r="432" ht="14.25" customHeight="1">
      <c r="U432" s="70"/>
    </row>
    <row r="433" ht="14.25" customHeight="1">
      <c r="U433" s="70"/>
    </row>
    <row r="434" ht="14.25" customHeight="1">
      <c r="U434" s="70"/>
    </row>
    <row r="435" ht="14.25" customHeight="1">
      <c r="U435" s="70"/>
    </row>
    <row r="436" ht="14.25" customHeight="1">
      <c r="U436" s="70"/>
    </row>
    <row r="437" ht="14.25" customHeight="1">
      <c r="U437" s="70"/>
    </row>
    <row r="438" ht="14.25" customHeight="1">
      <c r="U438" s="70"/>
    </row>
    <row r="439" ht="14.25" customHeight="1">
      <c r="U439" s="70"/>
    </row>
    <row r="440" ht="14.25" customHeight="1">
      <c r="U440" s="70"/>
    </row>
    <row r="441" ht="14.25" customHeight="1">
      <c r="U441" s="70"/>
    </row>
    <row r="442" ht="14.25" customHeight="1">
      <c r="U442" s="70"/>
    </row>
    <row r="443" ht="14.25" customHeight="1">
      <c r="U443" s="70"/>
    </row>
    <row r="444" ht="14.25" customHeight="1">
      <c r="U444" s="70"/>
    </row>
    <row r="445" ht="14.25" customHeight="1">
      <c r="U445" s="70"/>
    </row>
    <row r="446" ht="14.25" customHeight="1">
      <c r="U446" s="70"/>
    </row>
    <row r="447" ht="14.25" customHeight="1">
      <c r="U447" s="70"/>
    </row>
    <row r="448" ht="14.25" customHeight="1">
      <c r="U448" s="70"/>
    </row>
    <row r="449" ht="14.25" customHeight="1">
      <c r="U449" s="70"/>
    </row>
    <row r="450" ht="14.25" customHeight="1">
      <c r="U450" s="70"/>
    </row>
    <row r="451" ht="14.25" customHeight="1">
      <c r="U451" s="70"/>
    </row>
    <row r="452" ht="14.25" customHeight="1">
      <c r="U452" s="70"/>
    </row>
    <row r="453" ht="14.25" customHeight="1">
      <c r="U453" s="70"/>
    </row>
    <row r="454" ht="14.25" customHeight="1">
      <c r="U454" s="70"/>
    </row>
    <row r="455" ht="14.25" customHeight="1">
      <c r="U455" s="70"/>
    </row>
    <row r="456" ht="14.25" customHeight="1">
      <c r="U456" s="70"/>
    </row>
    <row r="457" ht="14.25" customHeight="1">
      <c r="U457" s="70"/>
    </row>
    <row r="458" ht="14.25" customHeight="1">
      <c r="U458" s="70"/>
    </row>
    <row r="459" ht="14.25" customHeight="1">
      <c r="U459" s="70"/>
    </row>
    <row r="460" ht="14.25" customHeight="1">
      <c r="U460" s="70"/>
    </row>
    <row r="461" ht="14.25" customHeight="1">
      <c r="U461" s="70"/>
    </row>
    <row r="462" ht="14.25" customHeight="1">
      <c r="U462" s="70"/>
    </row>
    <row r="463" ht="14.25" customHeight="1">
      <c r="U463" s="70"/>
    </row>
    <row r="464" ht="14.25" customHeight="1">
      <c r="U464" s="70"/>
    </row>
    <row r="465" ht="14.25" customHeight="1">
      <c r="U465" s="70"/>
    </row>
    <row r="466" ht="14.25" customHeight="1">
      <c r="U466" s="70"/>
    </row>
    <row r="467" ht="14.25" customHeight="1">
      <c r="U467" s="70"/>
    </row>
    <row r="468" ht="14.25" customHeight="1">
      <c r="U468" s="70"/>
    </row>
    <row r="469" ht="14.25" customHeight="1">
      <c r="U469" s="70"/>
    </row>
    <row r="470" ht="14.25" customHeight="1">
      <c r="U470" s="70"/>
    </row>
    <row r="471" ht="14.25" customHeight="1">
      <c r="U471" s="70"/>
    </row>
    <row r="472" ht="14.25" customHeight="1">
      <c r="U472" s="70"/>
    </row>
    <row r="473" ht="14.25" customHeight="1">
      <c r="U473" s="70"/>
    </row>
    <row r="474" ht="14.25" customHeight="1">
      <c r="U474" s="70"/>
    </row>
    <row r="475" ht="14.25" customHeight="1">
      <c r="U475" s="70"/>
    </row>
    <row r="476" ht="14.25" customHeight="1">
      <c r="U476" s="70"/>
    </row>
    <row r="477" ht="14.25" customHeight="1">
      <c r="U477" s="70"/>
    </row>
    <row r="478" ht="14.25" customHeight="1">
      <c r="U478" s="70"/>
    </row>
    <row r="479" ht="14.25" customHeight="1">
      <c r="U479" s="70"/>
    </row>
    <row r="480" ht="14.25" customHeight="1">
      <c r="U480" s="70"/>
    </row>
    <row r="481" ht="14.25" customHeight="1">
      <c r="U481" s="70"/>
    </row>
    <row r="482" ht="14.25" customHeight="1">
      <c r="U482" s="70"/>
    </row>
    <row r="483" ht="14.25" customHeight="1">
      <c r="U483" s="70"/>
    </row>
    <row r="484" ht="14.25" customHeight="1">
      <c r="U484" s="70"/>
    </row>
    <row r="485" ht="14.25" customHeight="1">
      <c r="U485" s="70"/>
    </row>
    <row r="486" ht="14.25" customHeight="1">
      <c r="U486" s="70"/>
    </row>
    <row r="487" ht="14.25" customHeight="1">
      <c r="U487" s="70"/>
    </row>
    <row r="488" ht="14.25" customHeight="1">
      <c r="U488" s="70"/>
    </row>
    <row r="489" ht="14.25" customHeight="1">
      <c r="U489" s="70"/>
    </row>
    <row r="490" ht="14.25" customHeight="1">
      <c r="U490" s="70"/>
    </row>
    <row r="491" ht="14.25" customHeight="1">
      <c r="U491" s="70"/>
    </row>
    <row r="492" ht="14.25" customHeight="1">
      <c r="U492" s="70"/>
    </row>
    <row r="493" ht="14.25" customHeight="1">
      <c r="U493" s="70"/>
    </row>
    <row r="494" ht="14.25" customHeight="1">
      <c r="U494" s="70"/>
    </row>
    <row r="495" ht="14.25" customHeight="1">
      <c r="U495" s="70"/>
    </row>
    <row r="496" ht="14.25" customHeight="1">
      <c r="U496" s="70"/>
    </row>
    <row r="497" ht="14.25" customHeight="1">
      <c r="U497" s="70"/>
    </row>
    <row r="498" ht="14.25" customHeight="1">
      <c r="U498" s="70"/>
    </row>
    <row r="499" ht="14.25" customHeight="1">
      <c r="U499" s="70"/>
    </row>
    <row r="500" ht="14.25" customHeight="1">
      <c r="U500" s="70"/>
    </row>
    <row r="501" ht="14.25" customHeight="1">
      <c r="U501" s="70"/>
    </row>
    <row r="502" ht="14.25" customHeight="1">
      <c r="U502" s="70"/>
    </row>
    <row r="503" ht="14.25" customHeight="1">
      <c r="U503" s="70"/>
    </row>
    <row r="504" ht="14.25" customHeight="1">
      <c r="U504" s="70"/>
    </row>
    <row r="505" ht="14.25" customHeight="1">
      <c r="U505" s="70"/>
    </row>
    <row r="506" ht="14.25" customHeight="1">
      <c r="U506" s="70"/>
    </row>
    <row r="507" ht="14.25" customHeight="1">
      <c r="U507" s="70"/>
    </row>
    <row r="508" ht="14.25" customHeight="1">
      <c r="U508" s="70"/>
    </row>
    <row r="509" ht="14.25" customHeight="1">
      <c r="U509" s="70"/>
    </row>
    <row r="510" ht="14.25" customHeight="1">
      <c r="U510" s="70"/>
    </row>
    <row r="511" ht="14.25" customHeight="1">
      <c r="U511" s="70"/>
    </row>
    <row r="512" ht="14.25" customHeight="1">
      <c r="U512" s="70"/>
    </row>
    <row r="513" ht="14.25" customHeight="1">
      <c r="U513" s="70"/>
    </row>
    <row r="514" ht="14.25" customHeight="1">
      <c r="U514" s="70"/>
    </row>
    <row r="515" ht="14.25" customHeight="1">
      <c r="U515" s="70"/>
    </row>
    <row r="516" ht="14.25" customHeight="1">
      <c r="U516" s="70"/>
    </row>
    <row r="517" ht="14.25" customHeight="1">
      <c r="U517" s="70"/>
    </row>
    <row r="518" ht="14.25" customHeight="1">
      <c r="U518" s="70"/>
    </row>
    <row r="519" ht="14.25" customHeight="1">
      <c r="U519" s="70"/>
    </row>
    <row r="520" ht="14.25" customHeight="1">
      <c r="U520" s="70"/>
    </row>
    <row r="521" ht="14.25" customHeight="1">
      <c r="U521" s="70"/>
    </row>
    <row r="522" ht="14.25" customHeight="1">
      <c r="U522" s="70"/>
    </row>
    <row r="523" ht="14.25" customHeight="1">
      <c r="U523" s="70"/>
    </row>
    <row r="524" ht="14.25" customHeight="1">
      <c r="U524" s="70"/>
    </row>
    <row r="525" ht="14.25" customHeight="1">
      <c r="U525" s="70"/>
    </row>
    <row r="526" ht="14.25" customHeight="1">
      <c r="U526" s="70"/>
    </row>
    <row r="527" ht="14.25" customHeight="1">
      <c r="U527" s="70"/>
    </row>
    <row r="528" ht="14.25" customHeight="1">
      <c r="U528" s="70"/>
    </row>
    <row r="529" ht="14.25" customHeight="1">
      <c r="U529" s="70"/>
    </row>
    <row r="530" ht="14.25" customHeight="1">
      <c r="U530" s="70"/>
    </row>
    <row r="531" ht="14.25" customHeight="1">
      <c r="U531" s="70"/>
    </row>
    <row r="532" ht="14.25" customHeight="1">
      <c r="U532" s="70"/>
    </row>
    <row r="533" ht="14.25" customHeight="1">
      <c r="U533" s="70"/>
    </row>
    <row r="534" ht="14.25" customHeight="1">
      <c r="U534" s="70"/>
    </row>
    <row r="535" ht="14.25" customHeight="1">
      <c r="U535" s="70"/>
    </row>
    <row r="536" ht="14.25" customHeight="1">
      <c r="U536" s="70"/>
    </row>
    <row r="537" ht="14.25" customHeight="1">
      <c r="U537" s="70"/>
    </row>
    <row r="538" ht="14.25" customHeight="1">
      <c r="U538" s="70"/>
    </row>
    <row r="539" ht="14.25" customHeight="1">
      <c r="U539" s="70"/>
    </row>
    <row r="540" ht="14.25" customHeight="1">
      <c r="U540" s="70"/>
    </row>
    <row r="541" ht="14.25" customHeight="1">
      <c r="U541" s="70"/>
    </row>
    <row r="542" ht="14.25" customHeight="1">
      <c r="U542" s="70"/>
    </row>
    <row r="543" ht="14.25" customHeight="1">
      <c r="U543" s="70"/>
    </row>
    <row r="544" ht="14.25" customHeight="1">
      <c r="U544" s="70"/>
    </row>
    <row r="545" ht="14.25" customHeight="1">
      <c r="U545" s="70"/>
    </row>
    <row r="546" ht="14.25" customHeight="1">
      <c r="U546" s="70"/>
    </row>
    <row r="547" ht="14.25" customHeight="1">
      <c r="U547" s="70"/>
    </row>
    <row r="548" ht="14.25" customHeight="1">
      <c r="U548" s="70"/>
    </row>
    <row r="549" ht="14.25" customHeight="1">
      <c r="U549" s="70"/>
    </row>
    <row r="550" ht="14.25" customHeight="1">
      <c r="U550" s="70"/>
    </row>
    <row r="551" ht="14.25" customHeight="1">
      <c r="U551" s="70"/>
    </row>
    <row r="552" ht="14.25" customHeight="1">
      <c r="U552" s="70"/>
    </row>
    <row r="553" ht="14.25" customHeight="1">
      <c r="U553" s="70"/>
    </row>
    <row r="554" ht="14.25" customHeight="1">
      <c r="U554" s="70"/>
    </row>
    <row r="555" ht="14.25" customHeight="1">
      <c r="U555" s="70"/>
    </row>
    <row r="556" ht="14.25" customHeight="1">
      <c r="U556" s="70"/>
    </row>
    <row r="557" ht="14.25" customHeight="1">
      <c r="U557" s="70"/>
    </row>
    <row r="558" ht="14.25" customHeight="1">
      <c r="U558" s="70"/>
    </row>
    <row r="559" ht="14.25" customHeight="1">
      <c r="U559" s="70"/>
    </row>
    <row r="560" ht="14.25" customHeight="1">
      <c r="U560" s="70"/>
    </row>
    <row r="561" ht="14.25" customHeight="1">
      <c r="U561" s="70"/>
    </row>
    <row r="562" ht="14.25" customHeight="1">
      <c r="U562" s="70"/>
    </row>
    <row r="563" ht="14.25" customHeight="1">
      <c r="U563" s="70"/>
    </row>
    <row r="564" ht="14.25" customHeight="1">
      <c r="U564" s="70"/>
    </row>
    <row r="565" ht="14.25" customHeight="1">
      <c r="U565" s="70"/>
    </row>
    <row r="566" ht="14.25" customHeight="1">
      <c r="U566" s="70"/>
    </row>
    <row r="567" ht="14.25" customHeight="1">
      <c r="U567" s="70"/>
    </row>
    <row r="568" ht="14.25" customHeight="1">
      <c r="U568" s="70"/>
    </row>
    <row r="569" ht="14.25" customHeight="1">
      <c r="U569" s="70"/>
    </row>
    <row r="570" ht="14.25" customHeight="1">
      <c r="U570" s="70"/>
    </row>
    <row r="571" ht="14.25" customHeight="1">
      <c r="U571" s="70"/>
    </row>
    <row r="572" ht="14.25" customHeight="1">
      <c r="U572" s="70"/>
    </row>
    <row r="573" ht="14.25" customHeight="1">
      <c r="U573" s="70"/>
    </row>
    <row r="574" ht="14.25" customHeight="1">
      <c r="U574" s="70"/>
    </row>
    <row r="575" ht="14.25" customHeight="1">
      <c r="U575" s="70"/>
    </row>
    <row r="576" ht="14.25" customHeight="1">
      <c r="U576" s="70"/>
    </row>
    <row r="577" ht="14.25" customHeight="1">
      <c r="U577" s="70"/>
    </row>
    <row r="578" ht="14.25" customHeight="1">
      <c r="U578" s="70"/>
    </row>
    <row r="579" ht="14.25" customHeight="1">
      <c r="U579" s="70"/>
    </row>
    <row r="580" ht="14.25" customHeight="1">
      <c r="U580" s="70"/>
    </row>
    <row r="581" ht="14.25" customHeight="1">
      <c r="U581" s="70"/>
    </row>
    <row r="582" ht="14.25" customHeight="1">
      <c r="U582" s="70"/>
    </row>
    <row r="583" ht="14.25" customHeight="1">
      <c r="U583" s="70"/>
    </row>
    <row r="584" ht="14.25" customHeight="1">
      <c r="U584" s="70"/>
    </row>
    <row r="585" ht="14.25" customHeight="1">
      <c r="U585" s="70"/>
    </row>
    <row r="586" ht="14.25" customHeight="1">
      <c r="U586" s="70"/>
    </row>
    <row r="587" ht="14.25" customHeight="1">
      <c r="U587" s="70"/>
    </row>
    <row r="588" ht="14.25" customHeight="1">
      <c r="U588" s="70"/>
    </row>
    <row r="589" ht="14.25" customHeight="1">
      <c r="U589" s="70"/>
    </row>
    <row r="590" ht="14.25" customHeight="1">
      <c r="U590" s="70"/>
    </row>
    <row r="591" ht="14.25" customHeight="1">
      <c r="U591" s="70"/>
    </row>
    <row r="592" ht="14.25" customHeight="1">
      <c r="U592" s="70"/>
    </row>
    <row r="593" ht="14.25" customHeight="1">
      <c r="U593" s="70"/>
    </row>
    <row r="594" ht="14.25" customHeight="1">
      <c r="U594" s="70"/>
    </row>
    <row r="595" ht="14.25" customHeight="1">
      <c r="U595" s="70"/>
    </row>
    <row r="596" ht="14.25" customHeight="1">
      <c r="U596" s="70"/>
    </row>
    <row r="597" ht="14.25" customHeight="1">
      <c r="U597" s="70"/>
    </row>
    <row r="598" ht="14.25" customHeight="1">
      <c r="U598" s="70"/>
    </row>
    <row r="599" ht="14.25" customHeight="1">
      <c r="U599" s="70"/>
    </row>
    <row r="600" ht="14.25" customHeight="1">
      <c r="U600" s="70"/>
    </row>
    <row r="601" ht="14.25" customHeight="1">
      <c r="U601" s="70"/>
    </row>
    <row r="602" ht="14.25" customHeight="1">
      <c r="U602" s="70"/>
    </row>
    <row r="603" ht="14.25" customHeight="1">
      <c r="U603" s="70"/>
    </row>
    <row r="604" ht="14.25" customHeight="1">
      <c r="U604" s="70"/>
    </row>
    <row r="605" ht="14.25" customHeight="1">
      <c r="U605" s="70"/>
    </row>
    <row r="606" ht="14.25" customHeight="1">
      <c r="U606" s="70"/>
    </row>
    <row r="607" ht="14.25" customHeight="1">
      <c r="U607" s="70"/>
    </row>
    <row r="608" ht="14.25" customHeight="1">
      <c r="U608" s="70"/>
    </row>
    <row r="609" ht="14.25" customHeight="1">
      <c r="U609" s="70"/>
    </row>
    <row r="610" ht="14.25" customHeight="1">
      <c r="U610" s="70"/>
    </row>
    <row r="611" ht="14.25" customHeight="1">
      <c r="U611" s="70"/>
    </row>
    <row r="612" ht="14.25" customHeight="1">
      <c r="U612" s="70"/>
    </row>
    <row r="613" ht="14.25" customHeight="1">
      <c r="U613" s="70"/>
    </row>
    <row r="614" ht="14.25" customHeight="1">
      <c r="U614" s="70"/>
    </row>
    <row r="615" ht="14.25" customHeight="1">
      <c r="U615" s="70"/>
    </row>
    <row r="616" ht="14.25" customHeight="1">
      <c r="U616" s="70"/>
    </row>
    <row r="617" ht="14.25" customHeight="1">
      <c r="U617" s="70"/>
    </row>
    <row r="618" ht="14.25" customHeight="1">
      <c r="U618" s="70"/>
    </row>
    <row r="619" ht="14.25" customHeight="1">
      <c r="U619" s="70"/>
    </row>
    <row r="620" ht="14.25" customHeight="1">
      <c r="U620" s="70"/>
    </row>
    <row r="621" ht="14.25" customHeight="1">
      <c r="U621" s="70"/>
    </row>
    <row r="622" ht="14.25" customHeight="1">
      <c r="U622" s="70"/>
    </row>
    <row r="623" ht="14.25" customHeight="1">
      <c r="U623" s="70"/>
    </row>
    <row r="624" ht="14.25" customHeight="1">
      <c r="U624" s="70"/>
    </row>
    <row r="625" ht="14.25" customHeight="1">
      <c r="U625" s="70"/>
    </row>
    <row r="626" ht="14.25" customHeight="1">
      <c r="U626" s="70"/>
    </row>
    <row r="627" ht="14.25" customHeight="1">
      <c r="U627" s="70"/>
    </row>
    <row r="628" ht="14.25" customHeight="1">
      <c r="U628" s="70"/>
    </row>
    <row r="629" ht="14.25" customHeight="1">
      <c r="U629" s="70"/>
    </row>
    <row r="630" ht="14.25" customHeight="1">
      <c r="U630" s="70"/>
    </row>
    <row r="631" ht="14.25" customHeight="1">
      <c r="U631" s="70"/>
    </row>
    <row r="632" ht="14.25" customHeight="1">
      <c r="U632" s="70"/>
    </row>
    <row r="633" ht="14.25" customHeight="1">
      <c r="U633" s="70"/>
    </row>
    <row r="634" ht="14.25" customHeight="1">
      <c r="U634" s="70"/>
    </row>
    <row r="635" ht="14.25" customHeight="1">
      <c r="U635" s="70"/>
    </row>
    <row r="636" ht="14.25" customHeight="1">
      <c r="U636" s="70"/>
    </row>
    <row r="637" ht="14.25" customHeight="1">
      <c r="U637" s="70"/>
    </row>
    <row r="638" ht="14.25" customHeight="1">
      <c r="U638" s="70"/>
    </row>
    <row r="639" ht="14.25" customHeight="1">
      <c r="U639" s="70"/>
    </row>
    <row r="640" ht="14.25" customHeight="1">
      <c r="U640" s="70"/>
    </row>
    <row r="641" ht="14.25" customHeight="1">
      <c r="U641" s="70"/>
    </row>
    <row r="642" ht="14.25" customHeight="1">
      <c r="U642" s="70"/>
    </row>
    <row r="643" ht="14.25" customHeight="1">
      <c r="U643" s="70"/>
    </row>
    <row r="644" ht="14.25" customHeight="1">
      <c r="U644" s="70"/>
    </row>
    <row r="645" ht="14.25" customHeight="1">
      <c r="U645" s="70"/>
    </row>
    <row r="646" ht="14.25" customHeight="1">
      <c r="U646" s="70"/>
    </row>
    <row r="647" ht="14.25" customHeight="1">
      <c r="U647" s="70"/>
    </row>
    <row r="648" ht="14.25" customHeight="1">
      <c r="U648" s="70"/>
    </row>
    <row r="649" ht="14.25" customHeight="1">
      <c r="U649" s="70"/>
    </row>
    <row r="650" ht="14.25" customHeight="1">
      <c r="U650" s="70"/>
    </row>
    <row r="651" ht="14.25" customHeight="1">
      <c r="U651" s="70"/>
    </row>
    <row r="652" ht="14.25" customHeight="1">
      <c r="U652" s="70"/>
    </row>
    <row r="653" ht="14.25" customHeight="1">
      <c r="U653" s="70"/>
    </row>
    <row r="654" ht="14.25" customHeight="1">
      <c r="U654" s="70"/>
    </row>
    <row r="655" ht="14.25" customHeight="1">
      <c r="U655" s="70"/>
    </row>
    <row r="656" ht="14.25" customHeight="1">
      <c r="U656" s="70"/>
    </row>
    <row r="657" ht="14.25" customHeight="1">
      <c r="U657" s="70"/>
    </row>
    <row r="658" ht="14.25" customHeight="1">
      <c r="U658" s="70"/>
    </row>
    <row r="659" ht="14.25" customHeight="1">
      <c r="U659" s="70"/>
    </row>
    <row r="660" ht="14.25" customHeight="1">
      <c r="U660" s="70"/>
    </row>
    <row r="661" ht="14.25" customHeight="1">
      <c r="U661" s="70"/>
    </row>
    <row r="662" ht="14.25" customHeight="1">
      <c r="U662" s="70"/>
    </row>
    <row r="663" ht="14.25" customHeight="1">
      <c r="U663" s="70"/>
    </row>
    <row r="664" ht="14.25" customHeight="1">
      <c r="U664" s="70"/>
    </row>
    <row r="665" ht="14.25" customHeight="1">
      <c r="U665" s="70"/>
    </row>
    <row r="666" ht="14.25" customHeight="1">
      <c r="U666" s="70"/>
    </row>
    <row r="667" ht="14.25" customHeight="1">
      <c r="U667" s="70"/>
    </row>
    <row r="668" ht="14.25" customHeight="1">
      <c r="U668" s="70"/>
    </row>
    <row r="669" ht="14.25" customHeight="1">
      <c r="U669" s="70"/>
    </row>
    <row r="670" ht="14.25" customHeight="1">
      <c r="U670" s="70"/>
    </row>
    <row r="671" ht="14.25" customHeight="1">
      <c r="U671" s="70"/>
    </row>
    <row r="672" ht="14.25" customHeight="1">
      <c r="U672" s="70"/>
    </row>
    <row r="673" ht="14.25" customHeight="1">
      <c r="U673" s="70"/>
    </row>
    <row r="674" ht="14.25" customHeight="1">
      <c r="U674" s="70"/>
    </row>
    <row r="675" ht="14.25" customHeight="1">
      <c r="U675" s="70"/>
    </row>
    <row r="676" ht="14.25" customHeight="1">
      <c r="U676" s="70"/>
    </row>
    <row r="677" ht="14.25" customHeight="1">
      <c r="U677" s="70"/>
    </row>
    <row r="678" ht="14.25" customHeight="1">
      <c r="U678" s="70"/>
    </row>
    <row r="679" ht="14.25" customHeight="1">
      <c r="U679" s="70"/>
    </row>
    <row r="680" ht="14.25" customHeight="1">
      <c r="U680" s="70"/>
    </row>
    <row r="681" ht="14.25" customHeight="1">
      <c r="U681" s="70"/>
    </row>
    <row r="682" ht="14.25" customHeight="1">
      <c r="U682" s="70"/>
    </row>
    <row r="683" ht="14.25" customHeight="1">
      <c r="U683" s="70"/>
    </row>
    <row r="684" ht="14.25" customHeight="1">
      <c r="U684" s="70"/>
    </row>
    <row r="685" ht="14.25" customHeight="1">
      <c r="U685" s="70"/>
    </row>
    <row r="686" ht="14.25" customHeight="1">
      <c r="U686" s="70"/>
    </row>
    <row r="687" ht="14.25" customHeight="1">
      <c r="U687" s="70"/>
    </row>
    <row r="688" ht="14.25" customHeight="1">
      <c r="U688" s="70"/>
    </row>
    <row r="689" ht="14.25" customHeight="1">
      <c r="U689" s="70"/>
    </row>
    <row r="690" ht="14.25" customHeight="1">
      <c r="U690" s="70"/>
    </row>
    <row r="691" ht="14.25" customHeight="1">
      <c r="U691" s="70"/>
    </row>
    <row r="692" ht="14.25" customHeight="1">
      <c r="U692" s="70"/>
    </row>
    <row r="693" ht="14.25" customHeight="1">
      <c r="U693" s="70"/>
    </row>
    <row r="694" ht="14.25" customHeight="1">
      <c r="U694" s="70"/>
    </row>
    <row r="695" ht="14.25" customHeight="1">
      <c r="U695" s="70"/>
    </row>
    <row r="696" ht="14.25" customHeight="1">
      <c r="U696" s="70"/>
    </row>
    <row r="697" ht="14.25" customHeight="1">
      <c r="U697" s="70"/>
    </row>
    <row r="698" ht="14.25" customHeight="1">
      <c r="U698" s="70"/>
    </row>
    <row r="699" ht="14.25" customHeight="1">
      <c r="U699" s="70"/>
    </row>
    <row r="700" ht="14.25" customHeight="1">
      <c r="U700" s="70"/>
    </row>
    <row r="701" ht="14.25" customHeight="1">
      <c r="U701" s="70"/>
    </row>
    <row r="702" ht="14.25" customHeight="1">
      <c r="U702" s="70"/>
    </row>
    <row r="703" ht="14.25" customHeight="1">
      <c r="U703" s="70"/>
    </row>
    <row r="704" ht="14.25" customHeight="1">
      <c r="U704" s="70"/>
    </row>
    <row r="705" ht="14.25" customHeight="1">
      <c r="U705" s="70"/>
    </row>
    <row r="706" ht="14.25" customHeight="1">
      <c r="U706" s="70"/>
    </row>
    <row r="707" ht="14.25" customHeight="1">
      <c r="U707" s="70"/>
    </row>
    <row r="708" ht="14.25" customHeight="1">
      <c r="U708" s="70"/>
    </row>
    <row r="709" ht="14.25" customHeight="1">
      <c r="U709" s="70"/>
    </row>
    <row r="710" ht="14.25" customHeight="1">
      <c r="U710" s="70"/>
    </row>
    <row r="711" ht="14.25" customHeight="1">
      <c r="U711" s="70"/>
    </row>
    <row r="712" ht="14.25" customHeight="1">
      <c r="U712" s="70"/>
    </row>
    <row r="713" ht="14.25" customHeight="1">
      <c r="U713" s="70"/>
    </row>
    <row r="714" ht="14.25" customHeight="1">
      <c r="U714" s="70"/>
    </row>
    <row r="715" ht="14.25" customHeight="1">
      <c r="U715" s="70"/>
    </row>
    <row r="716" ht="14.25" customHeight="1">
      <c r="U716" s="70"/>
    </row>
    <row r="717" ht="14.25" customHeight="1">
      <c r="U717" s="70"/>
    </row>
    <row r="718" ht="14.25" customHeight="1">
      <c r="U718" s="70"/>
    </row>
    <row r="719" ht="14.25" customHeight="1">
      <c r="U719" s="70"/>
    </row>
    <row r="720" ht="14.25" customHeight="1">
      <c r="U720" s="70"/>
    </row>
    <row r="721" ht="14.25" customHeight="1">
      <c r="U721" s="70"/>
    </row>
    <row r="722" ht="14.25" customHeight="1">
      <c r="U722" s="70"/>
    </row>
    <row r="723" ht="14.25" customHeight="1">
      <c r="U723" s="70"/>
    </row>
    <row r="724" ht="14.25" customHeight="1">
      <c r="U724" s="70"/>
    </row>
    <row r="725" ht="14.25" customHeight="1">
      <c r="U725" s="70"/>
    </row>
    <row r="726" ht="14.25" customHeight="1">
      <c r="U726" s="70"/>
    </row>
    <row r="727" ht="14.25" customHeight="1">
      <c r="U727" s="70"/>
    </row>
    <row r="728" ht="14.25" customHeight="1">
      <c r="U728" s="70"/>
    </row>
    <row r="729" ht="14.25" customHeight="1">
      <c r="U729" s="70"/>
    </row>
    <row r="730" ht="14.25" customHeight="1">
      <c r="U730" s="70"/>
    </row>
    <row r="731" ht="14.25" customHeight="1">
      <c r="U731" s="70"/>
    </row>
    <row r="732" ht="14.25" customHeight="1">
      <c r="U732" s="70"/>
    </row>
    <row r="733" ht="14.25" customHeight="1">
      <c r="U733" s="70"/>
    </row>
    <row r="734" ht="14.25" customHeight="1">
      <c r="U734" s="70"/>
    </row>
    <row r="735" ht="14.25" customHeight="1">
      <c r="U735" s="70"/>
    </row>
    <row r="736" ht="14.25" customHeight="1">
      <c r="U736" s="70"/>
    </row>
    <row r="737" ht="14.25" customHeight="1">
      <c r="U737" s="70"/>
    </row>
    <row r="738" ht="14.25" customHeight="1">
      <c r="U738" s="70"/>
    </row>
    <row r="739" ht="14.25" customHeight="1">
      <c r="U739" s="70"/>
    </row>
    <row r="740" ht="14.25" customHeight="1">
      <c r="U740" s="70"/>
    </row>
    <row r="741" ht="14.25" customHeight="1">
      <c r="U741" s="70"/>
    </row>
    <row r="742" ht="14.25" customHeight="1">
      <c r="U742" s="70"/>
    </row>
    <row r="743" ht="14.25" customHeight="1">
      <c r="U743" s="70"/>
    </row>
    <row r="744" ht="14.25" customHeight="1">
      <c r="U744" s="70"/>
    </row>
    <row r="745" ht="14.25" customHeight="1">
      <c r="U745" s="70"/>
    </row>
    <row r="746" ht="14.25" customHeight="1">
      <c r="U746" s="70"/>
    </row>
    <row r="747" ht="14.25" customHeight="1">
      <c r="U747" s="70"/>
    </row>
    <row r="748" ht="14.25" customHeight="1">
      <c r="U748" s="70"/>
    </row>
    <row r="749" ht="14.25" customHeight="1">
      <c r="U749" s="70"/>
    </row>
    <row r="750" ht="14.25" customHeight="1">
      <c r="U750" s="70"/>
    </row>
    <row r="751" ht="14.25" customHeight="1">
      <c r="U751" s="70"/>
    </row>
    <row r="752" ht="14.25" customHeight="1">
      <c r="U752" s="70"/>
    </row>
    <row r="753" ht="14.25" customHeight="1">
      <c r="U753" s="70"/>
    </row>
    <row r="754" ht="14.25" customHeight="1">
      <c r="U754" s="70"/>
    </row>
    <row r="755" ht="14.25" customHeight="1">
      <c r="U755" s="70"/>
    </row>
    <row r="756" ht="14.25" customHeight="1">
      <c r="U756" s="70"/>
    </row>
    <row r="757" ht="14.25" customHeight="1">
      <c r="U757" s="70"/>
    </row>
    <row r="758" ht="14.25" customHeight="1">
      <c r="U758" s="70"/>
    </row>
    <row r="759" ht="14.25" customHeight="1">
      <c r="U759" s="70"/>
    </row>
    <row r="760" ht="14.25" customHeight="1">
      <c r="U760" s="70"/>
    </row>
    <row r="761" ht="14.25" customHeight="1">
      <c r="U761" s="70"/>
    </row>
    <row r="762" ht="14.25" customHeight="1">
      <c r="U762" s="70"/>
    </row>
    <row r="763" ht="14.25" customHeight="1">
      <c r="U763" s="70"/>
    </row>
    <row r="764" ht="14.25" customHeight="1">
      <c r="U764" s="70"/>
    </row>
    <row r="765" ht="14.25" customHeight="1">
      <c r="U765" s="70"/>
    </row>
    <row r="766" ht="14.25" customHeight="1">
      <c r="U766" s="70"/>
    </row>
    <row r="767" ht="14.25" customHeight="1">
      <c r="U767" s="70"/>
    </row>
    <row r="768" ht="14.25" customHeight="1">
      <c r="U768" s="70"/>
    </row>
    <row r="769" ht="14.25" customHeight="1">
      <c r="U769" s="70"/>
    </row>
    <row r="770" ht="14.25" customHeight="1">
      <c r="U770" s="70"/>
    </row>
    <row r="771" ht="14.25" customHeight="1">
      <c r="U771" s="70"/>
    </row>
    <row r="772" ht="14.25" customHeight="1">
      <c r="U772" s="70"/>
    </row>
    <row r="773" ht="14.25" customHeight="1">
      <c r="U773" s="70"/>
    </row>
    <row r="774" ht="14.25" customHeight="1">
      <c r="U774" s="70"/>
    </row>
    <row r="775" ht="14.25" customHeight="1">
      <c r="U775" s="70"/>
    </row>
    <row r="776" ht="14.25" customHeight="1">
      <c r="U776" s="70"/>
    </row>
    <row r="777" ht="14.25" customHeight="1">
      <c r="U777" s="70"/>
    </row>
    <row r="778" ht="14.25" customHeight="1">
      <c r="U778" s="70"/>
    </row>
    <row r="779" ht="14.25" customHeight="1">
      <c r="U779" s="70"/>
    </row>
    <row r="780" ht="14.25" customHeight="1">
      <c r="U780" s="70"/>
    </row>
    <row r="781" ht="14.25" customHeight="1">
      <c r="U781" s="70"/>
    </row>
    <row r="782" ht="14.25" customHeight="1">
      <c r="U782" s="70"/>
    </row>
    <row r="783" ht="14.25" customHeight="1">
      <c r="U783" s="70"/>
    </row>
    <row r="784" ht="14.25" customHeight="1">
      <c r="U784" s="70"/>
    </row>
    <row r="785" ht="14.25" customHeight="1">
      <c r="U785" s="70"/>
    </row>
    <row r="786" ht="14.25" customHeight="1">
      <c r="U786" s="70"/>
    </row>
    <row r="787" ht="14.25" customHeight="1">
      <c r="U787" s="70"/>
    </row>
    <row r="788" ht="14.25" customHeight="1">
      <c r="U788" s="70"/>
    </row>
    <row r="789" ht="14.25" customHeight="1">
      <c r="U789" s="70"/>
    </row>
    <row r="790" ht="14.25" customHeight="1">
      <c r="U790" s="70"/>
    </row>
    <row r="791" ht="14.25" customHeight="1">
      <c r="U791" s="70"/>
    </row>
    <row r="792" ht="14.25" customHeight="1">
      <c r="U792" s="70"/>
    </row>
    <row r="793" ht="14.25" customHeight="1">
      <c r="U793" s="70"/>
    </row>
    <row r="794" ht="14.25" customHeight="1">
      <c r="U794" s="70"/>
    </row>
    <row r="795" ht="14.25" customHeight="1">
      <c r="U795" s="70"/>
    </row>
    <row r="796" ht="14.25" customHeight="1">
      <c r="U796" s="70"/>
    </row>
    <row r="797" ht="14.25" customHeight="1">
      <c r="U797" s="70"/>
    </row>
    <row r="798" ht="14.25" customHeight="1">
      <c r="U798" s="70"/>
    </row>
    <row r="799" ht="14.25" customHeight="1">
      <c r="U799" s="70"/>
    </row>
    <row r="800" ht="14.25" customHeight="1">
      <c r="U800" s="70"/>
    </row>
    <row r="801" ht="14.25" customHeight="1">
      <c r="U801" s="70"/>
    </row>
    <row r="802" ht="14.25" customHeight="1">
      <c r="U802" s="70"/>
    </row>
    <row r="803" ht="14.25" customHeight="1">
      <c r="U803" s="70"/>
    </row>
    <row r="804" ht="14.25" customHeight="1">
      <c r="U804" s="70"/>
    </row>
    <row r="805" ht="14.25" customHeight="1">
      <c r="U805" s="70"/>
    </row>
    <row r="806" ht="14.25" customHeight="1">
      <c r="U806" s="70"/>
    </row>
    <row r="807" ht="14.25" customHeight="1">
      <c r="U807" s="70"/>
    </row>
    <row r="808" ht="14.25" customHeight="1">
      <c r="U808" s="70"/>
    </row>
    <row r="809" ht="14.25" customHeight="1">
      <c r="U809" s="70"/>
    </row>
    <row r="810" ht="14.25" customHeight="1">
      <c r="U810" s="70"/>
    </row>
    <row r="811" ht="14.25" customHeight="1">
      <c r="U811" s="70"/>
    </row>
    <row r="812" ht="14.25" customHeight="1">
      <c r="U812" s="70"/>
    </row>
    <row r="813" ht="14.25" customHeight="1">
      <c r="U813" s="70"/>
    </row>
    <row r="814" ht="14.25" customHeight="1">
      <c r="U814" s="70"/>
    </row>
    <row r="815" ht="14.25" customHeight="1">
      <c r="U815" s="70"/>
    </row>
    <row r="816" ht="14.25" customHeight="1">
      <c r="U816" s="70"/>
    </row>
    <row r="817" ht="14.25" customHeight="1">
      <c r="U817" s="70"/>
    </row>
    <row r="818" ht="14.25" customHeight="1">
      <c r="U818" s="70"/>
    </row>
    <row r="819" ht="14.25" customHeight="1">
      <c r="U819" s="70"/>
    </row>
    <row r="820" ht="14.25" customHeight="1">
      <c r="U820" s="70"/>
    </row>
    <row r="821" ht="14.25" customHeight="1">
      <c r="U821" s="70"/>
    </row>
    <row r="822" ht="14.25" customHeight="1">
      <c r="U822" s="70"/>
    </row>
    <row r="823" ht="14.25" customHeight="1">
      <c r="U823" s="70"/>
    </row>
    <row r="824" ht="14.25" customHeight="1">
      <c r="U824" s="70"/>
    </row>
    <row r="825" ht="14.25" customHeight="1">
      <c r="U825" s="70"/>
    </row>
    <row r="826" ht="14.25" customHeight="1">
      <c r="U826" s="70"/>
    </row>
    <row r="827" ht="14.25" customHeight="1">
      <c r="U827" s="70"/>
    </row>
    <row r="828" ht="14.25" customHeight="1">
      <c r="U828" s="70"/>
    </row>
    <row r="829" ht="14.25" customHeight="1">
      <c r="U829" s="70"/>
    </row>
    <row r="830" ht="14.25" customHeight="1">
      <c r="U830" s="70"/>
    </row>
    <row r="831" ht="14.25" customHeight="1">
      <c r="U831" s="70"/>
    </row>
    <row r="832" ht="14.25" customHeight="1">
      <c r="U832" s="70"/>
    </row>
    <row r="833" ht="14.25" customHeight="1">
      <c r="U833" s="70"/>
    </row>
    <row r="834" ht="14.25" customHeight="1">
      <c r="U834" s="70"/>
    </row>
    <row r="835" ht="14.25" customHeight="1">
      <c r="U835" s="70"/>
    </row>
    <row r="836" ht="14.25" customHeight="1">
      <c r="U836" s="70"/>
    </row>
    <row r="837" ht="14.25" customHeight="1">
      <c r="U837" s="70"/>
    </row>
    <row r="838" ht="14.25" customHeight="1">
      <c r="U838" s="70"/>
    </row>
    <row r="839" ht="14.25" customHeight="1">
      <c r="U839" s="70"/>
    </row>
    <row r="840" ht="14.25" customHeight="1">
      <c r="U840" s="70"/>
    </row>
    <row r="841" ht="14.25" customHeight="1">
      <c r="U841" s="70"/>
    </row>
    <row r="842" ht="14.25" customHeight="1">
      <c r="U842" s="70"/>
    </row>
    <row r="843" ht="14.25" customHeight="1">
      <c r="U843" s="70"/>
    </row>
    <row r="844" ht="14.25" customHeight="1">
      <c r="U844" s="70"/>
    </row>
    <row r="845" ht="14.25" customHeight="1">
      <c r="U845" s="70"/>
    </row>
    <row r="846" ht="14.25" customHeight="1">
      <c r="U846" s="70"/>
    </row>
    <row r="847" ht="14.25" customHeight="1">
      <c r="U847" s="70"/>
    </row>
    <row r="848" ht="14.25" customHeight="1">
      <c r="U848" s="70"/>
    </row>
    <row r="849" ht="14.25" customHeight="1">
      <c r="U849" s="70"/>
    </row>
    <row r="850" ht="14.25" customHeight="1">
      <c r="U850" s="70"/>
    </row>
    <row r="851" ht="14.25" customHeight="1">
      <c r="U851" s="70"/>
    </row>
    <row r="852" ht="14.25" customHeight="1">
      <c r="U852" s="70"/>
    </row>
    <row r="853" ht="14.25" customHeight="1">
      <c r="U853" s="70"/>
    </row>
    <row r="854" ht="14.25" customHeight="1">
      <c r="U854" s="70"/>
    </row>
    <row r="855" ht="14.25" customHeight="1">
      <c r="U855" s="70"/>
    </row>
    <row r="856" ht="14.25" customHeight="1">
      <c r="U856" s="70"/>
    </row>
    <row r="857" ht="14.25" customHeight="1">
      <c r="U857" s="70"/>
    </row>
    <row r="858" ht="14.25" customHeight="1">
      <c r="U858" s="70"/>
    </row>
    <row r="859" ht="14.25" customHeight="1">
      <c r="U859" s="70"/>
    </row>
    <row r="860" ht="14.25" customHeight="1">
      <c r="U860" s="70"/>
    </row>
    <row r="861" ht="14.25" customHeight="1">
      <c r="U861" s="70"/>
    </row>
    <row r="862" ht="14.25" customHeight="1">
      <c r="U862" s="70"/>
    </row>
    <row r="863" ht="14.25" customHeight="1">
      <c r="U863" s="70"/>
    </row>
    <row r="864" ht="14.25" customHeight="1">
      <c r="U864" s="70"/>
    </row>
    <row r="865" ht="14.25" customHeight="1">
      <c r="U865" s="70"/>
    </row>
    <row r="866" ht="14.25" customHeight="1">
      <c r="U866" s="70"/>
    </row>
    <row r="867" ht="14.25" customHeight="1">
      <c r="U867" s="70"/>
    </row>
    <row r="868" ht="14.25" customHeight="1">
      <c r="U868" s="70"/>
    </row>
    <row r="869" ht="14.25" customHeight="1">
      <c r="U869" s="70"/>
    </row>
    <row r="870" ht="14.25" customHeight="1">
      <c r="U870" s="70"/>
    </row>
    <row r="871" ht="14.25" customHeight="1">
      <c r="U871" s="70"/>
    </row>
    <row r="872" ht="14.25" customHeight="1">
      <c r="U872" s="70"/>
    </row>
    <row r="873" ht="14.25" customHeight="1">
      <c r="U873" s="70"/>
    </row>
    <row r="874" ht="14.25" customHeight="1">
      <c r="U874" s="70"/>
    </row>
    <row r="875" ht="14.25" customHeight="1">
      <c r="U875" s="70"/>
    </row>
    <row r="876" ht="14.25" customHeight="1">
      <c r="U876" s="70"/>
    </row>
    <row r="877" ht="14.25" customHeight="1">
      <c r="U877" s="70"/>
    </row>
    <row r="878" ht="14.25" customHeight="1">
      <c r="U878" s="70"/>
    </row>
    <row r="879" ht="14.25" customHeight="1">
      <c r="U879" s="70"/>
    </row>
    <row r="880" ht="14.25" customHeight="1">
      <c r="U880" s="70"/>
    </row>
    <row r="881" ht="14.25" customHeight="1">
      <c r="U881" s="70"/>
    </row>
    <row r="882" ht="14.25" customHeight="1">
      <c r="U882" s="70"/>
    </row>
    <row r="883" ht="14.25" customHeight="1">
      <c r="U883" s="70"/>
    </row>
    <row r="884" ht="14.25" customHeight="1">
      <c r="U884" s="70"/>
    </row>
    <row r="885" ht="14.25" customHeight="1">
      <c r="U885" s="70"/>
    </row>
    <row r="886" ht="14.25" customHeight="1">
      <c r="U886" s="70"/>
    </row>
    <row r="887" ht="14.25" customHeight="1">
      <c r="U887" s="70"/>
    </row>
    <row r="888" ht="14.25" customHeight="1">
      <c r="U888" s="70"/>
    </row>
    <row r="889" ht="14.25" customHeight="1">
      <c r="U889" s="70"/>
    </row>
    <row r="890" ht="14.25" customHeight="1">
      <c r="U890" s="70"/>
    </row>
    <row r="891" ht="14.25" customHeight="1">
      <c r="U891" s="70"/>
    </row>
    <row r="892" ht="14.25" customHeight="1">
      <c r="U892" s="70"/>
    </row>
    <row r="893" ht="14.25" customHeight="1">
      <c r="U893" s="70"/>
    </row>
    <row r="894" ht="14.25" customHeight="1">
      <c r="U894" s="70"/>
    </row>
    <row r="895" ht="14.25" customHeight="1">
      <c r="U895" s="70"/>
    </row>
    <row r="896" ht="14.25" customHeight="1">
      <c r="U896" s="70"/>
    </row>
    <row r="897" ht="14.25" customHeight="1">
      <c r="U897" s="70"/>
    </row>
    <row r="898" ht="14.25" customHeight="1">
      <c r="U898" s="70"/>
    </row>
    <row r="899" ht="14.25" customHeight="1">
      <c r="U899" s="70"/>
    </row>
    <row r="900" ht="14.25" customHeight="1">
      <c r="U900" s="70"/>
    </row>
    <row r="901" ht="14.25" customHeight="1">
      <c r="U901" s="70"/>
    </row>
    <row r="902" ht="14.25" customHeight="1">
      <c r="U902" s="70"/>
    </row>
    <row r="903" ht="14.25" customHeight="1">
      <c r="U903" s="70"/>
    </row>
    <row r="904" ht="14.25" customHeight="1">
      <c r="U904" s="70"/>
    </row>
    <row r="905" ht="14.25" customHeight="1">
      <c r="U905" s="70"/>
    </row>
    <row r="906" ht="14.25" customHeight="1">
      <c r="U906" s="70"/>
    </row>
    <row r="907" ht="14.25" customHeight="1">
      <c r="U907" s="70"/>
    </row>
    <row r="908" ht="14.25" customHeight="1">
      <c r="U908" s="70"/>
    </row>
    <row r="909" ht="14.25" customHeight="1">
      <c r="U909" s="70"/>
    </row>
    <row r="910" ht="14.25" customHeight="1">
      <c r="U910" s="70"/>
    </row>
    <row r="911" ht="14.25" customHeight="1">
      <c r="U911" s="70"/>
    </row>
    <row r="912" ht="14.25" customHeight="1">
      <c r="U912" s="70"/>
    </row>
    <row r="913" ht="14.25" customHeight="1">
      <c r="U913" s="70"/>
    </row>
    <row r="914" ht="14.25" customHeight="1">
      <c r="U914" s="70"/>
    </row>
    <row r="915" ht="14.25" customHeight="1">
      <c r="U915" s="70"/>
    </row>
    <row r="916" ht="14.25" customHeight="1">
      <c r="U916" s="70"/>
    </row>
    <row r="917" ht="14.25" customHeight="1">
      <c r="U917" s="70"/>
    </row>
    <row r="918" ht="14.25" customHeight="1">
      <c r="U918" s="70"/>
    </row>
    <row r="919" ht="14.25" customHeight="1">
      <c r="U919" s="70"/>
    </row>
    <row r="920" ht="14.25" customHeight="1">
      <c r="U920" s="70"/>
    </row>
    <row r="921" ht="14.25" customHeight="1">
      <c r="U921" s="70"/>
    </row>
    <row r="922" ht="14.25" customHeight="1">
      <c r="U922" s="70"/>
    </row>
    <row r="923" ht="14.25" customHeight="1">
      <c r="U923" s="70"/>
    </row>
    <row r="924" ht="14.25" customHeight="1">
      <c r="U924" s="70"/>
    </row>
    <row r="925" ht="14.25" customHeight="1">
      <c r="U925" s="70"/>
    </row>
    <row r="926" ht="14.25" customHeight="1">
      <c r="U926" s="70"/>
    </row>
    <row r="927" ht="14.25" customHeight="1">
      <c r="U927" s="70"/>
    </row>
    <row r="928" ht="14.25" customHeight="1">
      <c r="U928" s="70"/>
    </row>
    <row r="929" ht="14.25" customHeight="1">
      <c r="U929" s="70"/>
    </row>
    <row r="930" ht="14.25" customHeight="1">
      <c r="U930" s="70"/>
    </row>
    <row r="931" ht="14.25" customHeight="1">
      <c r="U931" s="70"/>
    </row>
    <row r="932" ht="14.25" customHeight="1">
      <c r="U932" s="70"/>
    </row>
    <row r="933" ht="14.25" customHeight="1">
      <c r="U933" s="70"/>
    </row>
    <row r="934" ht="14.25" customHeight="1">
      <c r="U934" s="70"/>
    </row>
    <row r="935" ht="14.25" customHeight="1">
      <c r="U935" s="70"/>
    </row>
    <row r="936" ht="14.25" customHeight="1">
      <c r="U936" s="70"/>
    </row>
    <row r="937" ht="14.25" customHeight="1">
      <c r="U937" s="70"/>
    </row>
    <row r="938" ht="14.25" customHeight="1">
      <c r="U938" s="70"/>
    </row>
    <row r="939" ht="14.25" customHeight="1">
      <c r="U939" s="70"/>
    </row>
    <row r="940" ht="14.25" customHeight="1">
      <c r="U940" s="70"/>
    </row>
    <row r="941" ht="14.25" customHeight="1">
      <c r="U941" s="70"/>
    </row>
    <row r="942" ht="14.25" customHeight="1">
      <c r="U942" s="70"/>
    </row>
    <row r="943" ht="14.25" customHeight="1">
      <c r="U943" s="70"/>
    </row>
    <row r="944" ht="14.25" customHeight="1">
      <c r="U944" s="70"/>
    </row>
    <row r="945" ht="14.25" customHeight="1">
      <c r="U945" s="70"/>
    </row>
    <row r="946" ht="14.25" customHeight="1">
      <c r="U946" s="70"/>
    </row>
    <row r="947" ht="14.25" customHeight="1">
      <c r="U947" s="70"/>
    </row>
    <row r="948" ht="14.25" customHeight="1">
      <c r="U948" s="70"/>
    </row>
    <row r="949" ht="14.25" customHeight="1">
      <c r="U949" s="70"/>
    </row>
    <row r="950" ht="14.25" customHeight="1">
      <c r="U950" s="70"/>
    </row>
    <row r="951" ht="14.25" customHeight="1">
      <c r="U951" s="70"/>
    </row>
    <row r="952" ht="14.25" customHeight="1">
      <c r="U952" s="70"/>
    </row>
    <row r="953" ht="14.25" customHeight="1">
      <c r="U953" s="70"/>
    </row>
    <row r="954" ht="14.25" customHeight="1">
      <c r="U954" s="70"/>
    </row>
    <row r="955" ht="14.25" customHeight="1">
      <c r="U955" s="70"/>
    </row>
    <row r="956" ht="14.25" customHeight="1">
      <c r="U956" s="70"/>
    </row>
    <row r="957" ht="14.25" customHeight="1">
      <c r="U957" s="70"/>
    </row>
    <row r="958" ht="14.25" customHeight="1">
      <c r="U958" s="70"/>
    </row>
    <row r="959" ht="14.25" customHeight="1">
      <c r="U959" s="70"/>
    </row>
    <row r="960" ht="14.25" customHeight="1">
      <c r="U960" s="70"/>
    </row>
    <row r="961" ht="14.25" customHeight="1">
      <c r="U961" s="70"/>
    </row>
    <row r="962" ht="14.25" customHeight="1">
      <c r="U962" s="70"/>
    </row>
    <row r="963" ht="14.25" customHeight="1">
      <c r="U963" s="70"/>
    </row>
    <row r="964" ht="14.25" customHeight="1">
      <c r="U964" s="70"/>
    </row>
    <row r="965" ht="14.25" customHeight="1">
      <c r="U965" s="70"/>
    </row>
    <row r="966" ht="14.25" customHeight="1">
      <c r="U966" s="70"/>
    </row>
    <row r="967" ht="14.25" customHeight="1">
      <c r="U967" s="70"/>
    </row>
    <row r="968" ht="14.25" customHeight="1">
      <c r="U968" s="70"/>
    </row>
    <row r="969" ht="14.25" customHeight="1">
      <c r="U969" s="70"/>
    </row>
    <row r="970" ht="14.25" customHeight="1">
      <c r="U970" s="70"/>
    </row>
    <row r="971" ht="14.25" customHeight="1">
      <c r="U971" s="70"/>
    </row>
    <row r="972" ht="14.25" customHeight="1">
      <c r="U972" s="70"/>
    </row>
    <row r="973" ht="14.25" customHeight="1">
      <c r="U973" s="70"/>
    </row>
    <row r="974" ht="14.25" customHeight="1">
      <c r="U974" s="70"/>
    </row>
    <row r="975" ht="14.25" customHeight="1">
      <c r="U975" s="70"/>
    </row>
    <row r="976" ht="14.25" customHeight="1">
      <c r="U976" s="70"/>
    </row>
    <row r="977" ht="14.25" customHeight="1">
      <c r="U977" s="70"/>
    </row>
    <row r="978" ht="14.25" customHeight="1">
      <c r="U978" s="70"/>
    </row>
    <row r="979" ht="14.25" customHeight="1">
      <c r="U979" s="70"/>
    </row>
    <row r="980" ht="14.25" customHeight="1">
      <c r="U980" s="70"/>
    </row>
    <row r="981" ht="14.25" customHeight="1">
      <c r="U981" s="70"/>
    </row>
    <row r="982" ht="14.25" customHeight="1">
      <c r="U982" s="70"/>
    </row>
    <row r="983" ht="14.25" customHeight="1">
      <c r="U983" s="70"/>
    </row>
    <row r="984" ht="14.25" customHeight="1">
      <c r="U984" s="70"/>
    </row>
    <row r="985" ht="14.25" customHeight="1">
      <c r="U985" s="70"/>
    </row>
    <row r="986" ht="14.25" customHeight="1">
      <c r="U986" s="70"/>
    </row>
    <row r="987" ht="14.25" customHeight="1">
      <c r="U987" s="70"/>
    </row>
    <row r="988" ht="14.25" customHeight="1">
      <c r="U988" s="70"/>
    </row>
    <row r="989" ht="14.25" customHeight="1">
      <c r="U989" s="70"/>
    </row>
    <row r="990" ht="14.25" customHeight="1">
      <c r="U990" s="70"/>
    </row>
    <row r="991" ht="14.25" customHeight="1">
      <c r="U991" s="70"/>
    </row>
    <row r="992" ht="14.25" customHeight="1">
      <c r="U992" s="70"/>
    </row>
    <row r="993" ht="14.25" customHeight="1">
      <c r="U993" s="70"/>
    </row>
    <row r="994" ht="14.25" customHeight="1">
      <c r="U994" s="70"/>
    </row>
    <row r="995" ht="14.25" customHeight="1">
      <c r="U995" s="70"/>
    </row>
    <row r="996" ht="14.25" customHeight="1">
      <c r="U996" s="70"/>
    </row>
    <row r="997" ht="14.25" customHeight="1">
      <c r="U997" s="70"/>
    </row>
    <row r="998" ht="14.25" customHeight="1">
      <c r="U998" s="70"/>
    </row>
    <row r="999" ht="14.25" customHeight="1">
      <c r="U999" s="70"/>
    </row>
    <row r="1000" ht="14.25" customHeight="1">
      <c r="U1000" s="7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>
      <pane xSplit="6.0" ySplit="6.0" topLeftCell="G7" activePane="bottomRight" state="frozen"/>
      <selection activeCell="G1" sqref="G1" pane="topRight"/>
      <selection activeCell="A7" sqref="A7" pane="bottomLeft"/>
      <selection activeCell="G7" sqref="G7" pane="bottomRight"/>
    </sheetView>
  </sheetViews>
  <sheetFormatPr customHeight="1" defaultColWidth="12.63" defaultRowHeight="15.0" outlineLevelRow="1"/>
  <cols>
    <col customWidth="1" min="1" max="1" width="3.75"/>
    <col customWidth="1" min="2" max="2" width="30.75"/>
    <col customWidth="1" min="3" max="3" width="8.75"/>
    <col customWidth="1" min="4" max="4" width="1.75"/>
    <col customWidth="1" min="5" max="5" width="21.38"/>
    <col customWidth="1" min="6" max="6" width="1.75"/>
    <col customWidth="1" min="7" max="13" width="16.75"/>
    <col customWidth="1" min="14" max="14" width="18.25"/>
    <col customWidth="1" min="15" max="19" width="16.75"/>
    <col customWidth="1" min="20" max="20" width="1.75"/>
    <col customWidth="1" min="21" max="24" width="16.75"/>
  </cols>
  <sheetData>
    <row r="1" ht="14.25" customHeight="1">
      <c r="A1" s="70" t="s">
        <v>47</v>
      </c>
      <c r="E1" s="70"/>
      <c r="S1" s="70"/>
    </row>
    <row r="2" ht="14.25" customHeight="1">
      <c r="A2" s="70" t="s">
        <v>48</v>
      </c>
      <c r="E2" s="70"/>
      <c r="O2" s="196"/>
      <c r="S2" s="70"/>
    </row>
    <row r="3" ht="14.25" customHeight="1">
      <c r="A3" s="70" t="s">
        <v>368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</row>
    <row r="4" ht="14.25" customHeight="1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</row>
    <row r="5" ht="14.25" customHeight="1">
      <c r="G5" s="12" t="s">
        <v>192</v>
      </c>
      <c r="H5" s="12" t="s">
        <v>192</v>
      </c>
      <c r="I5" s="12" t="s">
        <v>192</v>
      </c>
      <c r="J5" s="12" t="s">
        <v>193</v>
      </c>
      <c r="K5" s="12" t="s">
        <v>193</v>
      </c>
      <c r="L5" s="12" t="s">
        <v>193</v>
      </c>
      <c r="M5" s="12" t="s">
        <v>194</v>
      </c>
      <c r="N5" s="12" t="s">
        <v>194</v>
      </c>
      <c r="O5" s="12" t="s">
        <v>194</v>
      </c>
      <c r="P5" s="12" t="s">
        <v>195</v>
      </c>
      <c r="Q5" s="12" t="s">
        <v>195</v>
      </c>
      <c r="R5" s="12" t="s">
        <v>195</v>
      </c>
      <c r="S5" s="70"/>
    </row>
    <row r="6" ht="14.25" customHeight="1">
      <c r="A6" s="102"/>
      <c r="B6" s="72"/>
      <c r="C6" s="73" t="s">
        <v>49</v>
      </c>
      <c r="E6" s="73" t="s">
        <v>196</v>
      </c>
      <c r="G6" s="73" t="s">
        <v>51</v>
      </c>
      <c r="H6" s="73" t="s">
        <v>1</v>
      </c>
      <c r="I6" s="73" t="s">
        <v>52</v>
      </c>
      <c r="J6" s="73" t="s">
        <v>53</v>
      </c>
      <c r="K6" s="73" t="s">
        <v>54</v>
      </c>
      <c r="L6" s="73" t="s">
        <v>55</v>
      </c>
      <c r="M6" s="73" t="s">
        <v>56</v>
      </c>
      <c r="N6" s="73" t="s">
        <v>57</v>
      </c>
      <c r="O6" s="73" t="s">
        <v>58</v>
      </c>
      <c r="P6" s="73" t="s">
        <v>59</v>
      </c>
      <c r="Q6" s="73" t="s">
        <v>60</v>
      </c>
      <c r="R6" s="73" t="s">
        <v>61</v>
      </c>
      <c r="S6" s="73" t="s">
        <v>197</v>
      </c>
      <c r="U6" s="73" t="s">
        <v>192</v>
      </c>
      <c r="V6" s="73" t="s">
        <v>193</v>
      </c>
      <c r="W6" s="73" t="s">
        <v>194</v>
      </c>
      <c r="X6" s="73" t="s">
        <v>195</v>
      </c>
    </row>
    <row r="7" ht="14.25" customHeight="1">
      <c r="A7" s="103" t="s">
        <v>198</v>
      </c>
      <c r="B7" s="104" t="s">
        <v>369</v>
      </c>
      <c r="S7" s="70"/>
    </row>
    <row r="8" ht="14.25" customHeight="1">
      <c r="A8" s="105"/>
      <c r="B8" s="106" t="s">
        <v>370</v>
      </c>
      <c r="C8" s="107"/>
      <c r="D8" s="70"/>
      <c r="E8" s="108"/>
      <c r="F8" s="109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9"/>
      <c r="U8" s="108"/>
      <c r="V8" s="108"/>
      <c r="W8" s="108"/>
      <c r="X8" s="108"/>
    </row>
    <row r="9" ht="14.25" customHeight="1">
      <c r="A9" s="110"/>
      <c r="B9" s="111" t="s">
        <v>371</v>
      </c>
      <c r="C9" s="112" t="s">
        <v>283</v>
      </c>
      <c r="E9" s="116">
        <f t="shared" ref="E9:E30" si="3">E64+E118+E173+E228+E283+E338+E393+E448+E503+E558+E613+E668+E723+E778+E833+E862+E917</f>
        <v>0</v>
      </c>
      <c r="F9" s="114"/>
      <c r="G9" s="116">
        <f t="shared" ref="G9:R9" si="1">G64+G119+G174+G229+G284+G339+G394+G449+G504+G559+G614+G669+G724+G779+G863+G918</f>
        <v>5263.916667</v>
      </c>
      <c r="H9" s="116">
        <f t="shared" si="1"/>
        <v>6353.916667</v>
      </c>
      <c r="I9" s="116">
        <f t="shared" si="1"/>
        <v>4228.166667</v>
      </c>
      <c r="J9" s="116">
        <f t="shared" si="1"/>
        <v>0</v>
      </c>
      <c r="K9" s="116">
        <f t="shared" si="1"/>
        <v>0</v>
      </c>
      <c r="L9" s="116">
        <f t="shared" si="1"/>
        <v>0</v>
      </c>
      <c r="M9" s="116">
        <f t="shared" si="1"/>
        <v>0</v>
      </c>
      <c r="N9" s="116">
        <f t="shared" si="1"/>
        <v>0</v>
      </c>
      <c r="O9" s="116">
        <f t="shared" si="1"/>
        <v>0</v>
      </c>
      <c r="P9" s="116">
        <f t="shared" si="1"/>
        <v>0</v>
      </c>
      <c r="Q9" s="116">
        <f t="shared" si="1"/>
        <v>0</v>
      </c>
      <c r="R9" s="116">
        <f t="shared" si="1"/>
        <v>0</v>
      </c>
      <c r="S9" s="120">
        <f t="shared" ref="S9:S32" si="5">SUM(G9:R9)</f>
        <v>15846</v>
      </c>
      <c r="T9" s="114"/>
      <c r="U9" s="116">
        <f t="shared" ref="U9:X9" si="2">SUMIFS($G9:$R9,$G$5:$R$5,U$6)</f>
        <v>15846</v>
      </c>
      <c r="V9" s="116">
        <f t="shared" si="2"/>
        <v>0</v>
      </c>
      <c r="W9" s="116">
        <f t="shared" si="2"/>
        <v>0</v>
      </c>
      <c r="X9" s="116">
        <f t="shared" si="2"/>
        <v>0</v>
      </c>
    </row>
    <row r="10" ht="14.25" customHeight="1">
      <c r="A10" s="110"/>
      <c r="B10" s="111" t="s">
        <v>372</v>
      </c>
      <c r="C10" s="112" t="s">
        <v>283</v>
      </c>
      <c r="E10" s="116">
        <f t="shared" si="3"/>
        <v>0</v>
      </c>
      <c r="F10" s="114"/>
      <c r="G10" s="116">
        <f t="shared" ref="G10:R10" si="4">G65+G120+G175+G230+G285+G340+G395+G450+G505+G560+G615+G670+G725+G781+G864+G919</f>
        <v>5350.983333</v>
      </c>
      <c r="H10" s="116">
        <f t="shared" si="4"/>
        <v>3808.05</v>
      </c>
      <c r="I10" s="116">
        <f t="shared" si="4"/>
        <v>1155.85</v>
      </c>
      <c r="J10" s="116">
        <f t="shared" si="4"/>
        <v>0</v>
      </c>
      <c r="K10" s="116">
        <f t="shared" si="4"/>
        <v>0</v>
      </c>
      <c r="L10" s="116">
        <f t="shared" si="4"/>
        <v>0</v>
      </c>
      <c r="M10" s="116">
        <f t="shared" si="4"/>
        <v>0</v>
      </c>
      <c r="N10" s="116">
        <f t="shared" si="4"/>
        <v>0</v>
      </c>
      <c r="O10" s="116">
        <f t="shared" si="4"/>
        <v>0</v>
      </c>
      <c r="P10" s="116">
        <f t="shared" si="4"/>
        <v>0</v>
      </c>
      <c r="Q10" s="116">
        <f t="shared" si="4"/>
        <v>0</v>
      </c>
      <c r="R10" s="116">
        <f t="shared" si="4"/>
        <v>0</v>
      </c>
      <c r="S10" s="120">
        <f t="shared" si="5"/>
        <v>10314.88333</v>
      </c>
      <c r="T10" s="114"/>
      <c r="U10" s="116">
        <f t="shared" ref="U10:X10" si="6">SUMIFS($G10:$R10,$G$5:$R$5,U$6)</f>
        <v>10314.88333</v>
      </c>
      <c r="V10" s="116">
        <f t="shared" si="6"/>
        <v>0</v>
      </c>
      <c r="W10" s="116">
        <f t="shared" si="6"/>
        <v>0</v>
      </c>
      <c r="X10" s="116">
        <f t="shared" si="6"/>
        <v>0</v>
      </c>
    </row>
    <row r="11" ht="14.25" customHeight="1">
      <c r="A11" s="110"/>
      <c r="B11" s="197" t="s">
        <v>373</v>
      </c>
      <c r="C11" s="112" t="s">
        <v>283</v>
      </c>
      <c r="E11" s="116">
        <f t="shared" si="3"/>
        <v>0</v>
      </c>
      <c r="F11" s="114"/>
      <c r="G11" s="116">
        <f t="shared" ref="G11:R11" si="7">G66+G121+G176+G231+G286+G341+G396+G451+G506+G561+G616+G671+G726+G782+G865+G920</f>
        <v>2996.7</v>
      </c>
      <c r="H11" s="116">
        <f t="shared" si="7"/>
        <v>3600.15</v>
      </c>
      <c r="I11" s="116">
        <f t="shared" si="7"/>
        <v>2839.766667</v>
      </c>
      <c r="J11" s="116">
        <f t="shared" si="7"/>
        <v>0</v>
      </c>
      <c r="K11" s="116">
        <f t="shared" si="7"/>
        <v>0</v>
      </c>
      <c r="L11" s="116">
        <f t="shared" si="7"/>
        <v>0</v>
      </c>
      <c r="M11" s="116">
        <f t="shared" si="7"/>
        <v>0</v>
      </c>
      <c r="N11" s="116">
        <f t="shared" si="7"/>
        <v>0</v>
      </c>
      <c r="O11" s="116">
        <f t="shared" si="7"/>
        <v>0</v>
      </c>
      <c r="P11" s="116">
        <f t="shared" si="7"/>
        <v>0</v>
      </c>
      <c r="Q11" s="116">
        <f t="shared" si="7"/>
        <v>0</v>
      </c>
      <c r="R11" s="116">
        <f t="shared" si="7"/>
        <v>0</v>
      </c>
      <c r="S11" s="120">
        <f t="shared" si="5"/>
        <v>9436.616667</v>
      </c>
      <c r="T11" s="114"/>
      <c r="U11" s="116">
        <f t="shared" ref="U11:X11" si="8">SUMIFS($G11:$R11,$G$5:$R$5,U$6)</f>
        <v>9436.616667</v>
      </c>
      <c r="V11" s="116">
        <f t="shared" si="8"/>
        <v>0</v>
      </c>
      <c r="W11" s="116">
        <f t="shared" si="8"/>
        <v>0</v>
      </c>
      <c r="X11" s="116">
        <f t="shared" si="8"/>
        <v>0</v>
      </c>
    </row>
    <row r="12" ht="14.25" customHeight="1">
      <c r="A12" s="110"/>
      <c r="B12" s="111" t="s">
        <v>374</v>
      </c>
      <c r="C12" s="112" t="s">
        <v>283</v>
      </c>
      <c r="E12" s="116">
        <f t="shared" si="3"/>
        <v>0</v>
      </c>
      <c r="F12" s="114"/>
      <c r="G12" s="116">
        <f t="shared" ref="G12:R12" si="9">G67+G122+G177+G232+G287+G342+G397+G452+G507+G562+G617+G672+G727+G783+G866+G921</f>
        <v>294.6</v>
      </c>
      <c r="H12" s="116">
        <f t="shared" si="9"/>
        <v>389.2833333</v>
      </c>
      <c r="I12" s="116">
        <f t="shared" si="9"/>
        <v>214.3166667</v>
      </c>
      <c r="J12" s="116">
        <f t="shared" si="9"/>
        <v>0</v>
      </c>
      <c r="K12" s="116">
        <f t="shared" si="9"/>
        <v>0</v>
      </c>
      <c r="L12" s="116">
        <f t="shared" si="9"/>
        <v>0</v>
      </c>
      <c r="M12" s="116">
        <f t="shared" si="9"/>
        <v>0</v>
      </c>
      <c r="N12" s="116">
        <f t="shared" si="9"/>
        <v>0</v>
      </c>
      <c r="O12" s="116">
        <f t="shared" si="9"/>
        <v>0</v>
      </c>
      <c r="P12" s="116">
        <f t="shared" si="9"/>
        <v>0</v>
      </c>
      <c r="Q12" s="116">
        <f t="shared" si="9"/>
        <v>0</v>
      </c>
      <c r="R12" s="116">
        <f t="shared" si="9"/>
        <v>0</v>
      </c>
      <c r="S12" s="120">
        <f t="shared" si="5"/>
        <v>898.2</v>
      </c>
      <c r="T12" s="114"/>
      <c r="U12" s="116">
        <f t="shared" ref="U12:X12" si="10">SUMIFS($G12:$R12,$G$5:$R$5,U$6)</f>
        <v>898.2</v>
      </c>
      <c r="V12" s="116">
        <f t="shared" si="10"/>
        <v>0</v>
      </c>
      <c r="W12" s="116">
        <f t="shared" si="10"/>
        <v>0</v>
      </c>
      <c r="X12" s="116">
        <f t="shared" si="10"/>
        <v>0</v>
      </c>
    </row>
    <row r="13" ht="14.25" customHeight="1">
      <c r="A13" s="110"/>
      <c r="B13" s="111" t="s">
        <v>375</v>
      </c>
      <c r="C13" s="112" t="s">
        <v>283</v>
      </c>
      <c r="E13" s="116">
        <f t="shared" si="3"/>
        <v>0</v>
      </c>
      <c r="F13" s="114"/>
      <c r="G13" s="116">
        <f t="shared" ref="G13:R13" si="11">G68+G123+G178+G233+G288+G343+G398+G453+G508+G563+G618+G673+G728+G784+G867+G922</f>
        <v>29.23333333</v>
      </c>
      <c r="H13" s="116">
        <f t="shared" si="11"/>
        <v>28.13333333</v>
      </c>
      <c r="I13" s="116">
        <f t="shared" si="11"/>
        <v>7.333333333</v>
      </c>
      <c r="J13" s="116">
        <f t="shared" si="11"/>
        <v>0</v>
      </c>
      <c r="K13" s="116">
        <f t="shared" si="11"/>
        <v>0</v>
      </c>
      <c r="L13" s="116">
        <f t="shared" si="11"/>
        <v>0</v>
      </c>
      <c r="M13" s="116">
        <f t="shared" si="11"/>
        <v>0</v>
      </c>
      <c r="N13" s="116">
        <f t="shared" si="11"/>
        <v>0</v>
      </c>
      <c r="O13" s="116">
        <f t="shared" si="11"/>
        <v>0</v>
      </c>
      <c r="P13" s="116">
        <f t="shared" si="11"/>
        <v>0</v>
      </c>
      <c r="Q13" s="116">
        <f t="shared" si="11"/>
        <v>0</v>
      </c>
      <c r="R13" s="116">
        <f t="shared" si="11"/>
        <v>0</v>
      </c>
      <c r="S13" s="120">
        <f t="shared" si="5"/>
        <v>64.7</v>
      </c>
      <c r="T13" s="114"/>
      <c r="U13" s="116">
        <f t="shared" ref="U13:X13" si="12">SUMIFS($G13:$R13,$G$5:$R$5,U$6)</f>
        <v>64.7</v>
      </c>
      <c r="V13" s="116">
        <f t="shared" si="12"/>
        <v>0</v>
      </c>
      <c r="W13" s="116">
        <f t="shared" si="12"/>
        <v>0</v>
      </c>
      <c r="X13" s="116">
        <f t="shared" si="12"/>
        <v>0</v>
      </c>
    </row>
    <row r="14" ht="14.25" customHeight="1">
      <c r="A14" s="110"/>
      <c r="B14" s="111" t="s">
        <v>376</v>
      </c>
      <c r="C14" s="112" t="s">
        <v>283</v>
      </c>
      <c r="E14" s="116">
        <f t="shared" si="3"/>
        <v>0</v>
      </c>
      <c r="F14" s="114"/>
      <c r="G14" s="116">
        <f t="shared" ref="G14:R14" si="13">G69+G124+G179+G234+G289+G344+G399+G454+G509+G564+G619+G674+G729+G785+G868+G923</f>
        <v>158.6</v>
      </c>
      <c r="H14" s="116">
        <f t="shared" si="13"/>
        <v>180.8</v>
      </c>
      <c r="I14" s="116">
        <f t="shared" si="13"/>
        <v>72.26666667</v>
      </c>
      <c r="J14" s="116">
        <f t="shared" si="13"/>
        <v>0</v>
      </c>
      <c r="K14" s="116">
        <f t="shared" si="13"/>
        <v>0</v>
      </c>
      <c r="L14" s="116">
        <f t="shared" si="13"/>
        <v>0</v>
      </c>
      <c r="M14" s="116">
        <f t="shared" si="13"/>
        <v>0</v>
      </c>
      <c r="N14" s="116">
        <f t="shared" si="13"/>
        <v>0</v>
      </c>
      <c r="O14" s="116">
        <f t="shared" si="13"/>
        <v>0</v>
      </c>
      <c r="P14" s="116">
        <f t="shared" si="13"/>
        <v>0</v>
      </c>
      <c r="Q14" s="116">
        <f t="shared" si="13"/>
        <v>0</v>
      </c>
      <c r="R14" s="116">
        <f t="shared" si="13"/>
        <v>0</v>
      </c>
      <c r="S14" s="120">
        <f t="shared" si="5"/>
        <v>411.6666667</v>
      </c>
      <c r="T14" s="114"/>
      <c r="U14" s="116">
        <f t="shared" ref="U14:X14" si="14">SUMIFS($G14:$R14,$G$5:$R$5,U$6)</f>
        <v>411.6666667</v>
      </c>
      <c r="V14" s="116">
        <f t="shared" si="14"/>
        <v>0</v>
      </c>
      <c r="W14" s="116">
        <f t="shared" si="14"/>
        <v>0</v>
      </c>
      <c r="X14" s="116">
        <f t="shared" si="14"/>
        <v>0</v>
      </c>
    </row>
    <row r="15" ht="14.25" customHeight="1">
      <c r="A15" s="110"/>
      <c r="B15" s="111" t="s">
        <v>377</v>
      </c>
      <c r="C15" s="112" t="s">
        <v>283</v>
      </c>
      <c r="E15" s="116">
        <f t="shared" si="3"/>
        <v>0</v>
      </c>
      <c r="F15" s="114"/>
      <c r="G15" s="116">
        <f t="shared" ref="G15:R15" si="15">G70+G125+G180+G235+G290+G345+G400+G455+G510+G565+G620+G675+G730+G786+G869+G924</f>
        <v>306.6333333</v>
      </c>
      <c r="H15" s="116">
        <f t="shared" si="15"/>
        <v>375.7166667</v>
      </c>
      <c r="I15" s="116">
        <f t="shared" si="15"/>
        <v>127.65</v>
      </c>
      <c r="J15" s="116">
        <f t="shared" si="15"/>
        <v>0</v>
      </c>
      <c r="K15" s="116">
        <f t="shared" si="15"/>
        <v>0</v>
      </c>
      <c r="L15" s="116">
        <f t="shared" si="15"/>
        <v>0</v>
      </c>
      <c r="M15" s="116">
        <f t="shared" si="15"/>
        <v>0</v>
      </c>
      <c r="N15" s="116">
        <f t="shared" si="15"/>
        <v>0</v>
      </c>
      <c r="O15" s="116">
        <f t="shared" si="15"/>
        <v>0</v>
      </c>
      <c r="P15" s="116">
        <f t="shared" si="15"/>
        <v>0</v>
      </c>
      <c r="Q15" s="116">
        <f t="shared" si="15"/>
        <v>0</v>
      </c>
      <c r="R15" s="116">
        <f t="shared" si="15"/>
        <v>0</v>
      </c>
      <c r="S15" s="120">
        <f t="shared" si="5"/>
        <v>810</v>
      </c>
      <c r="T15" s="114"/>
      <c r="U15" s="116">
        <f t="shared" ref="U15:X15" si="16">SUMIFS($G15:$R15,$G$5:$R$5,U$6)</f>
        <v>810</v>
      </c>
      <c r="V15" s="116">
        <f t="shared" si="16"/>
        <v>0</v>
      </c>
      <c r="W15" s="116">
        <f t="shared" si="16"/>
        <v>0</v>
      </c>
      <c r="X15" s="116">
        <f t="shared" si="16"/>
        <v>0</v>
      </c>
    </row>
    <row r="16" ht="14.25" customHeight="1" outlineLevel="1">
      <c r="A16" s="110"/>
      <c r="B16" s="111" t="s">
        <v>378</v>
      </c>
      <c r="C16" s="112" t="s">
        <v>283</v>
      </c>
      <c r="E16" s="116">
        <f t="shared" si="3"/>
        <v>0</v>
      </c>
      <c r="F16" s="114"/>
      <c r="G16" s="116">
        <f t="shared" ref="G16:R16" si="17">G71+G126+G181+G236+G291+G346+G401+G456+G511+G566+G621+G676+G731+G787+G870+G925</f>
        <v>0.8333333333</v>
      </c>
      <c r="H16" s="116">
        <f t="shared" si="17"/>
        <v>0</v>
      </c>
      <c r="I16" s="116">
        <f t="shared" si="17"/>
        <v>0</v>
      </c>
      <c r="J16" s="116">
        <f t="shared" si="17"/>
        <v>0</v>
      </c>
      <c r="K16" s="116">
        <f t="shared" si="17"/>
        <v>0</v>
      </c>
      <c r="L16" s="116">
        <f t="shared" si="17"/>
        <v>0</v>
      </c>
      <c r="M16" s="116">
        <f t="shared" si="17"/>
        <v>0</v>
      </c>
      <c r="N16" s="116">
        <f t="shared" si="17"/>
        <v>0</v>
      </c>
      <c r="O16" s="116">
        <f t="shared" si="17"/>
        <v>0</v>
      </c>
      <c r="P16" s="116">
        <f t="shared" si="17"/>
        <v>0</v>
      </c>
      <c r="Q16" s="116">
        <f t="shared" si="17"/>
        <v>0</v>
      </c>
      <c r="R16" s="116">
        <f t="shared" si="17"/>
        <v>0</v>
      </c>
      <c r="S16" s="120">
        <f t="shared" si="5"/>
        <v>0.8333333333</v>
      </c>
      <c r="T16" s="114"/>
      <c r="U16" s="116">
        <f t="shared" ref="U16:X16" si="18">SUMIFS($G16:$R16,$G$5:$R$5,U$6)</f>
        <v>0.8333333333</v>
      </c>
      <c r="V16" s="116">
        <f t="shared" si="18"/>
        <v>0</v>
      </c>
      <c r="W16" s="116">
        <f t="shared" si="18"/>
        <v>0</v>
      </c>
      <c r="X16" s="116">
        <f t="shared" si="18"/>
        <v>0</v>
      </c>
    </row>
    <row r="17" ht="14.25" customHeight="1">
      <c r="A17" s="110"/>
      <c r="B17" s="111" t="s">
        <v>379</v>
      </c>
      <c r="C17" s="112" t="s">
        <v>283</v>
      </c>
      <c r="E17" s="116">
        <f t="shared" si="3"/>
        <v>0</v>
      </c>
      <c r="F17" s="114"/>
      <c r="G17" s="116">
        <f t="shared" ref="G17:R17" si="19">G72+G127+G182+G237+G292+G347+G402+G457+G512+G567+G622+G677+G732+G788+G871+G926</f>
        <v>118.1</v>
      </c>
      <c r="H17" s="116">
        <f t="shared" si="19"/>
        <v>176.15</v>
      </c>
      <c r="I17" s="116">
        <f t="shared" si="19"/>
        <v>8.4</v>
      </c>
      <c r="J17" s="116">
        <f t="shared" si="19"/>
        <v>0</v>
      </c>
      <c r="K17" s="116">
        <f t="shared" si="19"/>
        <v>0</v>
      </c>
      <c r="L17" s="116">
        <f t="shared" si="19"/>
        <v>0</v>
      </c>
      <c r="M17" s="116">
        <f t="shared" si="19"/>
        <v>0</v>
      </c>
      <c r="N17" s="116">
        <f t="shared" si="19"/>
        <v>0</v>
      </c>
      <c r="O17" s="116">
        <f t="shared" si="19"/>
        <v>0</v>
      </c>
      <c r="P17" s="116">
        <f t="shared" si="19"/>
        <v>0</v>
      </c>
      <c r="Q17" s="116">
        <f t="shared" si="19"/>
        <v>0</v>
      </c>
      <c r="R17" s="116">
        <f t="shared" si="19"/>
        <v>0</v>
      </c>
      <c r="S17" s="120">
        <f t="shared" si="5"/>
        <v>302.65</v>
      </c>
      <c r="T17" s="114"/>
      <c r="U17" s="116">
        <f t="shared" ref="U17:X17" si="20">SUMIFS($G17:$R17,$G$5:$R$5,U$6)</f>
        <v>302.65</v>
      </c>
      <c r="V17" s="116">
        <f t="shared" si="20"/>
        <v>0</v>
      </c>
      <c r="W17" s="116">
        <f t="shared" si="20"/>
        <v>0</v>
      </c>
      <c r="X17" s="116">
        <f t="shared" si="20"/>
        <v>0</v>
      </c>
    </row>
    <row r="18" ht="14.25" customHeight="1">
      <c r="A18" s="110"/>
      <c r="B18" s="111" t="s">
        <v>380</v>
      </c>
      <c r="C18" s="112" t="s">
        <v>283</v>
      </c>
      <c r="E18" s="116">
        <f t="shared" si="3"/>
        <v>0</v>
      </c>
      <c r="F18" s="114"/>
      <c r="G18" s="116">
        <f t="shared" ref="G18:R18" si="21">G73+G128+G183+G238+G293+G348+G403+G458+G513+G568+G623+G678+G733+G789+G872+G927</f>
        <v>276.4</v>
      </c>
      <c r="H18" s="116">
        <f t="shared" si="21"/>
        <v>350.3666667</v>
      </c>
      <c r="I18" s="116">
        <f t="shared" si="21"/>
        <v>194.4666667</v>
      </c>
      <c r="J18" s="116">
        <f t="shared" si="21"/>
        <v>0</v>
      </c>
      <c r="K18" s="116">
        <f t="shared" si="21"/>
        <v>0</v>
      </c>
      <c r="L18" s="116">
        <f t="shared" si="21"/>
        <v>0</v>
      </c>
      <c r="M18" s="116">
        <f t="shared" si="21"/>
        <v>0</v>
      </c>
      <c r="N18" s="116">
        <f t="shared" si="21"/>
        <v>0</v>
      </c>
      <c r="O18" s="116">
        <f t="shared" si="21"/>
        <v>0</v>
      </c>
      <c r="P18" s="116">
        <f t="shared" si="21"/>
        <v>0</v>
      </c>
      <c r="Q18" s="116">
        <f t="shared" si="21"/>
        <v>0</v>
      </c>
      <c r="R18" s="116">
        <f t="shared" si="21"/>
        <v>0</v>
      </c>
      <c r="S18" s="120">
        <f t="shared" si="5"/>
        <v>821.2333333</v>
      </c>
      <c r="T18" s="114"/>
      <c r="U18" s="116">
        <f t="shared" ref="U18:X18" si="22">SUMIFS($G18:$R18,$G$5:$R$5,U$6)</f>
        <v>821.2333333</v>
      </c>
      <c r="V18" s="116">
        <f t="shared" si="22"/>
        <v>0</v>
      </c>
      <c r="W18" s="116">
        <f t="shared" si="22"/>
        <v>0</v>
      </c>
      <c r="X18" s="116">
        <f t="shared" si="22"/>
        <v>0</v>
      </c>
    </row>
    <row r="19" ht="14.25" customHeight="1" outlineLevel="1">
      <c r="A19" s="110"/>
      <c r="B19" s="111" t="s">
        <v>381</v>
      </c>
      <c r="C19" s="112" t="s">
        <v>283</v>
      </c>
      <c r="E19" s="116">
        <f t="shared" si="3"/>
        <v>0</v>
      </c>
      <c r="F19" s="114"/>
      <c r="G19" s="116">
        <f t="shared" ref="G19:R19" si="23">G74+G129+G184+G239+G294+G349+G404+G459+G514+G569+G624+G679+G734+G790+G873+G928</f>
        <v>3</v>
      </c>
      <c r="H19" s="116">
        <f t="shared" si="23"/>
        <v>1.333333333</v>
      </c>
      <c r="I19" s="116">
        <f t="shared" si="23"/>
        <v>3.85</v>
      </c>
      <c r="J19" s="116">
        <f t="shared" si="23"/>
        <v>0</v>
      </c>
      <c r="K19" s="116">
        <f t="shared" si="23"/>
        <v>0</v>
      </c>
      <c r="L19" s="116">
        <f t="shared" si="23"/>
        <v>0</v>
      </c>
      <c r="M19" s="116">
        <f t="shared" si="23"/>
        <v>0</v>
      </c>
      <c r="N19" s="116">
        <f t="shared" si="23"/>
        <v>0</v>
      </c>
      <c r="O19" s="116">
        <f t="shared" si="23"/>
        <v>0</v>
      </c>
      <c r="P19" s="116">
        <f t="shared" si="23"/>
        <v>0</v>
      </c>
      <c r="Q19" s="116">
        <f t="shared" si="23"/>
        <v>0</v>
      </c>
      <c r="R19" s="116">
        <f t="shared" si="23"/>
        <v>0</v>
      </c>
      <c r="S19" s="120">
        <f t="shared" si="5"/>
        <v>8.183333333</v>
      </c>
      <c r="T19" s="114"/>
      <c r="U19" s="116">
        <f t="shared" ref="U19:X19" si="24">SUMIFS($G19:$R19,$G$5:$R$5,U$6)</f>
        <v>8.183333333</v>
      </c>
      <c r="V19" s="116">
        <f t="shared" si="24"/>
        <v>0</v>
      </c>
      <c r="W19" s="116">
        <f t="shared" si="24"/>
        <v>0</v>
      </c>
      <c r="X19" s="116">
        <f t="shared" si="24"/>
        <v>0</v>
      </c>
    </row>
    <row r="20" ht="14.25" customHeight="1" outlineLevel="1">
      <c r="A20" s="110"/>
      <c r="B20" s="197" t="s">
        <v>382</v>
      </c>
      <c r="C20" s="112" t="s">
        <v>283</v>
      </c>
      <c r="E20" s="116">
        <f t="shared" si="3"/>
        <v>0</v>
      </c>
      <c r="F20" s="114"/>
      <c r="G20" s="116">
        <f t="shared" ref="G20:R20" si="25">G75+G130+G185+G240+G295+G350+G405+G460+G515+G570+G625+G680+G735+G791+G874+G929</f>
        <v>48</v>
      </c>
      <c r="H20" s="116">
        <f t="shared" si="25"/>
        <v>0</v>
      </c>
      <c r="I20" s="116">
        <f t="shared" si="25"/>
        <v>0</v>
      </c>
      <c r="J20" s="116">
        <f t="shared" si="25"/>
        <v>0</v>
      </c>
      <c r="K20" s="116">
        <f t="shared" si="25"/>
        <v>0</v>
      </c>
      <c r="L20" s="116">
        <f t="shared" si="25"/>
        <v>0</v>
      </c>
      <c r="M20" s="116">
        <f t="shared" si="25"/>
        <v>0</v>
      </c>
      <c r="N20" s="116">
        <f t="shared" si="25"/>
        <v>0</v>
      </c>
      <c r="O20" s="116">
        <f t="shared" si="25"/>
        <v>0</v>
      </c>
      <c r="P20" s="116">
        <f t="shared" si="25"/>
        <v>0</v>
      </c>
      <c r="Q20" s="116">
        <f t="shared" si="25"/>
        <v>0</v>
      </c>
      <c r="R20" s="116">
        <f t="shared" si="25"/>
        <v>0</v>
      </c>
      <c r="S20" s="120">
        <f t="shared" si="5"/>
        <v>48</v>
      </c>
      <c r="T20" s="114"/>
      <c r="U20" s="116">
        <f t="shared" ref="U20:X20" si="26">SUMIFS($G20:$R20,$G$5:$R$5,U$6)</f>
        <v>48</v>
      </c>
      <c r="V20" s="116">
        <f t="shared" si="26"/>
        <v>0</v>
      </c>
      <c r="W20" s="116">
        <f t="shared" si="26"/>
        <v>0</v>
      </c>
      <c r="X20" s="116">
        <f t="shared" si="26"/>
        <v>0</v>
      </c>
    </row>
    <row r="21" ht="14.25" customHeight="1">
      <c r="A21" s="110"/>
      <c r="B21" s="111" t="s">
        <v>383</v>
      </c>
      <c r="C21" s="112" t="s">
        <v>283</v>
      </c>
      <c r="E21" s="116">
        <f t="shared" si="3"/>
        <v>0</v>
      </c>
      <c r="F21" s="114"/>
      <c r="G21" s="116">
        <f t="shared" ref="G21:R21" si="27">G76+G131+G186+G241+G296+G351+G406+G461+G516+G571+G626+G681+G736+G792+G875+G930</f>
        <v>0.25</v>
      </c>
      <c r="H21" s="116">
        <f t="shared" si="27"/>
        <v>0.5666666667</v>
      </c>
      <c r="I21" s="116">
        <f t="shared" si="27"/>
        <v>1</v>
      </c>
      <c r="J21" s="116">
        <f t="shared" si="27"/>
        <v>0</v>
      </c>
      <c r="K21" s="116">
        <f t="shared" si="27"/>
        <v>0</v>
      </c>
      <c r="L21" s="116">
        <f t="shared" si="27"/>
        <v>0</v>
      </c>
      <c r="M21" s="116">
        <f t="shared" si="27"/>
        <v>0</v>
      </c>
      <c r="N21" s="116">
        <f t="shared" si="27"/>
        <v>0</v>
      </c>
      <c r="O21" s="116">
        <f t="shared" si="27"/>
        <v>0</v>
      </c>
      <c r="P21" s="116">
        <f t="shared" si="27"/>
        <v>0</v>
      </c>
      <c r="Q21" s="116">
        <f t="shared" si="27"/>
        <v>0</v>
      </c>
      <c r="R21" s="116">
        <f t="shared" si="27"/>
        <v>0</v>
      </c>
      <c r="S21" s="120">
        <f t="shared" si="5"/>
        <v>1.816666667</v>
      </c>
      <c r="T21" s="114"/>
      <c r="U21" s="116">
        <f t="shared" ref="U21:X21" si="28">SUMIFS($G21:$R21,$G$5:$R$5,U$6)</f>
        <v>1.816666667</v>
      </c>
      <c r="V21" s="116">
        <f t="shared" si="28"/>
        <v>0</v>
      </c>
      <c r="W21" s="116">
        <f t="shared" si="28"/>
        <v>0</v>
      </c>
      <c r="X21" s="116">
        <f t="shared" si="28"/>
        <v>0</v>
      </c>
    </row>
    <row r="22" ht="14.25" customHeight="1" outlineLevel="1">
      <c r="A22" s="110"/>
      <c r="B22" s="111" t="s">
        <v>384</v>
      </c>
      <c r="C22" s="112" t="s">
        <v>283</v>
      </c>
      <c r="E22" s="116">
        <f t="shared" si="3"/>
        <v>0</v>
      </c>
      <c r="F22" s="114"/>
      <c r="G22" s="116">
        <f t="shared" ref="G22:R22" si="29">G77+G132+G187+G242+G297+G352+G407+G462+G517+G572+G627+G682+G737+G793+G876+G931</f>
        <v>314.3333333</v>
      </c>
      <c r="H22" s="116">
        <f t="shared" si="29"/>
        <v>133.7166667</v>
      </c>
      <c r="I22" s="116">
        <f t="shared" si="29"/>
        <v>36.81666667</v>
      </c>
      <c r="J22" s="116">
        <f t="shared" si="29"/>
        <v>0</v>
      </c>
      <c r="K22" s="116">
        <f t="shared" si="29"/>
        <v>0</v>
      </c>
      <c r="L22" s="116">
        <f t="shared" si="29"/>
        <v>0</v>
      </c>
      <c r="M22" s="116">
        <f t="shared" si="29"/>
        <v>0</v>
      </c>
      <c r="N22" s="116">
        <f t="shared" si="29"/>
        <v>0</v>
      </c>
      <c r="O22" s="116">
        <f t="shared" si="29"/>
        <v>0</v>
      </c>
      <c r="P22" s="116">
        <f t="shared" si="29"/>
        <v>0</v>
      </c>
      <c r="Q22" s="116">
        <f t="shared" si="29"/>
        <v>0</v>
      </c>
      <c r="R22" s="116">
        <f t="shared" si="29"/>
        <v>0</v>
      </c>
      <c r="S22" s="120">
        <f t="shared" si="5"/>
        <v>484.8666667</v>
      </c>
      <c r="T22" s="114"/>
      <c r="U22" s="116">
        <f t="shared" ref="U22:X22" si="30">SUMIFS($G22:$R22,$G$5:$R$5,U$6)</f>
        <v>484.8666667</v>
      </c>
      <c r="V22" s="116">
        <f t="shared" si="30"/>
        <v>0</v>
      </c>
      <c r="W22" s="116">
        <f t="shared" si="30"/>
        <v>0</v>
      </c>
      <c r="X22" s="116">
        <f t="shared" si="30"/>
        <v>0</v>
      </c>
    </row>
    <row r="23" ht="14.25" customHeight="1" outlineLevel="1">
      <c r="A23" s="110"/>
      <c r="B23" s="111" t="s">
        <v>385</v>
      </c>
      <c r="C23" s="112" t="s">
        <v>283</v>
      </c>
      <c r="E23" s="116">
        <f t="shared" si="3"/>
        <v>0</v>
      </c>
      <c r="F23" s="114"/>
      <c r="G23" s="116">
        <f t="shared" ref="G23:R23" si="31">G78+G133+G188+G243+G298+G353+G408+G463+G518+G573+G628+G683+G738+G794+G877+G932</f>
        <v>23.88333333</v>
      </c>
      <c r="H23" s="116">
        <f t="shared" si="31"/>
        <v>23.15</v>
      </c>
      <c r="I23" s="116">
        <f t="shared" si="31"/>
        <v>30.31666667</v>
      </c>
      <c r="J23" s="116">
        <f t="shared" si="31"/>
        <v>0</v>
      </c>
      <c r="K23" s="116">
        <f t="shared" si="31"/>
        <v>0</v>
      </c>
      <c r="L23" s="116">
        <f t="shared" si="31"/>
        <v>0</v>
      </c>
      <c r="M23" s="116">
        <f t="shared" si="31"/>
        <v>0</v>
      </c>
      <c r="N23" s="116">
        <f t="shared" si="31"/>
        <v>0</v>
      </c>
      <c r="O23" s="116">
        <f t="shared" si="31"/>
        <v>0</v>
      </c>
      <c r="P23" s="116">
        <f t="shared" si="31"/>
        <v>0</v>
      </c>
      <c r="Q23" s="116">
        <f t="shared" si="31"/>
        <v>0</v>
      </c>
      <c r="R23" s="116">
        <f t="shared" si="31"/>
        <v>0</v>
      </c>
      <c r="S23" s="120">
        <f t="shared" si="5"/>
        <v>77.35</v>
      </c>
      <c r="T23" s="114"/>
      <c r="U23" s="116">
        <f t="shared" ref="U23:X23" si="32">SUMIFS($G23:$R23,$G$5:$R$5,U$6)</f>
        <v>77.35</v>
      </c>
      <c r="V23" s="116">
        <f t="shared" si="32"/>
        <v>0</v>
      </c>
      <c r="W23" s="116">
        <f t="shared" si="32"/>
        <v>0</v>
      </c>
      <c r="X23" s="116">
        <f t="shared" si="32"/>
        <v>0</v>
      </c>
    </row>
    <row r="24" ht="14.25" customHeight="1" outlineLevel="1">
      <c r="A24" s="110"/>
      <c r="B24" s="111" t="s">
        <v>386</v>
      </c>
      <c r="C24" s="112" t="s">
        <v>283</v>
      </c>
      <c r="E24" s="116">
        <f t="shared" si="3"/>
        <v>0</v>
      </c>
      <c r="F24" s="114"/>
      <c r="G24" s="116">
        <f t="shared" ref="G24:R24" si="33">G79+G134+G189+G244+G299+G354+G409+G464+G519+G574+G629+G684+G739+G795+G878+G933</f>
        <v>10.75</v>
      </c>
      <c r="H24" s="116">
        <f t="shared" si="33"/>
        <v>10.68333333</v>
      </c>
      <c r="I24" s="116">
        <f t="shared" si="33"/>
        <v>7.816666667</v>
      </c>
      <c r="J24" s="116">
        <f t="shared" si="33"/>
        <v>0</v>
      </c>
      <c r="K24" s="116">
        <f t="shared" si="33"/>
        <v>0</v>
      </c>
      <c r="L24" s="116">
        <f t="shared" si="33"/>
        <v>0</v>
      </c>
      <c r="M24" s="116">
        <f t="shared" si="33"/>
        <v>0</v>
      </c>
      <c r="N24" s="116">
        <f t="shared" si="33"/>
        <v>0</v>
      </c>
      <c r="O24" s="116">
        <f t="shared" si="33"/>
        <v>0</v>
      </c>
      <c r="P24" s="116">
        <f t="shared" si="33"/>
        <v>0</v>
      </c>
      <c r="Q24" s="116">
        <f t="shared" si="33"/>
        <v>0</v>
      </c>
      <c r="R24" s="116">
        <f t="shared" si="33"/>
        <v>0</v>
      </c>
      <c r="S24" s="120">
        <f t="shared" si="5"/>
        <v>29.25</v>
      </c>
      <c r="T24" s="114"/>
      <c r="U24" s="116">
        <f t="shared" ref="U24:X24" si="34">SUMIFS($G24:$R24,$G$5:$R$5,U$6)</f>
        <v>29.25</v>
      </c>
      <c r="V24" s="116">
        <f t="shared" si="34"/>
        <v>0</v>
      </c>
      <c r="W24" s="116">
        <f t="shared" si="34"/>
        <v>0</v>
      </c>
      <c r="X24" s="116">
        <f t="shared" si="34"/>
        <v>0</v>
      </c>
    </row>
    <row r="25" ht="14.25" customHeight="1" outlineLevel="1">
      <c r="A25" s="110"/>
      <c r="B25" s="197" t="s">
        <v>387</v>
      </c>
      <c r="C25" s="112" t="s">
        <v>283</v>
      </c>
      <c r="E25" s="116">
        <f t="shared" si="3"/>
        <v>0</v>
      </c>
      <c r="F25" s="114"/>
      <c r="G25" s="116">
        <f t="shared" ref="G25:R25" si="35">G80+G135+G190+G245+G300+G355+G410+G465+G520+G575+G630+G685+G740+G796+G879+G934</f>
        <v>0</v>
      </c>
      <c r="H25" s="116">
        <f t="shared" si="35"/>
        <v>12</v>
      </c>
      <c r="I25" s="116">
        <f t="shared" si="35"/>
        <v>12</v>
      </c>
      <c r="J25" s="116">
        <f t="shared" si="35"/>
        <v>0</v>
      </c>
      <c r="K25" s="116">
        <f t="shared" si="35"/>
        <v>0</v>
      </c>
      <c r="L25" s="116">
        <f t="shared" si="35"/>
        <v>0</v>
      </c>
      <c r="M25" s="116">
        <f t="shared" si="35"/>
        <v>0</v>
      </c>
      <c r="N25" s="116">
        <f t="shared" si="35"/>
        <v>0</v>
      </c>
      <c r="O25" s="116">
        <f t="shared" si="35"/>
        <v>0</v>
      </c>
      <c r="P25" s="116">
        <f t="shared" si="35"/>
        <v>0</v>
      </c>
      <c r="Q25" s="116">
        <f t="shared" si="35"/>
        <v>0</v>
      </c>
      <c r="R25" s="116">
        <f t="shared" si="35"/>
        <v>0</v>
      </c>
      <c r="S25" s="120">
        <f t="shared" si="5"/>
        <v>24</v>
      </c>
      <c r="T25" s="114"/>
      <c r="U25" s="116">
        <f t="shared" ref="U25:X25" si="36">SUMIFS($G25:$R25,$G$5:$R$5,U$6)</f>
        <v>24</v>
      </c>
      <c r="V25" s="116">
        <f t="shared" si="36"/>
        <v>0</v>
      </c>
      <c r="W25" s="116">
        <f t="shared" si="36"/>
        <v>0</v>
      </c>
      <c r="X25" s="116">
        <f t="shared" si="36"/>
        <v>0</v>
      </c>
    </row>
    <row r="26" ht="14.25" customHeight="1" outlineLevel="1">
      <c r="A26" s="110"/>
      <c r="B26" s="111" t="s">
        <v>388</v>
      </c>
      <c r="C26" s="112" t="s">
        <v>283</v>
      </c>
      <c r="E26" s="116">
        <f t="shared" si="3"/>
        <v>0</v>
      </c>
      <c r="F26" s="114"/>
      <c r="G26" s="116">
        <f t="shared" ref="G26:R26" si="37">G81+G136+G191+G246+G301+G356+G411+G466+G521+G576+G631+G686+G741+G797+G880+G935</f>
        <v>2144.733333</v>
      </c>
      <c r="H26" s="116">
        <f t="shared" si="37"/>
        <v>1239.316667</v>
      </c>
      <c r="I26" s="116">
        <f t="shared" si="37"/>
        <v>1838.233333</v>
      </c>
      <c r="J26" s="116">
        <f t="shared" si="37"/>
        <v>0</v>
      </c>
      <c r="K26" s="116">
        <f t="shared" si="37"/>
        <v>0</v>
      </c>
      <c r="L26" s="116">
        <f t="shared" si="37"/>
        <v>0</v>
      </c>
      <c r="M26" s="116">
        <f t="shared" si="37"/>
        <v>0</v>
      </c>
      <c r="N26" s="116">
        <f t="shared" si="37"/>
        <v>0</v>
      </c>
      <c r="O26" s="116">
        <f t="shared" si="37"/>
        <v>0</v>
      </c>
      <c r="P26" s="116">
        <f t="shared" si="37"/>
        <v>0</v>
      </c>
      <c r="Q26" s="116">
        <f t="shared" si="37"/>
        <v>0</v>
      </c>
      <c r="R26" s="116">
        <f t="shared" si="37"/>
        <v>0</v>
      </c>
      <c r="S26" s="120">
        <f t="shared" si="5"/>
        <v>5222.283333</v>
      </c>
      <c r="T26" s="114"/>
      <c r="U26" s="116">
        <f t="shared" ref="U26:X26" si="38">SUMIFS($G26:$R26,$G$5:$R$5,U$6)</f>
        <v>5222.283333</v>
      </c>
      <c r="V26" s="116">
        <f t="shared" si="38"/>
        <v>0</v>
      </c>
      <c r="W26" s="116">
        <f t="shared" si="38"/>
        <v>0</v>
      </c>
      <c r="X26" s="116">
        <f t="shared" si="38"/>
        <v>0</v>
      </c>
    </row>
    <row r="27" ht="14.25" customHeight="1" outlineLevel="1">
      <c r="A27" s="110"/>
      <c r="B27" s="197" t="s">
        <v>389</v>
      </c>
      <c r="C27" s="112" t="s">
        <v>283</v>
      </c>
      <c r="E27" s="116">
        <f t="shared" si="3"/>
        <v>0</v>
      </c>
      <c r="F27" s="114"/>
      <c r="G27" s="116">
        <f t="shared" ref="G27:R27" si="39">G82+G137+G192+G247+G302+G357+G412+G467+G522+G577+G632+G687+G742+G798+G881+G936</f>
        <v>34.28333333</v>
      </c>
      <c r="H27" s="116">
        <f t="shared" si="39"/>
        <v>9.133333333</v>
      </c>
      <c r="I27" s="116">
        <f t="shared" si="39"/>
        <v>10.91666667</v>
      </c>
      <c r="J27" s="116">
        <f t="shared" si="39"/>
        <v>0</v>
      </c>
      <c r="K27" s="116">
        <f t="shared" si="39"/>
        <v>0</v>
      </c>
      <c r="L27" s="116">
        <f t="shared" si="39"/>
        <v>0</v>
      </c>
      <c r="M27" s="116">
        <f t="shared" si="39"/>
        <v>0</v>
      </c>
      <c r="N27" s="116">
        <f t="shared" si="39"/>
        <v>0</v>
      </c>
      <c r="O27" s="116">
        <f t="shared" si="39"/>
        <v>0</v>
      </c>
      <c r="P27" s="116">
        <f t="shared" si="39"/>
        <v>0</v>
      </c>
      <c r="Q27" s="116">
        <f t="shared" si="39"/>
        <v>0</v>
      </c>
      <c r="R27" s="116">
        <f t="shared" si="39"/>
        <v>0</v>
      </c>
      <c r="S27" s="120">
        <f t="shared" si="5"/>
        <v>54.33333333</v>
      </c>
      <c r="T27" s="114"/>
      <c r="U27" s="116">
        <f t="shared" ref="U27:X27" si="40">SUMIFS($G27:$R27,$G$5:$R$5,U$6)</f>
        <v>54.33333333</v>
      </c>
      <c r="V27" s="116">
        <f t="shared" si="40"/>
        <v>0</v>
      </c>
      <c r="W27" s="116">
        <f t="shared" si="40"/>
        <v>0</v>
      </c>
      <c r="X27" s="116">
        <f t="shared" si="40"/>
        <v>0</v>
      </c>
    </row>
    <row r="28" ht="14.25" customHeight="1" outlineLevel="1">
      <c r="A28" s="110"/>
      <c r="B28" s="111" t="s">
        <v>390</v>
      </c>
      <c r="C28" s="112" t="s">
        <v>283</v>
      </c>
      <c r="E28" s="116">
        <f t="shared" si="3"/>
        <v>0</v>
      </c>
      <c r="F28" s="114"/>
      <c r="G28" s="116">
        <f t="shared" ref="G28:R28" si="41">G83+G138+G193+G248+G303+G358+G413+G468+G523+G578+G633+G688+G743+G799+G882+G937</f>
        <v>172.2333333</v>
      </c>
      <c r="H28" s="116">
        <f t="shared" si="41"/>
        <v>159.4666667</v>
      </c>
      <c r="I28" s="116">
        <f t="shared" si="41"/>
        <v>387.1333333</v>
      </c>
      <c r="J28" s="116">
        <f t="shared" si="41"/>
        <v>0</v>
      </c>
      <c r="K28" s="116">
        <f t="shared" si="41"/>
        <v>0</v>
      </c>
      <c r="L28" s="116">
        <f t="shared" si="41"/>
        <v>0</v>
      </c>
      <c r="M28" s="116">
        <f t="shared" si="41"/>
        <v>0</v>
      </c>
      <c r="N28" s="116">
        <f t="shared" si="41"/>
        <v>0</v>
      </c>
      <c r="O28" s="116">
        <f t="shared" si="41"/>
        <v>0</v>
      </c>
      <c r="P28" s="116">
        <f t="shared" si="41"/>
        <v>0</v>
      </c>
      <c r="Q28" s="116">
        <f t="shared" si="41"/>
        <v>0</v>
      </c>
      <c r="R28" s="116">
        <f t="shared" si="41"/>
        <v>0</v>
      </c>
      <c r="S28" s="120">
        <f t="shared" si="5"/>
        <v>718.8333333</v>
      </c>
      <c r="T28" s="114"/>
      <c r="U28" s="116">
        <f t="shared" ref="U28:X28" si="42">SUMIFS($G28:$R28,$G$5:$R$5,U$6)</f>
        <v>718.8333333</v>
      </c>
      <c r="V28" s="116">
        <f t="shared" si="42"/>
        <v>0</v>
      </c>
      <c r="W28" s="116">
        <f t="shared" si="42"/>
        <v>0</v>
      </c>
      <c r="X28" s="116">
        <f t="shared" si="42"/>
        <v>0</v>
      </c>
    </row>
    <row r="29" ht="14.25" customHeight="1" outlineLevel="1">
      <c r="A29" s="110"/>
      <c r="B29" s="111" t="s">
        <v>391</v>
      </c>
      <c r="C29" s="112" t="s">
        <v>283</v>
      </c>
      <c r="E29" s="116">
        <f t="shared" si="3"/>
        <v>0</v>
      </c>
      <c r="F29" s="114"/>
      <c r="G29" s="116">
        <f t="shared" ref="G29:R29" si="43">G84+G139+G194+G249+G304+G359+G414+G469+G524+G579+G634+G689+G744+G800+G883+G938</f>
        <v>211.8</v>
      </c>
      <c r="H29" s="116">
        <f t="shared" si="43"/>
        <v>503.15</v>
      </c>
      <c r="I29" s="116">
        <f t="shared" si="43"/>
        <v>43.53333333</v>
      </c>
      <c r="J29" s="116">
        <f t="shared" si="43"/>
        <v>0</v>
      </c>
      <c r="K29" s="116">
        <f t="shared" si="43"/>
        <v>0</v>
      </c>
      <c r="L29" s="116">
        <f t="shared" si="43"/>
        <v>0</v>
      </c>
      <c r="M29" s="116">
        <f t="shared" si="43"/>
        <v>0</v>
      </c>
      <c r="N29" s="116">
        <f t="shared" si="43"/>
        <v>0</v>
      </c>
      <c r="O29" s="116">
        <f t="shared" si="43"/>
        <v>0</v>
      </c>
      <c r="P29" s="116">
        <f t="shared" si="43"/>
        <v>0</v>
      </c>
      <c r="Q29" s="116">
        <f t="shared" si="43"/>
        <v>0</v>
      </c>
      <c r="R29" s="116">
        <f t="shared" si="43"/>
        <v>0</v>
      </c>
      <c r="S29" s="120">
        <f t="shared" si="5"/>
        <v>758.4833333</v>
      </c>
      <c r="T29" s="114"/>
      <c r="U29" s="116">
        <f t="shared" ref="U29:X29" si="44">SUMIFS($G29:$R29,$G$5:$R$5,U$6)</f>
        <v>758.4833333</v>
      </c>
      <c r="V29" s="116">
        <f t="shared" si="44"/>
        <v>0</v>
      </c>
      <c r="W29" s="116">
        <f t="shared" si="44"/>
        <v>0</v>
      </c>
      <c r="X29" s="116">
        <f t="shared" si="44"/>
        <v>0</v>
      </c>
    </row>
    <row r="30" ht="14.25" customHeight="1" outlineLevel="1">
      <c r="A30" s="110"/>
      <c r="B30" s="197" t="s">
        <v>392</v>
      </c>
      <c r="C30" s="112" t="s">
        <v>283</v>
      </c>
      <c r="E30" s="116">
        <f t="shared" si="3"/>
        <v>0</v>
      </c>
      <c r="F30" s="114"/>
      <c r="G30" s="116">
        <f t="shared" ref="G30:R30" si="45">G85+G140+G195+G250+G305+G360+G415+G470+G525+G580+G635+G690+G745+G801+G884+G939</f>
        <v>495.9166667</v>
      </c>
      <c r="H30" s="116">
        <f t="shared" si="45"/>
        <v>540.5</v>
      </c>
      <c r="I30" s="116">
        <f t="shared" si="45"/>
        <v>60.75</v>
      </c>
      <c r="J30" s="116">
        <f t="shared" si="45"/>
        <v>0</v>
      </c>
      <c r="K30" s="116">
        <f t="shared" si="45"/>
        <v>0</v>
      </c>
      <c r="L30" s="116">
        <f t="shared" si="45"/>
        <v>0</v>
      </c>
      <c r="M30" s="116">
        <f t="shared" si="45"/>
        <v>0</v>
      </c>
      <c r="N30" s="116">
        <f t="shared" si="45"/>
        <v>0</v>
      </c>
      <c r="O30" s="116">
        <f t="shared" si="45"/>
        <v>0</v>
      </c>
      <c r="P30" s="116">
        <f t="shared" si="45"/>
        <v>0</v>
      </c>
      <c r="Q30" s="116">
        <f t="shared" si="45"/>
        <v>0</v>
      </c>
      <c r="R30" s="116">
        <f t="shared" si="45"/>
        <v>0</v>
      </c>
      <c r="S30" s="120">
        <f t="shared" si="5"/>
        <v>1097.166667</v>
      </c>
      <c r="T30" s="114"/>
      <c r="U30" s="116">
        <f t="shared" ref="U30:X30" si="46">SUMIFS($G30:$R30,$G$5:$R$5,U$6)</f>
        <v>1097.166667</v>
      </c>
      <c r="V30" s="116">
        <f t="shared" si="46"/>
        <v>0</v>
      </c>
      <c r="W30" s="116">
        <f t="shared" si="46"/>
        <v>0</v>
      </c>
      <c r="X30" s="116">
        <f t="shared" si="46"/>
        <v>0</v>
      </c>
    </row>
    <row r="31" ht="14.25" customHeight="1">
      <c r="A31" s="110"/>
      <c r="B31" s="111" t="s">
        <v>393</v>
      </c>
      <c r="C31" s="112" t="s">
        <v>283</v>
      </c>
      <c r="E31" s="116">
        <f>E86+E158+E213+E268+E323+E378+E433+E488+E543+E600+E653+E708+E763+E818+E850+E902+E957</f>
        <v>0</v>
      </c>
      <c r="F31" s="114"/>
      <c r="G31" s="116">
        <f t="shared" ref="G31:R31" si="47">G86+G141+G196+G251+G306+G361+G416+G471+G526+G581+G636+G691+G746+G801+G885+G940</f>
        <v>82.46666667</v>
      </c>
      <c r="H31" s="116">
        <f t="shared" si="47"/>
        <v>108.9833333</v>
      </c>
      <c r="I31" s="116">
        <f t="shared" si="47"/>
        <v>56.08333333</v>
      </c>
      <c r="J31" s="116">
        <f t="shared" si="47"/>
        <v>0</v>
      </c>
      <c r="K31" s="116">
        <f t="shared" si="47"/>
        <v>0</v>
      </c>
      <c r="L31" s="116">
        <f t="shared" si="47"/>
        <v>0</v>
      </c>
      <c r="M31" s="116">
        <f t="shared" si="47"/>
        <v>0</v>
      </c>
      <c r="N31" s="116">
        <f t="shared" si="47"/>
        <v>0</v>
      </c>
      <c r="O31" s="116">
        <f t="shared" si="47"/>
        <v>0</v>
      </c>
      <c r="P31" s="116">
        <f t="shared" si="47"/>
        <v>0</v>
      </c>
      <c r="Q31" s="116">
        <f t="shared" si="47"/>
        <v>0</v>
      </c>
      <c r="R31" s="116">
        <f t="shared" si="47"/>
        <v>0</v>
      </c>
      <c r="S31" s="120">
        <f t="shared" si="5"/>
        <v>247.5333333</v>
      </c>
      <c r="T31" s="114"/>
      <c r="U31" s="116">
        <f t="shared" ref="U31:X31" si="48">SUMIFS($G31:$R31,$G$5:$R$5,U$6)</f>
        <v>247.5333333</v>
      </c>
      <c r="V31" s="116">
        <f t="shared" si="48"/>
        <v>0</v>
      </c>
      <c r="W31" s="116">
        <f t="shared" si="48"/>
        <v>0</v>
      </c>
      <c r="X31" s="116">
        <f t="shared" si="48"/>
        <v>0</v>
      </c>
    </row>
    <row r="32" ht="14.25" customHeight="1">
      <c r="A32" s="121"/>
      <c r="B32" s="148" t="s">
        <v>394</v>
      </c>
      <c r="C32" s="123" t="s">
        <v>283</v>
      </c>
      <c r="D32" s="70"/>
      <c r="E32" s="120" t="str">
        <f>E87+E161+E214+E271+E326+E381+E434+E491+E546+E601+E656+E711+E766+E821+E851+E905+E960</f>
        <v>#REF!</v>
      </c>
      <c r="F32" s="109"/>
      <c r="G32" s="120">
        <f t="shared" ref="G32:R32" si="49">G87+G142+G197+G252+G307+G362+G417+G472+G527+G582+G637+G692+G747+G802+G886+G941</f>
        <v>18337.65</v>
      </c>
      <c r="H32" s="120">
        <f t="shared" si="49"/>
        <v>18004.56667</v>
      </c>
      <c r="I32" s="120">
        <f t="shared" si="49"/>
        <v>11336.66667</v>
      </c>
      <c r="J32" s="120">
        <f t="shared" si="49"/>
        <v>0</v>
      </c>
      <c r="K32" s="120">
        <f t="shared" si="49"/>
        <v>0</v>
      </c>
      <c r="L32" s="120">
        <f t="shared" si="49"/>
        <v>0</v>
      </c>
      <c r="M32" s="120">
        <f t="shared" si="49"/>
        <v>0</v>
      </c>
      <c r="N32" s="120">
        <f t="shared" si="49"/>
        <v>0</v>
      </c>
      <c r="O32" s="120">
        <f t="shared" si="49"/>
        <v>0</v>
      </c>
      <c r="P32" s="120">
        <f t="shared" si="49"/>
        <v>0</v>
      </c>
      <c r="Q32" s="120">
        <f t="shared" si="49"/>
        <v>0</v>
      </c>
      <c r="R32" s="120">
        <f t="shared" si="49"/>
        <v>0</v>
      </c>
      <c r="S32" s="120">
        <f t="shared" si="5"/>
        <v>47678.88333</v>
      </c>
      <c r="T32" s="109"/>
      <c r="U32" s="120">
        <f t="shared" ref="U32:X32" si="50">SUMIFS($G32:$R32,$G$5:$R$5,U$6)</f>
        <v>47678.88333</v>
      </c>
      <c r="V32" s="120">
        <f t="shared" si="50"/>
        <v>0</v>
      </c>
      <c r="W32" s="120">
        <f t="shared" si="50"/>
        <v>0</v>
      </c>
      <c r="X32" s="120">
        <f t="shared" si="50"/>
        <v>0</v>
      </c>
    </row>
    <row r="33" ht="4.5" customHeight="1">
      <c r="A33" s="128"/>
      <c r="B33" s="129"/>
      <c r="C33" s="130"/>
      <c r="D33" s="70"/>
      <c r="E33" s="131"/>
      <c r="F33" s="70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70"/>
      <c r="U33" s="131"/>
      <c r="V33" s="131"/>
      <c r="W33" s="131"/>
      <c r="X33" s="131"/>
    </row>
    <row r="34" ht="14.25" customHeight="1">
      <c r="A34" s="110"/>
      <c r="B34" s="111" t="s">
        <v>371</v>
      </c>
      <c r="C34" s="112" t="s">
        <v>69</v>
      </c>
      <c r="E34" s="115">
        <f t="shared" ref="E34:E56" si="53">IFERROR(E8/E$32,0)</f>
        <v>0</v>
      </c>
      <c r="F34" s="114"/>
      <c r="G34" s="115">
        <f t="shared" ref="G34:S34" si="51">IFERROR(G9/G$32,0)</f>
        <v>0.2870551388</v>
      </c>
      <c r="H34" s="115">
        <f t="shared" si="51"/>
        <v>0.3529058369</v>
      </c>
      <c r="I34" s="115">
        <f t="shared" si="51"/>
        <v>0.3729638342</v>
      </c>
      <c r="J34" s="115">
        <f t="shared" si="51"/>
        <v>0</v>
      </c>
      <c r="K34" s="115">
        <f t="shared" si="51"/>
        <v>0</v>
      </c>
      <c r="L34" s="115">
        <f t="shared" si="51"/>
        <v>0</v>
      </c>
      <c r="M34" s="115">
        <f t="shared" si="51"/>
        <v>0</v>
      </c>
      <c r="N34" s="115">
        <f t="shared" si="51"/>
        <v>0</v>
      </c>
      <c r="O34" s="115">
        <f t="shared" si="51"/>
        <v>0</v>
      </c>
      <c r="P34" s="115">
        <f t="shared" si="51"/>
        <v>0</v>
      </c>
      <c r="Q34" s="115">
        <f t="shared" si="51"/>
        <v>0</v>
      </c>
      <c r="R34" s="115">
        <f t="shared" si="51"/>
        <v>0</v>
      </c>
      <c r="S34" s="117">
        <f t="shared" si="51"/>
        <v>0.3323483876</v>
      </c>
      <c r="T34" s="114"/>
      <c r="U34" s="117">
        <f t="shared" ref="U34:X34" si="52">IFERROR(U9/U$32,0)</f>
        <v>0.3323483876</v>
      </c>
      <c r="V34" s="117">
        <f t="shared" si="52"/>
        <v>0</v>
      </c>
      <c r="W34" s="117">
        <f t="shared" si="52"/>
        <v>0</v>
      </c>
      <c r="X34" s="117">
        <f t="shared" si="52"/>
        <v>0</v>
      </c>
    </row>
    <row r="35" ht="14.25" customHeight="1">
      <c r="A35" s="110"/>
      <c r="B35" s="111" t="s">
        <v>372</v>
      </c>
      <c r="C35" s="112" t="s">
        <v>69</v>
      </c>
      <c r="E35" s="115">
        <f t="shared" si="53"/>
        <v>0</v>
      </c>
      <c r="F35" s="114"/>
      <c r="G35" s="115">
        <f t="shared" ref="G35:S35" si="54">IFERROR(G10/G$32,0)</f>
        <v>0.2918031118</v>
      </c>
      <c r="H35" s="115">
        <f t="shared" si="54"/>
        <v>0.2115046738</v>
      </c>
      <c r="I35" s="115">
        <f t="shared" si="54"/>
        <v>0.1019567774</v>
      </c>
      <c r="J35" s="115">
        <f t="shared" si="54"/>
        <v>0</v>
      </c>
      <c r="K35" s="115">
        <f t="shared" si="54"/>
        <v>0</v>
      </c>
      <c r="L35" s="115">
        <f t="shared" si="54"/>
        <v>0</v>
      </c>
      <c r="M35" s="115">
        <f t="shared" si="54"/>
        <v>0</v>
      </c>
      <c r="N35" s="115">
        <f t="shared" si="54"/>
        <v>0</v>
      </c>
      <c r="O35" s="115">
        <f t="shared" si="54"/>
        <v>0</v>
      </c>
      <c r="P35" s="115">
        <f t="shared" si="54"/>
        <v>0</v>
      </c>
      <c r="Q35" s="115">
        <f t="shared" si="54"/>
        <v>0</v>
      </c>
      <c r="R35" s="115">
        <f t="shared" si="54"/>
        <v>0</v>
      </c>
      <c r="S35" s="117">
        <f t="shared" si="54"/>
        <v>0.2163407071</v>
      </c>
      <c r="T35" s="114"/>
      <c r="U35" s="117">
        <f t="shared" ref="U35:X35" si="55">IFERROR(U10/U$32,0)</f>
        <v>0.2163407071</v>
      </c>
      <c r="V35" s="117">
        <f t="shared" si="55"/>
        <v>0</v>
      </c>
      <c r="W35" s="117">
        <f t="shared" si="55"/>
        <v>0</v>
      </c>
      <c r="X35" s="117">
        <f t="shared" si="55"/>
        <v>0</v>
      </c>
    </row>
    <row r="36" ht="14.25" customHeight="1">
      <c r="A36" s="110"/>
      <c r="B36" s="197" t="s">
        <v>373</v>
      </c>
      <c r="C36" s="112" t="s">
        <v>69</v>
      </c>
      <c r="E36" s="115">
        <f t="shared" si="53"/>
        <v>0</v>
      </c>
      <c r="F36" s="114"/>
      <c r="G36" s="115">
        <f t="shared" ref="G36:S36" si="56">IFERROR(G11/G$32,0)</f>
        <v>0.1634178862</v>
      </c>
      <c r="H36" s="115">
        <f t="shared" si="56"/>
        <v>0.1999576033</v>
      </c>
      <c r="I36" s="115">
        <f t="shared" si="56"/>
        <v>0.2504939724</v>
      </c>
      <c r="J36" s="115">
        <f t="shared" si="56"/>
        <v>0</v>
      </c>
      <c r="K36" s="115">
        <f t="shared" si="56"/>
        <v>0</v>
      </c>
      <c r="L36" s="115">
        <f t="shared" si="56"/>
        <v>0</v>
      </c>
      <c r="M36" s="115">
        <f t="shared" si="56"/>
        <v>0</v>
      </c>
      <c r="N36" s="115">
        <f t="shared" si="56"/>
        <v>0</v>
      </c>
      <c r="O36" s="115">
        <f t="shared" si="56"/>
        <v>0</v>
      </c>
      <c r="P36" s="115">
        <f t="shared" si="56"/>
        <v>0</v>
      </c>
      <c r="Q36" s="115">
        <f t="shared" si="56"/>
        <v>0</v>
      </c>
      <c r="R36" s="115">
        <f t="shared" si="56"/>
        <v>0</v>
      </c>
      <c r="S36" s="117">
        <f t="shared" si="56"/>
        <v>0.1979202533</v>
      </c>
      <c r="T36" s="114"/>
      <c r="U36" s="117">
        <f t="shared" ref="U36:X36" si="57">IFERROR(U11/U$32,0)</f>
        <v>0.1979202533</v>
      </c>
      <c r="V36" s="117">
        <f t="shared" si="57"/>
        <v>0</v>
      </c>
      <c r="W36" s="117">
        <f t="shared" si="57"/>
        <v>0</v>
      </c>
      <c r="X36" s="117">
        <f t="shared" si="57"/>
        <v>0</v>
      </c>
    </row>
    <row r="37" ht="14.25" customHeight="1">
      <c r="A37" s="110"/>
      <c r="B37" s="111" t="s">
        <v>374</v>
      </c>
      <c r="C37" s="112" t="s">
        <v>69</v>
      </c>
      <c r="E37" s="115">
        <f t="shared" si="53"/>
        <v>0</v>
      </c>
      <c r="F37" s="114"/>
      <c r="G37" s="115">
        <f t="shared" ref="G37:S37" si="58">IFERROR(G12/G$32,0)</f>
        <v>0.01606530826</v>
      </c>
      <c r="H37" s="115">
        <f t="shared" si="58"/>
        <v>0.02162136643</v>
      </c>
      <c r="I37" s="115">
        <f t="shared" si="58"/>
        <v>0.0189047339</v>
      </c>
      <c r="J37" s="115">
        <f t="shared" si="58"/>
        <v>0</v>
      </c>
      <c r="K37" s="115">
        <f t="shared" si="58"/>
        <v>0</v>
      </c>
      <c r="L37" s="115">
        <f t="shared" si="58"/>
        <v>0</v>
      </c>
      <c r="M37" s="115">
        <f t="shared" si="58"/>
        <v>0</v>
      </c>
      <c r="N37" s="115">
        <f t="shared" si="58"/>
        <v>0</v>
      </c>
      <c r="O37" s="115">
        <f t="shared" si="58"/>
        <v>0</v>
      </c>
      <c r="P37" s="115">
        <f t="shared" si="58"/>
        <v>0</v>
      </c>
      <c r="Q37" s="115">
        <f t="shared" si="58"/>
        <v>0</v>
      </c>
      <c r="R37" s="115">
        <f t="shared" si="58"/>
        <v>0</v>
      </c>
      <c r="S37" s="117">
        <f t="shared" si="58"/>
        <v>0.01883852845</v>
      </c>
      <c r="T37" s="114"/>
      <c r="U37" s="117">
        <f t="shared" ref="U37:X37" si="59">IFERROR(U12/U$32,0)</f>
        <v>0.01883852845</v>
      </c>
      <c r="V37" s="117">
        <f t="shared" si="59"/>
        <v>0</v>
      </c>
      <c r="W37" s="117">
        <f t="shared" si="59"/>
        <v>0</v>
      </c>
      <c r="X37" s="117">
        <f t="shared" si="59"/>
        <v>0</v>
      </c>
    </row>
    <row r="38" ht="14.25" customHeight="1">
      <c r="A38" s="110"/>
      <c r="B38" s="111" t="s">
        <v>375</v>
      </c>
      <c r="C38" s="112" t="s">
        <v>69</v>
      </c>
      <c r="E38" s="115">
        <f t="shared" si="53"/>
        <v>0</v>
      </c>
      <c r="F38" s="114"/>
      <c r="G38" s="115">
        <f t="shared" ref="G38:S38" si="60">IFERROR(G13/G$32,0)</f>
        <v>0.0015941701</v>
      </c>
      <c r="H38" s="115">
        <f t="shared" si="60"/>
        <v>0.001562566534</v>
      </c>
      <c r="I38" s="115">
        <f t="shared" si="60"/>
        <v>0.0006468685681</v>
      </c>
      <c r="J38" s="115">
        <f t="shared" si="60"/>
        <v>0</v>
      </c>
      <c r="K38" s="115">
        <f t="shared" si="60"/>
        <v>0</v>
      </c>
      <c r="L38" s="115">
        <f t="shared" si="60"/>
        <v>0</v>
      </c>
      <c r="M38" s="115">
        <f t="shared" si="60"/>
        <v>0</v>
      </c>
      <c r="N38" s="115">
        <f t="shared" si="60"/>
        <v>0</v>
      </c>
      <c r="O38" s="115">
        <f t="shared" si="60"/>
        <v>0</v>
      </c>
      <c r="P38" s="115">
        <f t="shared" si="60"/>
        <v>0</v>
      </c>
      <c r="Q38" s="115">
        <f t="shared" si="60"/>
        <v>0</v>
      </c>
      <c r="R38" s="115">
        <f t="shared" si="60"/>
        <v>0</v>
      </c>
      <c r="S38" s="117">
        <f t="shared" si="60"/>
        <v>0.001356994868</v>
      </c>
      <c r="T38" s="114"/>
      <c r="U38" s="117">
        <f t="shared" ref="U38:X38" si="61">IFERROR(U13/U$32,0)</f>
        <v>0.001356994868</v>
      </c>
      <c r="V38" s="117">
        <f t="shared" si="61"/>
        <v>0</v>
      </c>
      <c r="W38" s="117">
        <f t="shared" si="61"/>
        <v>0</v>
      </c>
      <c r="X38" s="117">
        <f t="shared" si="61"/>
        <v>0</v>
      </c>
    </row>
    <row r="39" ht="14.25" customHeight="1">
      <c r="A39" s="110"/>
      <c r="B39" s="111" t="s">
        <v>376</v>
      </c>
      <c r="C39" s="112" t="s">
        <v>69</v>
      </c>
      <c r="E39" s="115">
        <f t="shared" si="53"/>
        <v>0</v>
      </c>
      <c r="F39" s="114"/>
      <c r="G39" s="115">
        <f t="shared" ref="G39:S39" si="62">IFERROR(G14/G$32,0)</f>
        <v>0.008648872675</v>
      </c>
      <c r="H39" s="115">
        <f t="shared" si="62"/>
        <v>0.01004189678</v>
      </c>
      <c r="I39" s="115">
        <f t="shared" si="62"/>
        <v>0.006374595707</v>
      </c>
      <c r="J39" s="115">
        <f t="shared" si="62"/>
        <v>0</v>
      </c>
      <c r="K39" s="115">
        <f t="shared" si="62"/>
        <v>0</v>
      </c>
      <c r="L39" s="115">
        <f t="shared" si="62"/>
        <v>0</v>
      </c>
      <c r="M39" s="115">
        <f t="shared" si="62"/>
        <v>0</v>
      </c>
      <c r="N39" s="115">
        <f t="shared" si="62"/>
        <v>0</v>
      </c>
      <c r="O39" s="115">
        <f t="shared" si="62"/>
        <v>0</v>
      </c>
      <c r="P39" s="115">
        <f t="shared" si="62"/>
        <v>0</v>
      </c>
      <c r="Q39" s="115">
        <f t="shared" si="62"/>
        <v>0</v>
      </c>
      <c r="R39" s="115">
        <f t="shared" si="62"/>
        <v>0</v>
      </c>
      <c r="S39" s="117">
        <f t="shared" si="62"/>
        <v>0.008634150758</v>
      </c>
      <c r="T39" s="114"/>
      <c r="U39" s="117">
        <f t="shared" ref="U39:X39" si="63">IFERROR(U14/U$32,0)</f>
        <v>0.008634150758</v>
      </c>
      <c r="V39" s="117">
        <f t="shared" si="63"/>
        <v>0</v>
      </c>
      <c r="W39" s="117">
        <f t="shared" si="63"/>
        <v>0</v>
      </c>
      <c r="X39" s="117">
        <f t="shared" si="63"/>
        <v>0</v>
      </c>
    </row>
    <row r="40" ht="14.25" customHeight="1">
      <c r="A40" s="110"/>
      <c r="B40" s="111" t="s">
        <v>377</v>
      </c>
      <c r="C40" s="112" t="s">
        <v>69</v>
      </c>
      <c r="E40" s="115">
        <f t="shared" si="53"/>
        <v>0</v>
      </c>
      <c r="F40" s="114"/>
      <c r="G40" s="115">
        <f t="shared" ref="G40:S40" si="64">IFERROR(G15/G$32,0)</f>
        <v>0.01672151739</v>
      </c>
      <c r="H40" s="115">
        <f t="shared" si="64"/>
        <v>0.0208678539</v>
      </c>
      <c r="I40" s="115">
        <f t="shared" si="64"/>
        <v>0.01125992355</v>
      </c>
      <c r="J40" s="115">
        <f t="shared" si="64"/>
        <v>0</v>
      </c>
      <c r="K40" s="115">
        <f t="shared" si="64"/>
        <v>0</v>
      </c>
      <c r="L40" s="115">
        <f t="shared" si="64"/>
        <v>0</v>
      </c>
      <c r="M40" s="115">
        <f t="shared" si="64"/>
        <v>0</v>
      </c>
      <c r="N40" s="115">
        <f t="shared" si="64"/>
        <v>0</v>
      </c>
      <c r="O40" s="115">
        <f t="shared" si="64"/>
        <v>0</v>
      </c>
      <c r="P40" s="115">
        <f t="shared" si="64"/>
        <v>0</v>
      </c>
      <c r="Q40" s="115">
        <f t="shared" si="64"/>
        <v>0</v>
      </c>
      <c r="R40" s="115">
        <f t="shared" si="64"/>
        <v>0</v>
      </c>
      <c r="S40" s="117">
        <f t="shared" si="64"/>
        <v>0.01698865291</v>
      </c>
      <c r="T40" s="114"/>
      <c r="U40" s="117">
        <f t="shared" ref="U40:X40" si="65">IFERROR(U15/U$32,0)</f>
        <v>0.01698865291</v>
      </c>
      <c r="V40" s="117">
        <f t="shared" si="65"/>
        <v>0</v>
      </c>
      <c r="W40" s="117">
        <f t="shared" si="65"/>
        <v>0</v>
      </c>
      <c r="X40" s="117">
        <f t="shared" si="65"/>
        <v>0</v>
      </c>
    </row>
    <row r="41" ht="14.25" customHeight="1" outlineLevel="1">
      <c r="A41" s="110"/>
      <c r="B41" s="111" t="s">
        <v>378</v>
      </c>
      <c r="C41" s="112" t="s">
        <v>69</v>
      </c>
      <c r="E41" s="115">
        <f t="shared" si="53"/>
        <v>0</v>
      </c>
      <c r="F41" s="114"/>
      <c r="G41" s="115">
        <f t="shared" ref="G41:S41" si="66">IFERROR(G16/G$32,0)</f>
        <v>0.00004544384549</v>
      </c>
      <c r="H41" s="115">
        <f t="shared" si="66"/>
        <v>0</v>
      </c>
      <c r="I41" s="115">
        <f t="shared" si="66"/>
        <v>0</v>
      </c>
      <c r="J41" s="115">
        <f t="shared" si="66"/>
        <v>0</v>
      </c>
      <c r="K41" s="115">
        <f t="shared" si="66"/>
        <v>0</v>
      </c>
      <c r="L41" s="115">
        <f t="shared" si="66"/>
        <v>0</v>
      </c>
      <c r="M41" s="115">
        <f t="shared" si="66"/>
        <v>0</v>
      </c>
      <c r="N41" s="115">
        <f t="shared" si="66"/>
        <v>0</v>
      </c>
      <c r="O41" s="115">
        <f t="shared" si="66"/>
        <v>0</v>
      </c>
      <c r="P41" s="115">
        <f t="shared" si="66"/>
        <v>0</v>
      </c>
      <c r="Q41" s="115">
        <f t="shared" si="66"/>
        <v>0</v>
      </c>
      <c r="R41" s="115">
        <f t="shared" si="66"/>
        <v>0</v>
      </c>
      <c r="S41" s="117">
        <f t="shared" si="66"/>
        <v>0.00001747803797</v>
      </c>
      <c r="T41" s="114"/>
      <c r="U41" s="117">
        <f t="shared" ref="U41:X41" si="67">IFERROR(U16/U$32,0)</f>
        <v>0.00001747803797</v>
      </c>
      <c r="V41" s="117">
        <f t="shared" si="67"/>
        <v>0</v>
      </c>
      <c r="W41" s="117">
        <f t="shared" si="67"/>
        <v>0</v>
      </c>
      <c r="X41" s="117">
        <f t="shared" si="67"/>
        <v>0</v>
      </c>
    </row>
    <row r="42" ht="14.25" customHeight="1">
      <c r="A42" s="110"/>
      <c r="B42" s="111" t="s">
        <v>379</v>
      </c>
      <c r="C42" s="112" t="s">
        <v>69</v>
      </c>
      <c r="E42" s="115">
        <f t="shared" si="53"/>
        <v>0</v>
      </c>
      <c r="F42" s="114"/>
      <c r="G42" s="115">
        <f t="shared" ref="G42:S42" si="68">IFERROR(G17/G$32,0)</f>
        <v>0.006440301783</v>
      </c>
      <c r="H42" s="115">
        <f t="shared" si="68"/>
        <v>0.009783628968</v>
      </c>
      <c r="I42" s="115">
        <f t="shared" si="68"/>
        <v>0.0007409585416</v>
      </c>
      <c r="J42" s="115">
        <f t="shared" si="68"/>
        <v>0</v>
      </c>
      <c r="K42" s="115">
        <f t="shared" si="68"/>
        <v>0</v>
      </c>
      <c r="L42" s="115">
        <f t="shared" si="68"/>
        <v>0</v>
      </c>
      <c r="M42" s="115">
        <f t="shared" si="68"/>
        <v>0</v>
      </c>
      <c r="N42" s="115">
        <f t="shared" si="68"/>
        <v>0</v>
      </c>
      <c r="O42" s="115">
        <f t="shared" si="68"/>
        <v>0</v>
      </c>
      <c r="P42" s="115">
        <f t="shared" si="68"/>
        <v>0</v>
      </c>
      <c r="Q42" s="115">
        <f t="shared" si="68"/>
        <v>0</v>
      </c>
      <c r="R42" s="115">
        <f t="shared" si="68"/>
        <v>0</v>
      </c>
      <c r="S42" s="117">
        <f t="shared" si="68"/>
        <v>0.00634767383</v>
      </c>
      <c r="T42" s="114"/>
      <c r="U42" s="117">
        <f t="shared" ref="U42:X42" si="69">IFERROR(U17/U$32,0)</f>
        <v>0.00634767383</v>
      </c>
      <c r="V42" s="117">
        <f t="shared" si="69"/>
        <v>0</v>
      </c>
      <c r="W42" s="117">
        <f t="shared" si="69"/>
        <v>0</v>
      </c>
      <c r="X42" s="117">
        <f t="shared" si="69"/>
        <v>0</v>
      </c>
    </row>
    <row r="43" ht="14.25" customHeight="1">
      <c r="A43" s="110"/>
      <c r="B43" s="111" t="s">
        <v>380</v>
      </c>
      <c r="C43" s="112" t="s">
        <v>69</v>
      </c>
      <c r="E43" s="115">
        <f t="shared" si="53"/>
        <v>0</v>
      </c>
      <c r="F43" s="114"/>
      <c r="G43" s="115">
        <f t="shared" ref="G43:S43" si="70">IFERROR(G18/G$32,0)</f>
        <v>0.01507281467</v>
      </c>
      <c r="H43" s="115">
        <f t="shared" si="70"/>
        <v>0.01945987777</v>
      </c>
      <c r="I43" s="115">
        <f t="shared" si="70"/>
        <v>0.0171537783</v>
      </c>
      <c r="J43" s="115">
        <f t="shared" si="70"/>
        <v>0</v>
      </c>
      <c r="K43" s="115">
        <f t="shared" si="70"/>
        <v>0</v>
      </c>
      <c r="L43" s="115">
        <f t="shared" si="70"/>
        <v>0</v>
      </c>
      <c r="M43" s="115">
        <f t="shared" si="70"/>
        <v>0</v>
      </c>
      <c r="N43" s="115">
        <f t="shared" si="70"/>
        <v>0</v>
      </c>
      <c r="O43" s="115">
        <f t="shared" si="70"/>
        <v>0</v>
      </c>
      <c r="P43" s="115">
        <f t="shared" si="70"/>
        <v>0</v>
      </c>
      <c r="Q43" s="115">
        <f t="shared" si="70"/>
        <v>0</v>
      </c>
      <c r="R43" s="115">
        <f t="shared" si="70"/>
        <v>0</v>
      </c>
      <c r="S43" s="117">
        <f t="shared" si="70"/>
        <v>0.01722425686</v>
      </c>
      <c r="T43" s="114"/>
      <c r="U43" s="117">
        <f t="shared" ref="U43:X43" si="71">IFERROR(U18/U$32,0)</f>
        <v>0.01722425686</v>
      </c>
      <c r="V43" s="117">
        <f t="shared" si="71"/>
        <v>0</v>
      </c>
      <c r="W43" s="117">
        <f t="shared" si="71"/>
        <v>0</v>
      </c>
      <c r="X43" s="117">
        <f t="shared" si="71"/>
        <v>0</v>
      </c>
    </row>
    <row r="44" ht="14.25" customHeight="1" outlineLevel="1">
      <c r="A44" s="110"/>
      <c r="B44" s="111" t="s">
        <v>381</v>
      </c>
      <c r="C44" s="112" t="s">
        <v>69</v>
      </c>
      <c r="E44" s="115">
        <f t="shared" si="53"/>
        <v>0</v>
      </c>
      <c r="F44" s="114"/>
      <c r="G44" s="115">
        <f t="shared" ref="G44:S44" si="72">IFERROR(G19/G$32,0)</f>
        <v>0.0001635978438</v>
      </c>
      <c r="H44" s="115">
        <f t="shared" si="72"/>
        <v>0.00007405528597</v>
      </c>
      <c r="I44" s="115">
        <f t="shared" si="72"/>
        <v>0.0003396059982</v>
      </c>
      <c r="J44" s="115">
        <f t="shared" si="72"/>
        <v>0</v>
      </c>
      <c r="K44" s="115">
        <f t="shared" si="72"/>
        <v>0</v>
      </c>
      <c r="L44" s="115">
        <f t="shared" si="72"/>
        <v>0</v>
      </c>
      <c r="M44" s="115">
        <f t="shared" si="72"/>
        <v>0</v>
      </c>
      <c r="N44" s="115">
        <f t="shared" si="72"/>
        <v>0</v>
      </c>
      <c r="O44" s="115">
        <f t="shared" si="72"/>
        <v>0</v>
      </c>
      <c r="P44" s="115">
        <f t="shared" si="72"/>
        <v>0</v>
      </c>
      <c r="Q44" s="115">
        <f t="shared" si="72"/>
        <v>0</v>
      </c>
      <c r="R44" s="115">
        <f t="shared" si="72"/>
        <v>0</v>
      </c>
      <c r="S44" s="117">
        <f t="shared" si="72"/>
        <v>0.0001716343329</v>
      </c>
      <c r="T44" s="114"/>
      <c r="U44" s="117">
        <f t="shared" ref="U44:X44" si="73">IFERROR(U19/U$32,0)</f>
        <v>0.0001716343329</v>
      </c>
      <c r="V44" s="117">
        <f t="shared" si="73"/>
        <v>0</v>
      </c>
      <c r="W44" s="117">
        <f t="shared" si="73"/>
        <v>0</v>
      </c>
      <c r="X44" s="117">
        <f t="shared" si="73"/>
        <v>0</v>
      </c>
    </row>
    <row r="45" ht="14.25" customHeight="1" outlineLevel="1">
      <c r="A45" s="110"/>
      <c r="B45" s="197" t="s">
        <v>382</v>
      </c>
      <c r="C45" s="112" t="s">
        <v>69</v>
      </c>
      <c r="E45" s="115">
        <f t="shared" si="53"/>
        <v>0</v>
      </c>
      <c r="F45" s="114"/>
      <c r="G45" s="115">
        <f t="shared" ref="G45:S45" si="74">IFERROR(G20/G$32,0)</f>
        <v>0.0026175655</v>
      </c>
      <c r="H45" s="115">
        <f t="shared" si="74"/>
        <v>0</v>
      </c>
      <c r="I45" s="115">
        <f t="shared" si="74"/>
        <v>0</v>
      </c>
      <c r="J45" s="115">
        <f t="shared" si="74"/>
        <v>0</v>
      </c>
      <c r="K45" s="115">
        <f t="shared" si="74"/>
        <v>0</v>
      </c>
      <c r="L45" s="115">
        <f t="shared" si="74"/>
        <v>0</v>
      </c>
      <c r="M45" s="115">
        <f t="shared" si="74"/>
        <v>0</v>
      </c>
      <c r="N45" s="115">
        <f t="shared" si="74"/>
        <v>0</v>
      </c>
      <c r="O45" s="115">
        <f t="shared" si="74"/>
        <v>0</v>
      </c>
      <c r="P45" s="115">
        <f t="shared" si="74"/>
        <v>0</v>
      </c>
      <c r="Q45" s="115">
        <f t="shared" si="74"/>
        <v>0</v>
      </c>
      <c r="R45" s="115">
        <f t="shared" si="74"/>
        <v>0</v>
      </c>
      <c r="S45" s="117">
        <f t="shared" si="74"/>
        <v>0.001006734987</v>
      </c>
      <c r="T45" s="114"/>
      <c r="U45" s="117">
        <f t="shared" ref="U45:X45" si="75">IFERROR(U20/U$32,0)</f>
        <v>0.001006734987</v>
      </c>
      <c r="V45" s="117">
        <f t="shared" si="75"/>
        <v>0</v>
      </c>
      <c r="W45" s="117">
        <f t="shared" si="75"/>
        <v>0</v>
      </c>
      <c r="X45" s="117">
        <f t="shared" si="75"/>
        <v>0</v>
      </c>
    </row>
    <row r="46" ht="14.25" customHeight="1">
      <c r="A46" s="110"/>
      <c r="B46" s="111" t="s">
        <v>383</v>
      </c>
      <c r="C46" s="112" t="s">
        <v>69</v>
      </c>
      <c r="E46" s="115">
        <f t="shared" si="53"/>
        <v>0</v>
      </c>
      <c r="F46" s="114"/>
      <c r="G46" s="115">
        <f t="shared" ref="G46:S46" si="76">IFERROR(G21/G$32,0)</f>
        <v>0.00001363315365</v>
      </c>
      <c r="H46" s="115">
        <f t="shared" si="76"/>
        <v>0.00003147349654</v>
      </c>
      <c r="I46" s="115">
        <f t="shared" si="76"/>
        <v>0.00008820935019</v>
      </c>
      <c r="J46" s="115">
        <f t="shared" si="76"/>
        <v>0</v>
      </c>
      <c r="K46" s="115">
        <f t="shared" si="76"/>
        <v>0</v>
      </c>
      <c r="L46" s="115">
        <f t="shared" si="76"/>
        <v>0</v>
      </c>
      <c r="M46" s="115">
        <f t="shared" si="76"/>
        <v>0</v>
      </c>
      <c r="N46" s="115">
        <f t="shared" si="76"/>
        <v>0</v>
      </c>
      <c r="O46" s="115">
        <f t="shared" si="76"/>
        <v>0</v>
      </c>
      <c r="P46" s="115">
        <f t="shared" si="76"/>
        <v>0</v>
      </c>
      <c r="Q46" s="115">
        <f t="shared" si="76"/>
        <v>0</v>
      </c>
      <c r="R46" s="115">
        <f t="shared" si="76"/>
        <v>0</v>
      </c>
      <c r="S46" s="117">
        <f t="shared" si="76"/>
        <v>0.00003810212278</v>
      </c>
      <c r="T46" s="114"/>
      <c r="U46" s="117">
        <f t="shared" ref="U46:X46" si="77">IFERROR(U21/U$32,0)</f>
        <v>0.00003810212278</v>
      </c>
      <c r="V46" s="117">
        <f t="shared" si="77"/>
        <v>0</v>
      </c>
      <c r="W46" s="117">
        <f t="shared" si="77"/>
        <v>0</v>
      </c>
      <c r="X46" s="117">
        <f t="shared" si="77"/>
        <v>0</v>
      </c>
    </row>
    <row r="47" ht="14.25" customHeight="1" outlineLevel="1">
      <c r="A47" s="110"/>
      <c r="B47" s="111" t="s">
        <v>384</v>
      </c>
      <c r="C47" s="112" t="s">
        <v>69</v>
      </c>
      <c r="E47" s="115">
        <f t="shared" si="53"/>
        <v>0</v>
      </c>
      <c r="F47" s="114"/>
      <c r="G47" s="115">
        <f t="shared" ref="G47:S47" si="78">IFERROR(G22/G$32,0)</f>
        <v>0.01714141852</v>
      </c>
      <c r="H47" s="115">
        <f t="shared" si="78"/>
        <v>0.007426819492</v>
      </c>
      <c r="I47" s="115">
        <f t="shared" si="78"/>
        <v>0.003247574243</v>
      </c>
      <c r="J47" s="115">
        <f t="shared" si="78"/>
        <v>0</v>
      </c>
      <c r="K47" s="115">
        <f t="shared" si="78"/>
        <v>0</v>
      </c>
      <c r="L47" s="115">
        <f t="shared" si="78"/>
        <v>0</v>
      </c>
      <c r="M47" s="115">
        <f t="shared" si="78"/>
        <v>0</v>
      </c>
      <c r="N47" s="115">
        <f t="shared" si="78"/>
        <v>0</v>
      </c>
      <c r="O47" s="115">
        <f t="shared" si="78"/>
        <v>0</v>
      </c>
      <c r="P47" s="115">
        <f t="shared" si="78"/>
        <v>0</v>
      </c>
      <c r="Q47" s="115">
        <f t="shared" si="78"/>
        <v>0</v>
      </c>
      <c r="R47" s="115">
        <f t="shared" si="78"/>
        <v>0</v>
      </c>
      <c r="S47" s="117">
        <f t="shared" si="78"/>
        <v>0.01016942161</v>
      </c>
      <c r="T47" s="114"/>
      <c r="U47" s="117">
        <f t="shared" ref="U47:X47" si="79">IFERROR(U22/U$32,0)</f>
        <v>0.01016942161</v>
      </c>
      <c r="V47" s="117">
        <f t="shared" si="79"/>
        <v>0</v>
      </c>
      <c r="W47" s="117">
        <f t="shared" si="79"/>
        <v>0</v>
      </c>
      <c r="X47" s="117">
        <f t="shared" si="79"/>
        <v>0</v>
      </c>
    </row>
    <row r="48" ht="14.25" customHeight="1" outlineLevel="1">
      <c r="A48" s="110"/>
      <c r="B48" s="111" t="s">
        <v>385</v>
      </c>
      <c r="C48" s="112" t="s">
        <v>69</v>
      </c>
      <c r="E48" s="115">
        <f t="shared" si="53"/>
        <v>0</v>
      </c>
      <c r="F48" s="114"/>
      <c r="G48" s="115">
        <f t="shared" ref="G48:S48" si="80">IFERROR(G23/G$32,0)</f>
        <v>0.001302420612</v>
      </c>
      <c r="H48" s="115">
        <f t="shared" si="80"/>
        <v>0.001285784903</v>
      </c>
      <c r="I48" s="115">
        <f t="shared" si="80"/>
        <v>0.002674213467</v>
      </c>
      <c r="J48" s="115">
        <f t="shared" si="80"/>
        <v>0</v>
      </c>
      <c r="K48" s="115">
        <f t="shared" si="80"/>
        <v>0</v>
      </c>
      <c r="L48" s="115">
        <f t="shared" si="80"/>
        <v>0</v>
      </c>
      <c r="M48" s="115">
        <f t="shared" si="80"/>
        <v>0</v>
      </c>
      <c r="N48" s="115">
        <f t="shared" si="80"/>
        <v>0</v>
      </c>
      <c r="O48" s="115">
        <f t="shared" si="80"/>
        <v>0</v>
      </c>
      <c r="P48" s="115">
        <f t="shared" si="80"/>
        <v>0</v>
      </c>
      <c r="Q48" s="115">
        <f t="shared" si="80"/>
        <v>0</v>
      </c>
      <c r="R48" s="115">
        <f t="shared" si="80"/>
        <v>0</v>
      </c>
      <c r="S48" s="117">
        <f t="shared" si="80"/>
        <v>0.001622311485</v>
      </c>
      <c r="T48" s="114"/>
      <c r="U48" s="117">
        <f t="shared" ref="U48:X48" si="81">IFERROR(U23/U$32,0)</f>
        <v>0.001622311485</v>
      </c>
      <c r="V48" s="117">
        <f t="shared" si="81"/>
        <v>0</v>
      </c>
      <c r="W48" s="117">
        <f t="shared" si="81"/>
        <v>0</v>
      </c>
      <c r="X48" s="117">
        <f t="shared" si="81"/>
        <v>0</v>
      </c>
    </row>
    <row r="49" ht="14.25" customHeight="1" outlineLevel="1">
      <c r="A49" s="110"/>
      <c r="B49" s="111" t="s">
        <v>386</v>
      </c>
      <c r="C49" s="112" t="s">
        <v>69</v>
      </c>
      <c r="E49" s="115">
        <f t="shared" si="53"/>
        <v>0</v>
      </c>
      <c r="F49" s="114"/>
      <c r="G49" s="115">
        <f t="shared" ref="G49:S49" si="82">IFERROR(G24/G$32,0)</f>
        <v>0.0005862256069</v>
      </c>
      <c r="H49" s="115">
        <f t="shared" si="82"/>
        <v>0.0005933679789</v>
      </c>
      <c r="I49" s="115">
        <f t="shared" si="82"/>
        <v>0.0006895030873</v>
      </c>
      <c r="J49" s="115">
        <f t="shared" si="82"/>
        <v>0</v>
      </c>
      <c r="K49" s="115">
        <f t="shared" si="82"/>
        <v>0</v>
      </c>
      <c r="L49" s="115">
        <f t="shared" si="82"/>
        <v>0</v>
      </c>
      <c r="M49" s="115">
        <f t="shared" si="82"/>
        <v>0</v>
      </c>
      <c r="N49" s="115">
        <f t="shared" si="82"/>
        <v>0</v>
      </c>
      <c r="O49" s="115">
        <f t="shared" si="82"/>
        <v>0</v>
      </c>
      <c r="P49" s="115">
        <f t="shared" si="82"/>
        <v>0</v>
      </c>
      <c r="Q49" s="115">
        <f t="shared" si="82"/>
        <v>0</v>
      </c>
      <c r="R49" s="115">
        <f t="shared" si="82"/>
        <v>0</v>
      </c>
      <c r="S49" s="117">
        <f t="shared" si="82"/>
        <v>0.0006134791328</v>
      </c>
      <c r="T49" s="114"/>
      <c r="U49" s="117">
        <f t="shared" ref="U49:X49" si="83">IFERROR(U24/U$32,0)</f>
        <v>0.0006134791328</v>
      </c>
      <c r="V49" s="117">
        <f t="shared" si="83"/>
        <v>0</v>
      </c>
      <c r="W49" s="117">
        <f t="shared" si="83"/>
        <v>0</v>
      </c>
      <c r="X49" s="117">
        <f t="shared" si="83"/>
        <v>0</v>
      </c>
    </row>
    <row r="50" ht="14.25" customHeight="1" outlineLevel="1">
      <c r="A50" s="110"/>
      <c r="B50" s="197" t="s">
        <v>387</v>
      </c>
      <c r="C50" s="112" t="s">
        <v>69</v>
      </c>
      <c r="E50" s="115">
        <f t="shared" si="53"/>
        <v>0</v>
      </c>
      <c r="F50" s="114"/>
      <c r="G50" s="115">
        <f t="shared" ref="G50:S50" si="84">IFERROR(G25/G$32,0)</f>
        <v>0</v>
      </c>
      <c r="H50" s="115">
        <f t="shared" si="84"/>
        <v>0.0006664975738</v>
      </c>
      <c r="I50" s="115">
        <f t="shared" si="84"/>
        <v>0.001058512202</v>
      </c>
      <c r="J50" s="115">
        <f t="shared" si="84"/>
        <v>0</v>
      </c>
      <c r="K50" s="115">
        <f t="shared" si="84"/>
        <v>0</v>
      </c>
      <c r="L50" s="115">
        <f t="shared" si="84"/>
        <v>0</v>
      </c>
      <c r="M50" s="115">
        <f t="shared" si="84"/>
        <v>0</v>
      </c>
      <c r="N50" s="115">
        <f t="shared" si="84"/>
        <v>0</v>
      </c>
      <c r="O50" s="115">
        <f t="shared" si="84"/>
        <v>0</v>
      </c>
      <c r="P50" s="115">
        <f t="shared" si="84"/>
        <v>0</v>
      </c>
      <c r="Q50" s="115">
        <f t="shared" si="84"/>
        <v>0</v>
      </c>
      <c r="R50" s="115">
        <f t="shared" si="84"/>
        <v>0</v>
      </c>
      <c r="S50" s="117">
        <f t="shared" si="84"/>
        <v>0.0005033674936</v>
      </c>
      <c r="T50" s="114"/>
      <c r="U50" s="117">
        <f t="shared" ref="U50:X50" si="85">IFERROR(U25/U$32,0)</f>
        <v>0.0005033674936</v>
      </c>
      <c r="V50" s="117">
        <f t="shared" si="85"/>
        <v>0</v>
      </c>
      <c r="W50" s="117">
        <f t="shared" si="85"/>
        <v>0</v>
      </c>
      <c r="X50" s="117">
        <f t="shared" si="85"/>
        <v>0</v>
      </c>
    </row>
    <row r="51" ht="14.25" customHeight="1" outlineLevel="1">
      <c r="A51" s="110"/>
      <c r="B51" s="111" t="s">
        <v>388</v>
      </c>
      <c r="C51" s="112" t="s">
        <v>69</v>
      </c>
      <c r="E51" s="115">
        <f t="shared" si="53"/>
        <v>0</v>
      </c>
      <c r="F51" s="114"/>
      <c r="G51" s="115">
        <f t="shared" ref="G51:S51" si="86">IFERROR(G26/G$32,0)</f>
        <v>0.1169579163</v>
      </c>
      <c r="H51" s="115">
        <f t="shared" si="86"/>
        <v>0.06883346262</v>
      </c>
      <c r="I51" s="115">
        <f t="shared" si="86"/>
        <v>0.1621493678</v>
      </c>
      <c r="J51" s="115">
        <f t="shared" si="86"/>
        <v>0</v>
      </c>
      <c r="K51" s="115">
        <f t="shared" si="86"/>
        <v>0</v>
      </c>
      <c r="L51" s="115">
        <f t="shared" si="86"/>
        <v>0</v>
      </c>
      <c r="M51" s="115">
        <f t="shared" si="86"/>
        <v>0</v>
      </c>
      <c r="N51" s="115">
        <f t="shared" si="86"/>
        <v>0</v>
      </c>
      <c r="O51" s="115">
        <f t="shared" si="86"/>
        <v>0</v>
      </c>
      <c r="P51" s="115">
        <f t="shared" si="86"/>
        <v>0</v>
      </c>
      <c r="Q51" s="115">
        <f t="shared" si="86"/>
        <v>0</v>
      </c>
      <c r="R51" s="115">
        <f t="shared" si="86"/>
        <v>0</v>
      </c>
      <c r="S51" s="117">
        <f t="shared" si="86"/>
        <v>0.1095303197</v>
      </c>
      <c r="T51" s="114"/>
      <c r="U51" s="117">
        <f t="shared" ref="U51:X51" si="87">IFERROR(U26/U$32,0)</f>
        <v>0.1095303197</v>
      </c>
      <c r="V51" s="117">
        <f t="shared" si="87"/>
        <v>0</v>
      </c>
      <c r="W51" s="117">
        <f t="shared" si="87"/>
        <v>0</v>
      </c>
      <c r="X51" s="117">
        <f t="shared" si="87"/>
        <v>0</v>
      </c>
    </row>
    <row r="52" ht="14.25" customHeight="1" outlineLevel="1">
      <c r="A52" s="110"/>
      <c r="B52" s="197" t="s">
        <v>389</v>
      </c>
      <c r="C52" s="112" t="s">
        <v>69</v>
      </c>
      <c r="E52" s="115">
        <f t="shared" si="53"/>
        <v>0</v>
      </c>
      <c r="F52" s="114"/>
      <c r="G52" s="115">
        <f t="shared" ref="G52:S52" si="88">IFERROR(G27/G$32,0)</f>
        <v>0.001869559804</v>
      </c>
      <c r="H52" s="115">
        <f t="shared" si="88"/>
        <v>0.0005072787089</v>
      </c>
      <c r="I52" s="115">
        <f t="shared" si="88"/>
        <v>0.0009629520729</v>
      </c>
      <c r="J52" s="115">
        <f t="shared" si="88"/>
        <v>0</v>
      </c>
      <c r="K52" s="115">
        <f t="shared" si="88"/>
        <v>0</v>
      </c>
      <c r="L52" s="115">
        <f t="shared" si="88"/>
        <v>0</v>
      </c>
      <c r="M52" s="115">
        <f t="shared" si="88"/>
        <v>0</v>
      </c>
      <c r="N52" s="115">
        <f t="shared" si="88"/>
        <v>0</v>
      </c>
      <c r="O52" s="115">
        <f t="shared" si="88"/>
        <v>0</v>
      </c>
      <c r="P52" s="115">
        <f t="shared" si="88"/>
        <v>0</v>
      </c>
      <c r="Q52" s="115">
        <f t="shared" si="88"/>
        <v>0</v>
      </c>
      <c r="R52" s="115">
        <f t="shared" si="88"/>
        <v>0</v>
      </c>
      <c r="S52" s="117">
        <f t="shared" si="88"/>
        <v>0.001139568076</v>
      </c>
      <c r="T52" s="114"/>
      <c r="U52" s="117">
        <f t="shared" ref="U52:X52" si="89">IFERROR(U27/U$32,0)</f>
        <v>0.001139568076</v>
      </c>
      <c r="V52" s="117">
        <f t="shared" si="89"/>
        <v>0</v>
      </c>
      <c r="W52" s="117">
        <f t="shared" si="89"/>
        <v>0</v>
      </c>
      <c r="X52" s="117">
        <f t="shared" si="89"/>
        <v>0</v>
      </c>
    </row>
    <row r="53" ht="14.25" customHeight="1" outlineLevel="1">
      <c r="A53" s="110"/>
      <c r="B53" s="111" t="s">
        <v>390</v>
      </c>
      <c r="C53" s="112" t="s">
        <v>69</v>
      </c>
      <c r="E53" s="115">
        <f t="shared" si="53"/>
        <v>0</v>
      </c>
      <c r="F53" s="114"/>
      <c r="G53" s="115">
        <f t="shared" ref="G53:S53" si="90">IFERROR(G28/G$32,0)</f>
        <v>0.009392333987</v>
      </c>
      <c r="H53" s="115">
        <f t="shared" si="90"/>
        <v>0.008857012202</v>
      </c>
      <c r="I53" s="115">
        <f t="shared" si="90"/>
        <v>0.03414877977</v>
      </c>
      <c r="J53" s="115">
        <f t="shared" si="90"/>
        <v>0</v>
      </c>
      <c r="K53" s="115">
        <f t="shared" si="90"/>
        <v>0</v>
      </c>
      <c r="L53" s="115">
        <f t="shared" si="90"/>
        <v>0</v>
      </c>
      <c r="M53" s="115">
        <f t="shared" si="90"/>
        <v>0</v>
      </c>
      <c r="N53" s="115">
        <f t="shared" si="90"/>
        <v>0</v>
      </c>
      <c r="O53" s="115">
        <f t="shared" si="90"/>
        <v>0</v>
      </c>
      <c r="P53" s="115">
        <f t="shared" si="90"/>
        <v>0</v>
      </c>
      <c r="Q53" s="115">
        <f t="shared" si="90"/>
        <v>0</v>
      </c>
      <c r="R53" s="115">
        <f t="shared" si="90"/>
        <v>0</v>
      </c>
      <c r="S53" s="117">
        <f t="shared" si="90"/>
        <v>0.01507655555</v>
      </c>
      <c r="T53" s="114"/>
      <c r="U53" s="117">
        <f t="shared" ref="U53:X53" si="91">IFERROR(U28/U$32,0)</f>
        <v>0.01507655555</v>
      </c>
      <c r="V53" s="117">
        <f t="shared" si="91"/>
        <v>0</v>
      </c>
      <c r="W53" s="117">
        <f t="shared" si="91"/>
        <v>0</v>
      </c>
      <c r="X53" s="117">
        <f t="shared" si="91"/>
        <v>0</v>
      </c>
    </row>
    <row r="54" ht="14.25" customHeight="1" outlineLevel="1">
      <c r="A54" s="110"/>
      <c r="B54" s="111" t="s">
        <v>391</v>
      </c>
      <c r="C54" s="112" t="s">
        <v>69</v>
      </c>
      <c r="E54" s="115">
        <f t="shared" si="53"/>
        <v>0</v>
      </c>
      <c r="F54" s="114"/>
      <c r="G54" s="115">
        <f t="shared" ref="G54:S54" si="92">IFERROR(G29/G$32,0)</f>
        <v>0.01155000777</v>
      </c>
      <c r="H54" s="115">
        <f t="shared" si="92"/>
        <v>0.02794568785</v>
      </c>
      <c r="I54" s="115">
        <f t="shared" si="92"/>
        <v>0.003840047045</v>
      </c>
      <c r="J54" s="115">
        <f t="shared" si="92"/>
        <v>0</v>
      </c>
      <c r="K54" s="115">
        <f t="shared" si="92"/>
        <v>0</v>
      </c>
      <c r="L54" s="115">
        <f t="shared" si="92"/>
        <v>0</v>
      </c>
      <c r="M54" s="115">
        <f t="shared" si="92"/>
        <v>0</v>
      </c>
      <c r="N54" s="115">
        <f t="shared" si="92"/>
        <v>0</v>
      </c>
      <c r="O54" s="115">
        <f t="shared" si="92"/>
        <v>0</v>
      </c>
      <c r="P54" s="115">
        <f t="shared" si="92"/>
        <v>0</v>
      </c>
      <c r="Q54" s="115">
        <f t="shared" si="92"/>
        <v>0</v>
      </c>
      <c r="R54" s="115">
        <f t="shared" si="92"/>
        <v>0</v>
      </c>
      <c r="S54" s="117">
        <f t="shared" si="92"/>
        <v>0.0159081606</v>
      </c>
      <c r="T54" s="114"/>
      <c r="U54" s="117">
        <f t="shared" ref="U54:X54" si="93">IFERROR(U29/U$32,0)</f>
        <v>0.0159081606</v>
      </c>
      <c r="V54" s="117">
        <f t="shared" si="93"/>
        <v>0</v>
      </c>
      <c r="W54" s="117">
        <f t="shared" si="93"/>
        <v>0</v>
      </c>
      <c r="X54" s="117">
        <f t="shared" si="93"/>
        <v>0</v>
      </c>
    </row>
    <row r="55" ht="14.25" customHeight="1" outlineLevel="1">
      <c r="A55" s="110"/>
      <c r="B55" s="197" t="s">
        <v>392</v>
      </c>
      <c r="C55" s="112" t="s">
        <v>69</v>
      </c>
      <c r="E55" s="115">
        <f t="shared" si="53"/>
        <v>0</v>
      </c>
      <c r="F55" s="114"/>
      <c r="G55" s="115">
        <f t="shared" ref="G55:S55" si="94">IFERROR(G30/G$32,0)</f>
        <v>0.02704363245</v>
      </c>
      <c r="H55" s="115">
        <f t="shared" si="94"/>
        <v>0.03002016155</v>
      </c>
      <c r="I55" s="115">
        <f t="shared" si="94"/>
        <v>0.005358718024</v>
      </c>
      <c r="J55" s="115">
        <f t="shared" si="94"/>
        <v>0</v>
      </c>
      <c r="K55" s="115">
        <f t="shared" si="94"/>
        <v>0</v>
      </c>
      <c r="L55" s="115">
        <f t="shared" si="94"/>
        <v>0</v>
      </c>
      <c r="M55" s="115">
        <f t="shared" si="94"/>
        <v>0</v>
      </c>
      <c r="N55" s="115">
        <f t="shared" si="94"/>
        <v>0</v>
      </c>
      <c r="O55" s="115">
        <f t="shared" si="94"/>
        <v>0</v>
      </c>
      <c r="P55" s="115">
        <f t="shared" si="94"/>
        <v>0</v>
      </c>
      <c r="Q55" s="115">
        <f t="shared" si="94"/>
        <v>0</v>
      </c>
      <c r="R55" s="115">
        <f t="shared" si="94"/>
        <v>0</v>
      </c>
      <c r="S55" s="117">
        <f t="shared" si="94"/>
        <v>0.02301158479</v>
      </c>
      <c r="T55" s="114"/>
      <c r="U55" s="117">
        <f t="shared" ref="U55:X55" si="95">IFERROR(U30/U$32,0)</f>
        <v>0.02301158479</v>
      </c>
      <c r="V55" s="117">
        <f t="shared" si="95"/>
        <v>0</v>
      </c>
      <c r="W55" s="117">
        <f t="shared" si="95"/>
        <v>0</v>
      </c>
      <c r="X55" s="117">
        <f t="shared" si="95"/>
        <v>0</v>
      </c>
    </row>
    <row r="56" ht="14.25" customHeight="1">
      <c r="A56" s="110"/>
      <c r="B56" s="111" t="s">
        <v>393</v>
      </c>
      <c r="C56" s="112" t="s">
        <v>69</v>
      </c>
      <c r="E56" s="115">
        <f t="shared" si="53"/>
        <v>0</v>
      </c>
      <c r="F56" s="114"/>
      <c r="G56" s="115">
        <f t="shared" ref="G56:S56" si="96">IFERROR(G31/G$32,0)</f>
        <v>0.00449712295</v>
      </c>
      <c r="H56" s="115">
        <f t="shared" si="96"/>
        <v>0.006053093937</v>
      </c>
      <c r="I56" s="115">
        <f t="shared" si="96"/>
        <v>0.00494707439</v>
      </c>
      <c r="J56" s="115">
        <f t="shared" si="96"/>
        <v>0</v>
      </c>
      <c r="K56" s="115">
        <f t="shared" si="96"/>
        <v>0</v>
      </c>
      <c r="L56" s="115">
        <f t="shared" si="96"/>
        <v>0</v>
      </c>
      <c r="M56" s="115">
        <f t="shared" si="96"/>
        <v>0</v>
      </c>
      <c r="N56" s="115">
        <f t="shared" si="96"/>
        <v>0</v>
      </c>
      <c r="O56" s="115">
        <f t="shared" si="96"/>
        <v>0</v>
      </c>
      <c r="P56" s="115">
        <f t="shared" si="96"/>
        <v>0</v>
      </c>
      <c r="Q56" s="115">
        <f t="shared" si="96"/>
        <v>0</v>
      </c>
      <c r="R56" s="115">
        <f t="shared" si="96"/>
        <v>0</v>
      </c>
      <c r="S56" s="117">
        <f t="shared" si="96"/>
        <v>0.005191676399</v>
      </c>
      <c r="T56" s="114"/>
      <c r="U56" s="117">
        <f t="shared" ref="U56:X56" si="97">IFERROR(U31/U$32,0)</f>
        <v>0.005191676399</v>
      </c>
      <c r="V56" s="117">
        <f t="shared" si="97"/>
        <v>0</v>
      </c>
      <c r="W56" s="117">
        <f t="shared" si="97"/>
        <v>0</v>
      </c>
      <c r="X56" s="117">
        <f t="shared" si="97"/>
        <v>0</v>
      </c>
    </row>
    <row r="57" ht="14.25" customHeight="1">
      <c r="A57" s="121"/>
      <c r="B57" s="148" t="s">
        <v>394</v>
      </c>
      <c r="C57" s="123" t="s">
        <v>69</v>
      </c>
      <c r="D57" s="70"/>
      <c r="E57" s="117">
        <f>IFERROR(E32/E$32,0)</f>
        <v>0</v>
      </c>
      <c r="F57" s="109"/>
      <c r="G57" s="117">
        <f t="shared" ref="G57:S57" si="98">IFERROR(G32/G$32,0)</f>
        <v>1</v>
      </c>
      <c r="H57" s="117">
        <f t="shared" si="98"/>
        <v>1</v>
      </c>
      <c r="I57" s="117">
        <f t="shared" si="98"/>
        <v>1</v>
      </c>
      <c r="J57" s="117">
        <f t="shared" si="98"/>
        <v>0</v>
      </c>
      <c r="K57" s="117">
        <f t="shared" si="98"/>
        <v>0</v>
      </c>
      <c r="L57" s="117">
        <f t="shared" si="98"/>
        <v>0</v>
      </c>
      <c r="M57" s="117">
        <f t="shared" si="98"/>
        <v>0</v>
      </c>
      <c r="N57" s="117">
        <f t="shared" si="98"/>
        <v>0</v>
      </c>
      <c r="O57" s="117">
        <f t="shared" si="98"/>
        <v>0</v>
      </c>
      <c r="P57" s="117">
        <f t="shared" si="98"/>
        <v>0</v>
      </c>
      <c r="Q57" s="117">
        <f t="shared" si="98"/>
        <v>0</v>
      </c>
      <c r="R57" s="117">
        <f t="shared" si="98"/>
        <v>0</v>
      </c>
      <c r="S57" s="117">
        <f t="shared" si="98"/>
        <v>1</v>
      </c>
      <c r="T57" s="109"/>
      <c r="U57" s="117">
        <f t="shared" ref="U57:X57" si="99">IFERROR(U32/U$32,0)</f>
        <v>1</v>
      </c>
      <c r="V57" s="117">
        <f t="shared" si="99"/>
        <v>0</v>
      </c>
      <c r="W57" s="117">
        <f t="shared" si="99"/>
        <v>0</v>
      </c>
      <c r="X57" s="117">
        <f t="shared" si="99"/>
        <v>0</v>
      </c>
    </row>
    <row r="58" ht="14.25" customHeight="1">
      <c r="A58" s="110"/>
      <c r="B58" s="111" t="s">
        <v>395</v>
      </c>
      <c r="C58" s="112"/>
      <c r="E58" s="116">
        <f t="shared" ref="E58:E59" si="102">E113+E168+E223+E278+E333+E388+E443+E498+E553+E608+E663+E718+E773+E828+E857+E912+E967</f>
        <v>26</v>
      </c>
      <c r="F58" s="114"/>
      <c r="G58" s="116">
        <f t="shared" ref="G58:S58" si="100">G113+G168+G223+G278+G333+G388+G443+G498+G553+G608+G663+G718+G773+G828+G912+G967</f>
        <v>25</v>
      </c>
      <c r="H58" s="116">
        <f t="shared" si="100"/>
        <v>25</v>
      </c>
      <c r="I58" s="116">
        <f t="shared" si="100"/>
        <v>25</v>
      </c>
      <c r="J58" s="116">
        <f t="shared" si="100"/>
        <v>0</v>
      </c>
      <c r="K58" s="116">
        <f t="shared" si="100"/>
        <v>0</v>
      </c>
      <c r="L58" s="116">
        <f t="shared" si="100"/>
        <v>0</v>
      </c>
      <c r="M58" s="116">
        <f t="shared" si="100"/>
        <v>0</v>
      </c>
      <c r="N58" s="116">
        <f t="shared" si="100"/>
        <v>0</v>
      </c>
      <c r="O58" s="116">
        <f t="shared" si="100"/>
        <v>0</v>
      </c>
      <c r="P58" s="116">
        <f t="shared" si="100"/>
        <v>0</v>
      </c>
      <c r="Q58" s="116">
        <f t="shared" si="100"/>
        <v>0</v>
      </c>
      <c r="R58" s="116">
        <f t="shared" si="100"/>
        <v>0</v>
      </c>
      <c r="S58" s="120">
        <f t="shared" si="100"/>
        <v>20</v>
      </c>
      <c r="T58" s="114"/>
      <c r="U58" s="120">
        <f t="shared" ref="U58:X58" si="101">SUMIFS($G58:$R58,$G$5:$R$5,U$6)</f>
        <v>75</v>
      </c>
      <c r="V58" s="120">
        <f t="shared" si="101"/>
        <v>0</v>
      </c>
      <c r="W58" s="120">
        <f t="shared" si="101"/>
        <v>0</v>
      </c>
      <c r="X58" s="120">
        <f t="shared" si="101"/>
        <v>0</v>
      </c>
    </row>
    <row r="59" ht="14.25" customHeight="1">
      <c r="A59" s="110"/>
      <c r="B59" s="111" t="s">
        <v>396</v>
      </c>
      <c r="C59" s="112"/>
      <c r="E59" s="116">
        <f t="shared" si="102"/>
        <v>26</v>
      </c>
      <c r="F59" s="114"/>
      <c r="G59" s="116">
        <f t="shared" ref="G59:S59" si="103">G114+G169+G224+G279+G334+G389+G444+G499+G554+G609+G664+G719+G774+G829+G913+G968</f>
        <v>25</v>
      </c>
      <c r="H59" s="116">
        <f t="shared" si="103"/>
        <v>25</v>
      </c>
      <c r="I59" s="116">
        <f t="shared" si="103"/>
        <v>25</v>
      </c>
      <c r="J59" s="116">
        <f t="shared" si="103"/>
        <v>0</v>
      </c>
      <c r="K59" s="116">
        <f t="shared" si="103"/>
        <v>0</v>
      </c>
      <c r="L59" s="116">
        <f t="shared" si="103"/>
        <v>0</v>
      </c>
      <c r="M59" s="116">
        <f t="shared" si="103"/>
        <v>0</v>
      </c>
      <c r="N59" s="116">
        <f t="shared" si="103"/>
        <v>0</v>
      </c>
      <c r="O59" s="116">
        <f t="shared" si="103"/>
        <v>0</v>
      </c>
      <c r="P59" s="116">
        <f t="shared" si="103"/>
        <v>0</v>
      </c>
      <c r="Q59" s="116">
        <f t="shared" si="103"/>
        <v>0</v>
      </c>
      <c r="R59" s="116">
        <f t="shared" si="103"/>
        <v>0</v>
      </c>
      <c r="S59" s="120">
        <f t="shared" si="103"/>
        <v>20</v>
      </c>
      <c r="T59" s="114"/>
      <c r="U59" s="120">
        <f t="shared" ref="U59:X59" si="104">SUMIFS($G59:$R59,$G$5:$R$5,U$6)</f>
        <v>75</v>
      </c>
      <c r="V59" s="120">
        <f t="shared" si="104"/>
        <v>0</v>
      </c>
      <c r="W59" s="120">
        <f t="shared" si="104"/>
        <v>0</v>
      </c>
      <c r="X59" s="120">
        <f t="shared" si="104"/>
        <v>0</v>
      </c>
    </row>
    <row r="60" ht="14.25" customHeight="1">
      <c r="A60" s="110"/>
      <c r="B60" s="111" t="s">
        <v>397</v>
      </c>
      <c r="C60" s="112"/>
      <c r="E60" s="116"/>
      <c r="F60" s="114"/>
      <c r="G60" s="116">
        <f t="shared" ref="G60:S60" si="105">IFERROR(AVERAGE(G115,G170,G225,G280,G335,G390,G445,G500,G555,G610,G665,G720,G775,G830,G859,G914,G969),0)</f>
        <v>19.75</v>
      </c>
      <c r="H60" s="116">
        <f t="shared" si="105"/>
        <v>23.65</v>
      </c>
      <c r="I60" s="116">
        <f t="shared" si="105"/>
        <v>19.45</v>
      </c>
      <c r="J60" s="116">
        <f t="shared" si="105"/>
        <v>0</v>
      </c>
      <c r="K60" s="116">
        <f t="shared" si="105"/>
        <v>0</v>
      </c>
      <c r="L60" s="116">
        <f t="shared" si="105"/>
        <v>0</v>
      </c>
      <c r="M60" s="116">
        <f t="shared" si="105"/>
        <v>0</v>
      </c>
      <c r="N60" s="116">
        <f t="shared" si="105"/>
        <v>0</v>
      </c>
      <c r="O60" s="116">
        <f t="shared" si="105"/>
        <v>0</v>
      </c>
      <c r="P60" s="116">
        <f t="shared" si="105"/>
        <v>0</v>
      </c>
      <c r="Q60" s="116">
        <f t="shared" si="105"/>
        <v>0</v>
      </c>
      <c r="R60" s="116">
        <f t="shared" si="105"/>
        <v>0</v>
      </c>
      <c r="S60" s="120">
        <f t="shared" si="105"/>
        <v>62.85</v>
      </c>
      <c r="T60" s="114"/>
      <c r="U60" s="120">
        <f t="shared" ref="U60:X60" si="106">SUMIFS($G60:$R60,$G$5:$R$5,U$6)</f>
        <v>62.85</v>
      </c>
      <c r="V60" s="120">
        <f t="shared" si="106"/>
        <v>0</v>
      </c>
      <c r="W60" s="120">
        <f t="shared" si="106"/>
        <v>0</v>
      </c>
      <c r="X60" s="120">
        <f t="shared" si="106"/>
        <v>0</v>
      </c>
    </row>
    <row r="61" ht="14.25" customHeight="1">
      <c r="A61" s="179"/>
      <c r="B61" s="198" t="s">
        <v>398</v>
      </c>
      <c r="C61" s="181"/>
      <c r="D61" s="70"/>
      <c r="E61" s="124">
        <f>IFERROR(E32/(E60*E58*24),0)</f>
        <v>0</v>
      </c>
      <c r="F61" s="109"/>
      <c r="G61" s="124">
        <f t="shared" ref="G61:S61" si="107">IFERROR(G32/(G60*G58*24),0)</f>
        <v>1.547481013</v>
      </c>
      <c r="H61" s="124">
        <f t="shared" si="107"/>
        <v>1.268820766</v>
      </c>
      <c r="I61" s="124">
        <f t="shared" si="107"/>
        <v>0.9714367324</v>
      </c>
      <c r="J61" s="124">
        <f t="shared" si="107"/>
        <v>0</v>
      </c>
      <c r="K61" s="124">
        <f t="shared" si="107"/>
        <v>0</v>
      </c>
      <c r="L61" s="124">
        <f t="shared" si="107"/>
        <v>0</v>
      </c>
      <c r="M61" s="124">
        <f t="shared" si="107"/>
        <v>0</v>
      </c>
      <c r="N61" s="124">
        <f t="shared" si="107"/>
        <v>0</v>
      </c>
      <c r="O61" s="124">
        <f t="shared" si="107"/>
        <v>0</v>
      </c>
      <c r="P61" s="124">
        <f t="shared" si="107"/>
        <v>0</v>
      </c>
      <c r="Q61" s="124">
        <f t="shared" si="107"/>
        <v>0</v>
      </c>
      <c r="R61" s="124">
        <f t="shared" si="107"/>
        <v>0</v>
      </c>
      <c r="S61" s="124">
        <f t="shared" si="107"/>
        <v>1.580445616</v>
      </c>
      <c r="T61" s="109"/>
      <c r="U61" s="124">
        <f t="shared" ref="U61:X61" si="108">IFERROR(U32/(U60*U58*24),0)</f>
        <v>0.4214521642</v>
      </c>
      <c r="V61" s="124">
        <f t="shared" si="108"/>
        <v>0</v>
      </c>
      <c r="W61" s="124">
        <f t="shared" si="108"/>
        <v>0</v>
      </c>
      <c r="X61" s="124">
        <f t="shared" si="108"/>
        <v>0</v>
      </c>
    </row>
    <row r="62" ht="14.25" customHeight="1">
      <c r="Q62" s="196">
        <f>(Q87/30)/4</f>
        <v>0</v>
      </c>
      <c r="S62" s="70"/>
    </row>
    <row r="63" ht="14.25" customHeight="1" outlineLevel="1">
      <c r="A63" s="105"/>
      <c r="B63" s="199" t="s">
        <v>399</v>
      </c>
      <c r="C63" s="107"/>
      <c r="D63" s="70"/>
      <c r="E63" s="108"/>
      <c r="F63" s="109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9"/>
      <c r="U63" s="108"/>
      <c r="V63" s="108"/>
      <c r="W63" s="108"/>
      <c r="X63" s="108"/>
    </row>
    <row r="64" ht="14.25" customHeight="1" outlineLevel="1">
      <c r="A64" s="110"/>
      <c r="B64" s="111" t="s">
        <v>371</v>
      </c>
      <c r="C64" s="112" t="s">
        <v>283</v>
      </c>
      <c r="E64" s="116"/>
      <c r="F64" s="114"/>
      <c r="G64" s="116">
        <v>936.9833333333333</v>
      </c>
      <c r="H64" s="116">
        <v>1261.55</v>
      </c>
      <c r="I64" s="116">
        <v>782.1</v>
      </c>
      <c r="J64" s="116"/>
      <c r="K64" s="116"/>
      <c r="L64" s="116"/>
      <c r="M64" s="116"/>
      <c r="N64" s="116"/>
      <c r="O64" s="116"/>
      <c r="P64" s="116"/>
      <c r="Q64" s="116"/>
      <c r="R64" s="116"/>
      <c r="S64" s="120">
        <f t="shared" ref="S64:S87" si="110">SUM(G64:R64)</f>
        <v>2980.633333</v>
      </c>
      <c r="T64" s="114"/>
      <c r="U64" s="116">
        <f t="shared" ref="U64:X64" si="109">SUMIFS($G64:$R64,$G$5:$R$5,U$6)</f>
        <v>2980.633333</v>
      </c>
      <c r="V64" s="116">
        <f t="shared" si="109"/>
        <v>0</v>
      </c>
      <c r="W64" s="116">
        <f t="shared" si="109"/>
        <v>0</v>
      </c>
      <c r="X64" s="116">
        <f t="shared" si="109"/>
        <v>0</v>
      </c>
    </row>
    <row r="65" ht="14.25" customHeight="1" outlineLevel="1">
      <c r="A65" s="110"/>
      <c r="B65" s="111" t="s">
        <v>372</v>
      </c>
      <c r="C65" s="112" t="s">
        <v>283</v>
      </c>
      <c r="E65" s="116"/>
      <c r="F65" s="114"/>
      <c r="G65" s="116">
        <v>29.2</v>
      </c>
      <c r="H65" s="116">
        <v>1.5833333333333333</v>
      </c>
      <c r="I65" s="116">
        <v>0.75</v>
      </c>
      <c r="J65" s="116"/>
      <c r="K65" s="116"/>
      <c r="L65" s="116"/>
      <c r="M65" s="116"/>
      <c r="N65" s="116"/>
      <c r="O65" s="116"/>
      <c r="P65" s="116"/>
      <c r="Q65" s="116"/>
      <c r="R65" s="116"/>
      <c r="S65" s="120">
        <f t="shared" si="110"/>
        <v>31.53333333</v>
      </c>
      <c r="T65" s="114"/>
      <c r="U65" s="116">
        <f t="shared" ref="U65:X65" si="111">SUMIFS($G65:$R65,$G$5:$R$5,U$6)</f>
        <v>31.53333333</v>
      </c>
      <c r="V65" s="116">
        <f t="shared" si="111"/>
        <v>0</v>
      </c>
      <c r="W65" s="116">
        <f t="shared" si="111"/>
        <v>0</v>
      </c>
      <c r="X65" s="116">
        <f t="shared" si="111"/>
        <v>0</v>
      </c>
    </row>
    <row r="66" ht="14.25" customHeight="1" outlineLevel="1">
      <c r="A66" s="110"/>
      <c r="B66" s="197" t="s">
        <v>373</v>
      </c>
      <c r="C66" s="112" t="s">
        <v>283</v>
      </c>
      <c r="E66" s="116"/>
      <c r="F66" s="114"/>
      <c r="G66" s="116">
        <v>923.2</v>
      </c>
      <c r="H66" s="116">
        <v>788.75</v>
      </c>
      <c r="I66" s="116">
        <v>988.9833333333333</v>
      </c>
      <c r="J66" s="116"/>
      <c r="K66" s="116"/>
      <c r="L66" s="116"/>
      <c r="M66" s="116"/>
      <c r="N66" s="116"/>
      <c r="O66" s="116"/>
      <c r="P66" s="116"/>
      <c r="Q66" s="116"/>
      <c r="R66" s="116"/>
      <c r="S66" s="120">
        <f t="shared" si="110"/>
        <v>2700.933333</v>
      </c>
      <c r="T66" s="114"/>
      <c r="U66" s="116">
        <f t="shared" ref="U66:X66" si="112">SUMIFS($G66:$R66,$G$5:$R$5,U$6)</f>
        <v>2700.933333</v>
      </c>
      <c r="V66" s="116">
        <f t="shared" si="112"/>
        <v>0</v>
      </c>
      <c r="W66" s="116">
        <f t="shared" si="112"/>
        <v>0</v>
      </c>
      <c r="X66" s="116">
        <f t="shared" si="112"/>
        <v>0</v>
      </c>
    </row>
    <row r="67" ht="14.25" customHeight="1" outlineLevel="1">
      <c r="A67" s="110"/>
      <c r="B67" s="111" t="s">
        <v>374</v>
      </c>
      <c r="C67" s="112" t="s">
        <v>283</v>
      </c>
      <c r="E67" s="116"/>
      <c r="F67" s="114"/>
      <c r="G67" s="116">
        <v>53.333333333333336</v>
      </c>
      <c r="H67" s="116">
        <v>87.08333333333333</v>
      </c>
      <c r="I67" s="116">
        <v>47.95</v>
      </c>
      <c r="J67" s="116"/>
      <c r="K67" s="116"/>
      <c r="L67" s="116"/>
      <c r="M67" s="116"/>
      <c r="N67" s="116"/>
      <c r="O67" s="116"/>
      <c r="P67" s="116"/>
      <c r="Q67" s="116"/>
      <c r="R67" s="116"/>
      <c r="S67" s="120">
        <f t="shared" si="110"/>
        <v>188.3666667</v>
      </c>
      <c r="T67" s="114"/>
      <c r="U67" s="116">
        <f t="shared" ref="U67:X67" si="113">SUMIFS($G67:$R67,$G$5:$R$5,U$6)</f>
        <v>188.3666667</v>
      </c>
      <c r="V67" s="116">
        <f t="shared" si="113"/>
        <v>0</v>
      </c>
      <c r="W67" s="116">
        <f t="shared" si="113"/>
        <v>0</v>
      </c>
      <c r="X67" s="116">
        <f t="shared" si="113"/>
        <v>0</v>
      </c>
    </row>
    <row r="68" ht="14.25" customHeight="1" outlineLevel="1">
      <c r="A68" s="110"/>
      <c r="B68" s="111" t="s">
        <v>375</v>
      </c>
      <c r="C68" s="112" t="s">
        <v>283</v>
      </c>
      <c r="E68" s="116"/>
      <c r="F68" s="114"/>
      <c r="G68" s="116">
        <v>3.15</v>
      </c>
      <c r="H68" s="116">
        <v>1.9166666666666667</v>
      </c>
      <c r="I68" s="116">
        <v>1.5</v>
      </c>
      <c r="J68" s="116"/>
      <c r="K68" s="116"/>
      <c r="L68" s="116"/>
      <c r="M68" s="116"/>
      <c r="N68" s="116"/>
      <c r="O68" s="116"/>
      <c r="P68" s="116"/>
      <c r="Q68" s="116"/>
      <c r="R68" s="116"/>
      <c r="S68" s="120">
        <f t="shared" si="110"/>
        <v>6.566666667</v>
      </c>
      <c r="T68" s="114"/>
      <c r="U68" s="116">
        <f t="shared" ref="U68:X68" si="114">SUMIFS($G68:$R68,$G$5:$R$5,U$6)</f>
        <v>6.566666667</v>
      </c>
      <c r="V68" s="116">
        <f t="shared" si="114"/>
        <v>0</v>
      </c>
      <c r="W68" s="116">
        <f t="shared" si="114"/>
        <v>0</v>
      </c>
      <c r="X68" s="116">
        <f t="shared" si="114"/>
        <v>0</v>
      </c>
    </row>
    <row r="69" ht="14.25" customHeight="1" outlineLevel="1">
      <c r="A69" s="110"/>
      <c r="B69" s="111" t="s">
        <v>376</v>
      </c>
      <c r="C69" s="112" t="s">
        <v>283</v>
      </c>
      <c r="E69" s="116"/>
      <c r="F69" s="114"/>
      <c r="G69" s="116">
        <v>16.9</v>
      </c>
      <c r="H69" s="116">
        <v>11.216666666666667</v>
      </c>
      <c r="I69" s="116">
        <v>7.666666666666667</v>
      </c>
      <c r="J69" s="116"/>
      <c r="K69" s="116"/>
      <c r="L69" s="116"/>
      <c r="M69" s="116"/>
      <c r="N69" s="116"/>
      <c r="O69" s="116"/>
      <c r="P69" s="116"/>
      <c r="Q69" s="116"/>
      <c r="R69" s="116"/>
      <c r="S69" s="120">
        <f t="shared" si="110"/>
        <v>35.78333333</v>
      </c>
      <c r="T69" s="114"/>
      <c r="U69" s="116">
        <f t="shared" ref="U69:X69" si="115">SUMIFS($G69:$R69,$G$5:$R$5,U$6)</f>
        <v>35.78333333</v>
      </c>
      <c r="V69" s="116">
        <f t="shared" si="115"/>
        <v>0</v>
      </c>
      <c r="W69" s="116">
        <f t="shared" si="115"/>
        <v>0</v>
      </c>
      <c r="X69" s="116">
        <f t="shared" si="115"/>
        <v>0</v>
      </c>
    </row>
    <row r="70" ht="14.25" customHeight="1" outlineLevel="1">
      <c r="A70" s="110"/>
      <c r="B70" s="111" t="s">
        <v>377</v>
      </c>
      <c r="C70" s="112" t="s">
        <v>283</v>
      </c>
      <c r="E70" s="116"/>
      <c r="F70" s="114"/>
      <c r="G70" s="116">
        <v>24.716666666666665</v>
      </c>
      <c r="H70" s="116">
        <v>15.366666666666667</v>
      </c>
      <c r="I70" s="116">
        <v>14.183333333333334</v>
      </c>
      <c r="J70" s="116"/>
      <c r="K70" s="116"/>
      <c r="L70" s="116"/>
      <c r="M70" s="116"/>
      <c r="N70" s="116"/>
      <c r="O70" s="116"/>
      <c r="P70" s="116"/>
      <c r="Q70" s="116"/>
      <c r="R70" s="116"/>
      <c r="S70" s="120">
        <f t="shared" si="110"/>
        <v>54.26666667</v>
      </c>
      <c r="T70" s="114"/>
      <c r="U70" s="116">
        <f t="shared" ref="U70:X70" si="116">SUMIFS($G70:$R70,$G$5:$R$5,U$6)</f>
        <v>54.26666667</v>
      </c>
      <c r="V70" s="116">
        <f t="shared" si="116"/>
        <v>0</v>
      </c>
      <c r="W70" s="116">
        <f t="shared" si="116"/>
        <v>0</v>
      </c>
      <c r="X70" s="116">
        <f t="shared" si="116"/>
        <v>0</v>
      </c>
    </row>
    <row r="71" ht="14.25" customHeight="1" outlineLevel="1">
      <c r="A71" s="110"/>
      <c r="B71" s="111" t="s">
        <v>378</v>
      </c>
      <c r="C71" s="112" t="s">
        <v>283</v>
      </c>
      <c r="E71" s="116"/>
      <c r="F71" s="114"/>
      <c r="G71" s="116">
        <v>0.0</v>
      </c>
      <c r="H71" s="116">
        <v>0.0</v>
      </c>
      <c r="I71" s="116">
        <v>0.0</v>
      </c>
      <c r="J71" s="116"/>
      <c r="K71" s="116"/>
      <c r="L71" s="116"/>
      <c r="M71" s="116"/>
      <c r="N71" s="116"/>
      <c r="O71" s="116"/>
      <c r="P71" s="116"/>
      <c r="Q71" s="116"/>
      <c r="R71" s="116"/>
      <c r="S71" s="120">
        <f t="shared" si="110"/>
        <v>0</v>
      </c>
      <c r="T71" s="114"/>
      <c r="U71" s="116">
        <f t="shared" ref="U71:X71" si="117">SUMIFS($G71:$R71,$G$5:$R$5,U$6)</f>
        <v>0</v>
      </c>
      <c r="V71" s="116">
        <f t="shared" si="117"/>
        <v>0</v>
      </c>
      <c r="W71" s="116">
        <f t="shared" si="117"/>
        <v>0</v>
      </c>
      <c r="X71" s="116">
        <f t="shared" si="117"/>
        <v>0</v>
      </c>
    </row>
    <row r="72" ht="14.25" customHeight="1" outlineLevel="1">
      <c r="A72" s="110"/>
      <c r="B72" s="111" t="s">
        <v>379</v>
      </c>
      <c r="C72" s="112" t="s">
        <v>283</v>
      </c>
      <c r="E72" s="116"/>
      <c r="F72" s="114"/>
      <c r="G72" s="116">
        <v>0.43333333333333335</v>
      </c>
      <c r="H72" s="116">
        <v>1.8</v>
      </c>
      <c r="I72" s="116">
        <v>3.1666666666666665</v>
      </c>
      <c r="J72" s="116"/>
      <c r="K72" s="116"/>
      <c r="L72" s="116"/>
      <c r="M72" s="116"/>
      <c r="N72" s="116"/>
      <c r="O72" s="116"/>
      <c r="P72" s="116"/>
      <c r="Q72" s="116"/>
      <c r="R72" s="116"/>
      <c r="S72" s="120">
        <f t="shared" si="110"/>
        <v>5.4</v>
      </c>
      <c r="T72" s="114"/>
      <c r="U72" s="116">
        <f t="shared" ref="U72:X72" si="118">SUMIFS($G72:$R72,$G$5:$R$5,U$6)</f>
        <v>5.4</v>
      </c>
      <c r="V72" s="116">
        <f t="shared" si="118"/>
        <v>0</v>
      </c>
      <c r="W72" s="116">
        <f t="shared" si="118"/>
        <v>0</v>
      </c>
      <c r="X72" s="116">
        <f t="shared" si="118"/>
        <v>0</v>
      </c>
    </row>
    <row r="73" ht="14.25" customHeight="1" outlineLevel="1">
      <c r="A73" s="110"/>
      <c r="B73" s="111" t="s">
        <v>380</v>
      </c>
      <c r="C73" s="112" t="s">
        <v>283</v>
      </c>
      <c r="E73" s="116"/>
      <c r="F73" s="114"/>
      <c r="G73" s="116">
        <v>43.333333333333336</v>
      </c>
      <c r="H73" s="116">
        <v>44.833333333333336</v>
      </c>
      <c r="I73" s="116">
        <v>32.916666666666664</v>
      </c>
      <c r="J73" s="116"/>
      <c r="K73" s="116"/>
      <c r="L73" s="116"/>
      <c r="M73" s="116"/>
      <c r="N73" s="116"/>
      <c r="O73" s="116"/>
      <c r="P73" s="116"/>
      <c r="Q73" s="116"/>
      <c r="R73" s="116"/>
      <c r="S73" s="120">
        <f t="shared" si="110"/>
        <v>121.0833333</v>
      </c>
      <c r="T73" s="114"/>
      <c r="U73" s="116">
        <f t="shared" ref="U73:X73" si="119">SUMIFS($G73:$R73,$G$5:$R$5,U$6)</f>
        <v>121.0833333</v>
      </c>
      <c r="V73" s="116">
        <f t="shared" si="119"/>
        <v>0</v>
      </c>
      <c r="W73" s="116">
        <f t="shared" si="119"/>
        <v>0</v>
      </c>
      <c r="X73" s="116">
        <f t="shared" si="119"/>
        <v>0</v>
      </c>
    </row>
    <row r="74" ht="14.25" customHeight="1" outlineLevel="1">
      <c r="A74" s="110"/>
      <c r="B74" s="111" t="s">
        <v>381</v>
      </c>
      <c r="C74" s="112" t="s">
        <v>283</v>
      </c>
      <c r="E74" s="116"/>
      <c r="F74" s="114"/>
      <c r="G74" s="116">
        <v>0.0</v>
      </c>
      <c r="H74" s="116">
        <v>0.0</v>
      </c>
      <c r="I74" s="116">
        <v>0.0</v>
      </c>
      <c r="J74" s="116"/>
      <c r="K74" s="116"/>
      <c r="L74" s="116"/>
      <c r="M74" s="116"/>
      <c r="N74" s="116"/>
      <c r="O74" s="116"/>
      <c r="P74" s="116"/>
      <c r="Q74" s="116"/>
      <c r="R74" s="116"/>
      <c r="S74" s="120">
        <f t="shared" si="110"/>
        <v>0</v>
      </c>
      <c r="T74" s="114"/>
      <c r="U74" s="116">
        <f t="shared" ref="U74:X74" si="120">SUMIFS($G74:$R74,$G$5:$R$5,U$6)</f>
        <v>0</v>
      </c>
      <c r="V74" s="116">
        <f t="shared" si="120"/>
        <v>0</v>
      </c>
      <c r="W74" s="116">
        <f t="shared" si="120"/>
        <v>0</v>
      </c>
      <c r="X74" s="116">
        <f t="shared" si="120"/>
        <v>0</v>
      </c>
    </row>
    <row r="75" ht="14.25" customHeight="1" outlineLevel="1">
      <c r="A75" s="110"/>
      <c r="B75" s="197" t="s">
        <v>382</v>
      </c>
      <c r="C75" s="112" t="s">
        <v>283</v>
      </c>
      <c r="E75" s="116"/>
      <c r="F75" s="114"/>
      <c r="G75" s="116">
        <v>48.0</v>
      </c>
      <c r="H75" s="116">
        <v>0.0</v>
      </c>
      <c r="I75" s="116">
        <v>0.0</v>
      </c>
      <c r="J75" s="116"/>
      <c r="K75" s="116"/>
      <c r="L75" s="116"/>
      <c r="M75" s="116"/>
      <c r="N75" s="116"/>
      <c r="O75" s="116"/>
      <c r="P75" s="116"/>
      <c r="Q75" s="116"/>
      <c r="R75" s="116"/>
      <c r="S75" s="120">
        <f t="shared" si="110"/>
        <v>48</v>
      </c>
      <c r="T75" s="114"/>
      <c r="U75" s="116">
        <f t="shared" ref="U75:X75" si="121">SUMIFS($G75:$R75,$G$5:$R$5,U$6)</f>
        <v>48</v>
      </c>
      <c r="V75" s="116">
        <f t="shared" si="121"/>
        <v>0</v>
      </c>
      <c r="W75" s="116">
        <f t="shared" si="121"/>
        <v>0</v>
      </c>
      <c r="X75" s="116">
        <f t="shared" si="121"/>
        <v>0</v>
      </c>
    </row>
    <row r="76" ht="14.25" customHeight="1" outlineLevel="1">
      <c r="A76" s="110"/>
      <c r="B76" s="111" t="s">
        <v>383</v>
      </c>
      <c r="C76" s="112" t="s">
        <v>283</v>
      </c>
      <c r="E76" s="116"/>
      <c r="F76" s="114"/>
      <c r="G76" s="116">
        <v>0.0</v>
      </c>
      <c r="H76" s="116">
        <v>0.0</v>
      </c>
      <c r="I76" s="116">
        <v>0.0</v>
      </c>
      <c r="J76" s="116"/>
      <c r="K76" s="116"/>
      <c r="L76" s="116"/>
      <c r="M76" s="116"/>
      <c r="N76" s="116"/>
      <c r="O76" s="116"/>
      <c r="P76" s="116"/>
      <c r="Q76" s="116"/>
      <c r="R76" s="116"/>
      <c r="S76" s="120">
        <f t="shared" si="110"/>
        <v>0</v>
      </c>
      <c r="T76" s="114"/>
      <c r="U76" s="116">
        <f t="shared" ref="U76:X76" si="122">SUMIFS($G76:$R76,$G$5:$R$5,U$6)</f>
        <v>0</v>
      </c>
      <c r="V76" s="116">
        <f t="shared" si="122"/>
        <v>0</v>
      </c>
      <c r="W76" s="116">
        <f t="shared" si="122"/>
        <v>0</v>
      </c>
      <c r="X76" s="116">
        <f t="shared" si="122"/>
        <v>0</v>
      </c>
    </row>
    <row r="77" ht="14.25" customHeight="1" outlineLevel="1">
      <c r="A77" s="110"/>
      <c r="B77" s="111" t="s">
        <v>384</v>
      </c>
      <c r="C77" s="112" t="s">
        <v>283</v>
      </c>
      <c r="E77" s="116"/>
      <c r="F77" s="114"/>
      <c r="G77" s="116">
        <v>3.5833333333333335</v>
      </c>
      <c r="H77" s="116">
        <v>7.616666666666666</v>
      </c>
      <c r="I77" s="116">
        <v>3.15</v>
      </c>
      <c r="J77" s="116"/>
      <c r="K77" s="116"/>
      <c r="L77" s="116"/>
      <c r="M77" s="116"/>
      <c r="N77" s="116"/>
      <c r="O77" s="116"/>
      <c r="P77" s="116"/>
      <c r="Q77" s="116"/>
      <c r="R77" s="116"/>
      <c r="S77" s="120">
        <f t="shared" si="110"/>
        <v>14.35</v>
      </c>
      <c r="T77" s="114"/>
      <c r="U77" s="116">
        <f t="shared" ref="U77:X77" si="123">SUMIFS($G77:$R77,$G$5:$R$5,U$6)</f>
        <v>14.35</v>
      </c>
      <c r="V77" s="116">
        <f t="shared" si="123"/>
        <v>0</v>
      </c>
      <c r="W77" s="116">
        <f t="shared" si="123"/>
        <v>0</v>
      </c>
      <c r="X77" s="116">
        <f t="shared" si="123"/>
        <v>0</v>
      </c>
    </row>
    <row r="78" ht="14.25" customHeight="1" outlineLevel="1">
      <c r="A78" s="110"/>
      <c r="B78" s="111" t="s">
        <v>385</v>
      </c>
      <c r="C78" s="112" t="s">
        <v>283</v>
      </c>
      <c r="E78" s="116"/>
      <c r="F78" s="114"/>
      <c r="G78" s="116">
        <v>0.0</v>
      </c>
      <c r="H78" s="116">
        <v>0.8166666666666667</v>
      </c>
      <c r="I78" s="116">
        <v>0.75</v>
      </c>
      <c r="J78" s="116"/>
      <c r="K78" s="116"/>
      <c r="L78" s="116"/>
      <c r="M78" s="116"/>
      <c r="N78" s="116"/>
      <c r="O78" s="116"/>
      <c r="P78" s="116"/>
      <c r="Q78" s="116"/>
      <c r="R78" s="116"/>
      <c r="S78" s="120">
        <f t="shared" si="110"/>
        <v>1.566666667</v>
      </c>
      <c r="T78" s="114"/>
      <c r="U78" s="116">
        <f t="shared" ref="U78:X78" si="124">SUMIFS($G78:$R78,$G$5:$R$5,U$6)</f>
        <v>1.566666667</v>
      </c>
      <c r="V78" s="116">
        <f t="shared" si="124"/>
        <v>0</v>
      </c>
      <c r="W78" s="116">
        <f t="shared" si="124"/>
        <v>0</v>
      </c>
      <c r="X78" s="116">
        <f t="shared" si="124"/>
        <v>0</v>
      </c>
    </row>
    <row r="79" ht="14.25" customHeight="1" outlineLevel="1">
      <c r="A79" s="110"/>
      <c r="B79" s="111" t="s">
        <v>386</v>
      </c>
      <c r="C79" s="112" t="s">
        <v>283</v>
      </c>
      <c r="E79" s="116"/>
      <c r="F79" s="114"/>
      <c r="G79" s="116">
        <v>0.8333333333333334</v>
      </c>
      <c r="H79" s="116">
        <v>1.5833333333333333</v>
      </c>
      <c r="I79" s="116">
        <v>1.8166666666666667</v>
      </c>
      <c r="J79" s="116"/>
      <c r="K79" s="116"/>
      <c r="L79" s="116"/>
      <c r="M79" s="116"/>
      <c r="N79" s="116"/>
      <c r="O79" s="116"/>
      <c r="P79" s="116"/>
      <c r="Q79" s="116"/>
      <c r="R79" s="116"/>
      <c r="S79" s="120">
        <f t="shared" si="110"/>
        <v>4.233333333</v>
      </c>
      <c r="T79" s="114"/>
      <c r="U79" s="116">
        <f t="shared" ref="U79:X79" si="125">SUMIFS($G79:$R79,$G$5:$R$5,U$6)</f>
        <v>4.233333333</v>
      </c>
      <c r="V79" s="116">
        <f t="shared" si="125"/>
        <v>0</v>
      </c>
      <c r="W79" s="116">
        <f t="shared" si="125"/>
        <v>0</v>
      </c>
      <c r="X79" s="116">
        <f t="shared" si="125"/>
        <v>0</v>
      </c>
    </row>
    <row r="80" ht="14.25" customHeight="1" outlineLevel="1">
      <c r="A80" s="110"/>
      <c r="B80" s="197" t="s">
        <v>387</v>
      </c>
      <c r="C80" s="112" t="s">
        <v>283</v>
      </c>
      <c r="E80" s="116"/>
      <c r="F80" s="114"/>
      <c r="G80" s="116">
        <v>0.0</v>
      </c>
      <c r="H80" s="116">
        <v>0.0</v>
      </c>
      <c r="I80" s="116">
        <v>0.0</v>
      </c>
      <c r="J80" s="116"/>
      <c r="K80" s="116"/>
      <c r="L80" s="116"/>
      <c r="M80" s="116"/>
      <c r="N80" s="116"/>
      <c r="O80" s="116"/>
      <c r="P80" s="116"/>
      <c r="Q80" s="116"/>
      <c r="R80" s="116"/>
      <c r="S80" s="120">
        <f t="shared" si="110"/>
        <v>0</v>
      </c>
      <c r="T80" s="114"/>
      <c r="U80" s="116">
        <f t="shared" ref="U80:X80" si="126">SUMIFS($G80:$R80,$G$5:$R$5,U$6)</f>
        <v>0</v>
      </c>
      <c r="V80" s="116">
        <f t="shared" si="126"/>
        <v>0</v>
      </c>
      <c r="W80" s="116">
        <f t="shared" si="126"/>
        <v>0</v>
      </c>
      <c r="X80" s="116">
        <f t="shared" si="126"/>
        <v>0</v>
      </c>
    </row>
    <row r="81" ht="14.25" customHeight="1" outlineLevel="1">
      <c r="A81" s="110"/>
      <c r="B81" s="111" t="s">
        <v>388</v>
      </c>
      <c r="C81" s="112" t="s">
        <v>283</v>
      </c>
      <c r="E81" s="116"/>
      <c r="F81" s="114"/>
      <c r="G81" s="116">
        <v>41.63333333333333</v>
      </c>
      <c r="H81" s="116">
        <v>4.066666666666666</v>
      </c>
      <c r="I81" s="116">
        <v>18.9</v>
      </c>
      <c r="J81" s="116"/>
      <c r="K81" s="116"/>
      <c r="L81" s="116"/>
      <c r="M81" s="116"/>
      <c r="N81" s="116"/>
      <c r="O81" s="116"/>
      <c r="P81" s="116"/>
      <c r="Q81" s="116"/>
      <c r="R81" s="116"/>
      <c r="S81" s="120">
        <f t="shared" si="110"/>
        <v>64.6</v>
      </c>
      <c r="T81" s="114"/>
      <c r="U81" s="116">
        <f t="shared" ref="U81:X81" si="127">SUMIFS($G81:$R81,$G$5:$R$5,U$6)</f>
        <v>64.6</v>
      </c>
      <c r="V81" s="116">
        <f t="shared" si="127"/>
        <v>0</v>
      </c>
      <c r="W81" s="116">
        <f t="shared" si="127"/>
        <v>0</v>
      </c>
      <c r="X81" s="116">
        <f t="shared" si="127"/>
        <v>0</v>
      </c>
    </row>
    <row r="82" ht="14.25" customHeight="1" outlineLevel="1">
      <c r="A82" s="110"/>
      <c r="B82" s="197" t="s">
        <v>389</v>
      </c>
      <c r="C82" s="112" t="s">
        <v>283</v>
      </c>
      <c r="E82" s="116"/>
      <c r="F82" s="114"/>
      <c r="G82" s="116">
        <v>6.4</v>
      </c>
      <c r="H82" s="116">
        <v>0.0</v>
      </c>
      <c r="I82" s="116">
        <v>0.5833333333333334</v>
      </c>
      <c r="J82" s="116"/>
      <c r="K82" s="116"/>
      <c r="L82" s="116"/>
      <c r="M82" s="116"/>
      <c r="N82" s="116"/>
      <c r="O82" s="116"/>
      <c r="P82" s="116"/>
      <c r="Q82" s="116"/>
      <c r="R82" s="116"/>
      <c r="S82" s="120">
        <f t="shared" si="110"/>
        <v>6.983333333</v>
      </c>
      <c r="T82" s="114"/>
      <c r="U82" s="116">
        <f t="shared" ref="U82:X82" si="128">SUMIFS($G82:$R82,$G$5:$R$5,U$6)</f>
        <v>6.983333333</v>
      </c>
      <c r="V82" s="116">
        <f t="shared" si="128"/>
        <v>0</v>
      </c>
      <c r="W82" s="116">
        <f t="shared" si="128"/>
        <v>0</v>
      </c>
      <c r="X82" s="116">
        <f t="shared" si="128"/>
        <v>0</v>
      </c>
    </row>
    <row r="83" ht="14.25" customHeight="1" outlineLevel="1">
      <c r="A83" s="110"/>
      <c r="B83" s="111" t="s">
        <v>390</v>
      </c>
      <c r="C83" s="112" t="s">
        <v>283</v>
      </c>
      <c r="E83" s="116"/>
      <c r="F83" s="114"/>
      <c r="G83" s="116">
        <v>45.583333333333336</v>
      </c>
      <c r="H83" s="116">
        <v>32.083333333333336</v>
      </c>
      <c r="I83" s="116">
        <v>85.0</v>
      </c>
      <c r="J83" s="116"/>
      <c r="K83" s="116"/>
      <c r="L83" s="116"/>
      <c r="M83" s="116"/>
      <c r="N83" s="116"/>
      <c r="O83" s="116"/>
      <c r="P83" s="116"/>
      <c r="Q83" s="116"/>
      <c r="R83" s="116"/>
      <c r="S83" s="120">
        <f t="shared" si="110"/>
        <v>162.6666667</v>
      </c>
      <c r="T83" s="114"/>
      <c r="U83" s="116">
        <f t="shared" ref="U83:X83" si="129">SUMIFS($G83:$R83,$G$5:$R$5,U$6)</f>
        <v>162.6666667</v>
      </c>
      <c r="V83" s="116">
        <f t="shared" si="129"/>
        <v>0</v>
      </c>
      <c r="W83" s="116">
        <f t="shared" si="129"/>
        <v>0</v>
      </c>
      <c r="X83" s="116">
        <f t="shared" si="129"/>
        <v>0</v>
      </c>
    </row>
    <row r="84" ht="14.25" customHeight="1" outlineLevel="1">
      <c r="A84" s="110"/>
      <c r="B84" s="111" t="s">
        <v>391</v>
      </c>
      <c r="C84" s="112" t="s">
        <v>283</v>
      </c>
      <c r="E84" s="116"/>
      <c r="F84" s="114"/>
      <c r="G84" s="116">
        <v>20.766666666666666</v>
      </c>
      <c r="H84" s="116">
        <v>34.61666666666667</v>
      </c>
      <c r="I84" s="116">
        <v>13.833333333333334</v>
      </c>
      <c r="J84" s="116"/>
      <c r="K84" s="116"/>
      <c r="L84" s="116"/>
      <c r="M84" s="116"/>
      <c r="N84" s="116"/>
      <c r="O84" s="116"/>
      <c r="P84" s="116"/>
      <c r="Q84" s="116"/>
      <c r="R84" s="116"/>
      <c r="S84" s="120">
        <f t="shared" si="110"/>
        <v>69.21666667</v>
      </c>
      <c r="T84" s="114"/>
      <c r="U84" s="116">
        <f t="shared" ref="U84:X84" si="130">SUMIFS($G84:$R84,$G$5:$R$5,U$6)</f>
        <v>69.21666667</v>
      </c>
      <c r="V84" s="116">
        <f t="shared" si="130"/>
        <v>0</v>
      </c>
      <c r="W84" s="116">
        <f t="shared" si="130"/>
        <v>0</v>
      </c>
      <c r="X84" s="116">
        <f t="shared" si="130"/>
        <v>0</v>
      </c>
    </row>
    <row r="85" ht="14.25" customHeight="1" outlineLevel="1">
      <c r="A85" s="110"/>
      <c r="B85" s="197" t="s">
        <v>392</v>
      </c>
      <c r="C85" s="112" t="s">
        <v>283</v>
      </c>
      <c r="E85" s="116"/>
      <c r="F85" s="114"/>
      <c r="G85" s="116">
        <v>1.4166666666666667</v>
      </c>
      <c r="H85" s="116">
        <v>0.0</v>
      </c>
      <c r="I85" s="116">
        <v>5.5</v>
      </c>
      <c r="J85" s="116"/>
      <c r="K85" s="116"/>
      <c r="L85" s="116"/>
      <c r="M85" s="116"/>
      <c r="N85" s="116"/>
      <c r="O85" s="116"/>
      <c r="P85" s="116"/>
      <c r="Q85" s="116"/>
      <c r="R85" s="116"/>
      <c r="S85" s="120">
        <f t="shared" si="110"/>
        <v>6.916666667</v>
      </c>
      <c r="T85" s="114"/>
      <c r="U85" s="116">
        <f t="shared" ref="U85:X85" si="131">SUMIFS($G85:$R85,$G$5:$R$5,U$6)</f>
        <v>6.916666667</v>
      </c>
      <c r="V85" s="116">
        <f t="shared" si="131"/>
        <v>0</v>
      </c>
      <c r="W85" s="116">
        <f t="shared" si="131"/>
        <v>0</v>
      </c>
      <c r="X85" s="116">
        <f t="shared" si="131"/>
        <v>0</v>
      </c>
    </row>
    <row r="86" ht="14.25" customHeight="1" outlineLevel="1">
      <c r="A86" s="110"/>
      <c r="B86" s="111" t="s">
        <v>393</v>
      </c>
      <c r="C86" s="112" t="s">
        <v>283</v>
      </c>
      <c r="E86" s="116"/>
      <c r="F86" s="114"/>
      <c r="G86" s="116">
        <v>8.533333333333333</v>
      </c>
      <c r="H86" s="116">
        <v>9.116666666666667</v>
      </c>
      <c r="I86" s="116">
        <v>7.25</v>
      </c>
      <c r="J86" s="116"/>
      <c r="K86" s="116"/>
      <c r="L86" s="116"/>
      <c r="M86" s="116"/>
      <c r="N86" s="116"/>
      <c r="O86" s="116"/>
      <c r="P86" s="116"/>
      <c r="Q86" s="116"/>
      <c r="R86" s="116"/>
      <c r="S86" s="120">
        <f t="shared" si="110"/>
        <v>24.9</v>
      </c>
      <c r="T86" s="114"/>
      <c r="U86" s="116">
        <f t="shared" ref="U86:X86" si="132">SUMIFS($G86:$R86,$G$5:$R$5,U$6)</f>
        <v>24.9</v>
      </c>
      <c r="V86" s="116">
        <f t="shared" si="132"/>
        <v>0</v>
      </c>
      <c r="W86" s="116">
        <f t="shared" si="132"/>
        <v>0</v>
      </c>
      <c r="X86" s="116">
        <f t="shared" si="132"/>
        <v>0</v>
      </c>
    </row>
    <row r="87" ht="14.25" customHeight="1" outlineLevel="1">
      <c r="A87" s="121"/>
      <c r="B87" s="148" t="s">
        <v>394</v>
      </c>
      <c r="C87" s="123" t="s">
        <v>283</v>
      </c>
      <c r="D87" s="70"/>
      <c r="E87" s="120">
        <f>SUM(E64:E86)</f>
        <v>0</v>
      </c>
      <c r="F87" s="109"/>
      <c r="G87" s="120">
        <f t="shared" ref="G87:R87" si="133">SUM(G64:G86)</f>
        <v>2208</v>
      </c>
      <c r="H87" s="120">
        <f t="shared" si="133"/>
        <v>2304</v>
      </c>
      <c r="I87" s="120">
        <f t="shared" si="133"/>
        <v>2016</v>
      </c>
      <c r="J87" s="120">
        <f t="shared" si="133"/>
        <v>0</v>
      </c>
      <c r="K87" s="120">
        <f t="shared" si="133"/>
        <v>0</v>
      </c>
      <c r="L87" s="120">
        <f t="shared" si="133"/>
        <v>0</v>
      </c>
      <c r="M87" s="120">
        <f t="shared" si="133"/>
        <v>0</v>
      </c>
      <c r="N87" s="120">
        <f t="shared" si="133"/>
        <v>0</v>
      </c>
      <c r="O87" s="120">
        <f t="shared" si="133"/>
        <v>0</v>
      </c>
      <c r="P87" s="120">
        <f t="shared" si="133"/>
        <v>0</v>
      </c>
      <c r="Q87" s="120">
        <f t="shared" si="133"/>
        <v>0</v>
      </c>
      <c r="R87" s="120">
        <f t="shared" si="133"/>
        <v>0</v>
      </c>
      <c r="S87" s="120">
        <f t="shared" si="110"/>
        <v>6528</v>
      </c>
      <c r="T87" s="109"/>
      <c r="U87" s="120">
        <f t="shared" ref="U87:X87" si="134">SUM(U64:U86)</f>
        <v>6528</v>
      </c>
      <c r="V87" s="120">
        <f t="shared" si="134"/>
        <v>0</v>
      </c>
      <c r="W87" s="120">
        <f t="shared" si="134"/>
        <v>0</v>
      </c>
      <c r="X87" s="120">
        <f t="shared" si="134"/>
        <v>0</v>
      </c>
    </row>
    <row r="88" ht="4.5" customHeight="1" outlineLevel="1">
      <c r="A88" s="128"/>
      <c r="B88" s="129"/>
      <c r="C88" s="130"/>
      <c r="D88" s="70"/>
      <c r="E88" s="131"/>
      <c r="F88" s="70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70"/>
      <c r="U88" s="131"/>
      <c r="V88" s="131"/>
      <c r="W88" s="131"/>
      <c r="X88" s="131"/>
    </row>
    <row r="89" ht="14.25" customHeight="1" outlineLevel="1">
      <c r="A89" s="110"/>
      <c r="B89" s="111" t="s">
        <v>371</v>
      </c>
      <c r="C89" s="112" t="s">
        <v>69</v>
      </c>
      <c r="E89" s="115">
        <f>IFERROR(E65/E$87,0)</f>
        <v>0</v>
      </c>
      <c r="F89" s="114"/>
      <c r="G89" s="115">
        <f t="shared" ref="G89:S89" si="135">IFERROR(G65/G$87,0)</f>
        <v>0.01322463768</v>
      </c>
      <c r="H89" s="115">
        <f t="shared" si="135"/>
        <v>0.0006872106481</v>
      </c>
      <c r="I89" s="115">
        <f t="shared" si="135"/>
        <v>0.0003720238095</v>
      </c>
      <c r="J89" s="115">
        <f t="shared" si="135"/>
        <v>0</v>
      </c>
      <c r="K89" s="115">
        <f t="shared" si="135"/>
        <v>0</v>
      </c>
      <c r="L89" s="115">
        <f t="shared" si="135"/>
        <v>0</v>
      </c>
      <c r="M89" s="115">
        <f t="shared" si="135"/>
        <v>0</v>
      </c>
      <c r="N89" s="115">
        <f t="shared" si="135"/>
        <v>0</v>
      </c>
      <c r="O89" s="115">
        <f t="shared" si="135"/>
        <v>0</v>
      </c>
      <c r="P89" s="115">
        <f t="shared" si="135"/>
        <v>0</v>
      </c>
      <c r="Q89" s="115">
        <f t="shared" si="135"/>
        <v>0</v>
      </c>
      <c r="R89" s="115">
        <f t="shared" si="135"/>
        <v>0</v>
      </c>
      <c r="S89" s="117">
        <f t="shared" si="135"/>
        <v>0.004830473856</v>
      </c>
      <c r="T89" s="114"/>
      <c r="U89" s="117">
        <f t="shared" ref="U89:X89" si="136">IFERROR(U65/U$87,0)</f>
        <v>0.004830473856</v>
      </c>
      <c r="V89" s="117">
        <f t="shared" si="136"/>
        <v>0</v>
      </c>
      <c r="W89" s="117">
        <f t="shared" si="136"/>
        <v>0</v>
      </c>
      <c r="X89" s="117">
        <f t="shared" si="136"/>
        <v>0</v>
      </c>
    </row>
    <row r="90" ht="14.25" customHeight="1" outlineLevel="1">
      <c r="A90" s="110"/>
      <c r="B90" s="111" t="s">
        <v>372</v>
      </c>
      <c r="C90" s="112" t="s">
        <v>69</v>
      </c>
      <c r="E90" s="115">
        <f t="shared" ref="E90:E111" si="139">IFERROR(E58/E$87,0)</f>
        <v>0</v>
      </c>
      <c r="F90" s="114"/>
      <c r="G90" s="115">
        <f t="shared" ref="G90:S90" si="137">IFERROR(G58/G$87,0)</f>
        <v>0.01132246377</v>
      </c>
      <c r="H90" s="115">
        <f t="shared" si="137"/>
        <v>0.01085069444</v>
      </c>
      <c r="I90" s="115">
        <f t="shared" si="137"/>
        <v>0.01240079365</v>
      </c>
      <c r="J90" s="115">
        <f t="shared" si="137"/>
        <v>0</v>
      </c>
      <c r="K90" s="115">
        <f t="shared" si="137"/>
        <v>0</v>
      </c>
      <c r="L90" s="115">
        <f t="shared" si="137"/>
        <v>0</v>
      </c>
      <c r="M90" s="115">
        <f t="shared" si="137"/>
        <v>0</v>
      </c>
      <c r="N90" s="115">
        <f t="shared" si="137"/>
        <v>0</v>
      </c>
      <c r="O90" s="115">
        <f t="shared" si="137"/>
        <v>0</v>
      </c>
      <c r="P90" s="115">
        <f t="shared" si="137"/>
        <v>0</v>
      </c>
      <c r="Q90" s="115">
        <f t="shared" si="137"/>
        <v>0</v>
      </c>
      <c r="R90" s="115">
        <f t="shared" si="137"/>
        <v>0</v>
      </c>
      <c r="S90" s="117">
        <f t="shared" si="137"/>
        <v>0.00306372549</v>
      </c>
      <c r="T90" s="114"/>
      <c r="U90" s="117">
        <f t="shared" ref="U90:X90" si="138">IFERROR(U58/U$87,0)</f>
        <v>0.01148897059</v>
      </c>
      <c r="V90" s="117">
        <f t="shared" si="138"/>
        <v>0</v>
      </c>
      <c r="W90" s="117">
        <f t="shared" si="138"/>
        <v>0</v>
      </c>
      <c r="X90" s="117">
        <f t="shared" si="138"/>
        <v>0</v>
      </c>
    </row>
    <row r="91" ht="14.25" customHeight="1" outlineLevel="1">
      <c r="A91" s="110"/>
      <c r="B91" s="197" t="s">
        <v>373</v>
      </c>
      <c r="C91" s="112" t="s">
        <v>69</v>
      </c>
      <c r="E91" s="115">
        <f t="shared" si="139"/>
        <v>0</v>
      </c>
      <c r="F91" s="114"/>
      <c r="G91" s="115">
        <f t="shared" ref="G91:S91" si="140">IFERROR(G59/G$87,0)</f>
        <v>0.01132246377</v>
      </c>
      <c r="H91" s="115">
        <f t="shared" si="140"/>
        <v>0.01085069444</v>
      </c>
      <c r="I91" s="115">
        <f t="shared" si="140"/>
        <v>0.01240079365</v>
      </c>
      <c r="J91" s="115">
        <f t="shared" si="140"/>
        <v>0</v>
      </c>
      <c r="K91" s="115">
        <f t="shared" si="140"/>
        <v>0</v>
      </c>
      <c r="L91" s="115">
        <f t="shared" si="140"/>
        <v>0</v>
      </c>
      <c r="M91" s="115">
        <f t="shared" si="140"/>
        <v>0</v>
      </c>
      <c r="N91" s="115">
        <f t="shared" si="140"/>
        <v>0</v>
      </c>
      <c r="O91" s="115">
        <f t="shared" si="140"/>
        <v>0</v>
      </c>
      <c r="P91" s="115">
        <f t="shared" si="140"/>
        <v>0</v>
      </c>
      <c r="Q91" s="115">
        <f t="shared" si="140"/>
        <v>0</v>
      </c>
      <c r="R91" s="115">
        <f t="shared" si="140"/>
        <v>0</v>
      </c>
      <c r="S91" s="117">
        <f t="shared" si="140"/>
        <v>0.00306372549</v>
      </c>
      <c r="T91" s="114"/>
      <c r="U91" s="117">
        <f t="shared" ref="U91:X91" si="141">IFERROR(U59/U$87,0)</f>
        <v>0.01148897059</v>
      </c>
      <c r="V91" s="117">
        <f t="shared" si="141"/>
        <v>0</v>
      </c>
      <c r="W91" s="117">
        <f t="shared" si="141"/>
        <v>0</v>
      </c>
      <c r="X91" s="117">
        <f t="shared" si="141"/>
        <v>0</v>
      </c>
    </row>
    <row r="92" ht="14.25" customHeight="1" outlineLevel="1">
      <c r="A92" s="110"/>
      <c r="B92" s="111" t="s">
        <v>374</v>
      </c>
      <c r="C92" s="112" t="s">
        <v>69</v>
      </c>
      <c r="E92" s="115">
        <f t="shared" si="139"/>
        <v>0</v>
      </c>
      <c r="F92" s="114"/>
      <c r="G92" s="115">
        <f t="shared" ref="G92:S92" si="142">IFERROR(G60/G$87,0)</f>
        <v>0.008944746377</v>
      </c>
      <c r="H92" s="115">
        <f t="shared" si="142"/>
        <v>0.01026475694</v>
      </c>
      <c r="I92" s="115">
        <f t="shared" si="142"/>
        <v>0.00964781746</v>
      </c>
      <c r="J92" s="115">
        <f t="shared" si="142"/>
        <v>0</v>
      </c>
      <c r="K92" s="115">
        <f t="shared" si="142"/>
        <v>0</v>
      </c>
      <c r="L92" s="115">
        <f t="shared" si="142"/>
        <v>0</v>
      </c>
      <c r="M92" s="115">
        <f t="shared" si="142"/>
        <v>0</v>
      </c>
      <c r="N92" s="115">
        <f t="shared" si="142"/>
        <v>0</v>
      </c>
      <c r="O92" s="115">
        <f t="shared" si="142"/>
        <v>0</v>
      </c>
      <c r="P92" s="115">
        <f t="shared" si="142"/>
        <v>0</v>
      </c>
      <c r="Q92" s="115">
        <f t="shared" si="142"/>
        <v>0</v>
      </c>
      <c r="R92" s="115">
        <f t="shared" si="142"/>
        <v>0</v>
      </c>
      <c r="S92" s="117">
        <f t="shared" si="142"/>
        <v>0.009627757353</v>
      </c>
      <c r="T92" s="114"/>
      <c r="U92" s="117">
        <f t="shared" ref="U92:X92" si="143">IFERROR(U60/U$87,0)</f>
        <v>0.009627757353</v>
      </c>
      <c r="V92" s="117">
        <f t="shared" si="143"/>
        <v>0</v>
      </c>
      <c r="W92" s="117">
        <f t="shared" si="143"/>
        <v>0</v>
      </c>
      <c r="X92" s="117">
        <f t="shared" si="143"/>
        <v>0</v>
      </c>
    </row>
    <row r="93" ht="14.25" customHeight="1" outlineLevel="1">
      <c r="A93" s="110"/>
      <c r="B93" s="111" t="s">
        <v>375</v>
      </c>
      <c r="C93" s="112" t="s">
        <v>69</v>
      </c>
      <c r="E93" s="115">
        <f t="shared" si="139"/>
        <v>0</v>
      </c>
      <c r="F93" s="114"/>
      <c r="G93" s="115">
        <f t="shared" ref="G93:S93" si="144">IFERROR(G61/G$87,0)</f>
        <v>0.0007008519079</v>
      </c>
      <c r="H93" s="115">
        <f t="shared" si="144"/>
        <v>0.0005507034574</v>
      </c>
      <c r="I93" s="115">
        <f t="shared" si="144"/>
        <v>0.0004818634585</v>
      </c>
      <c r="J93" s="115">
        <f t="shared" si="144"/>
        <v>0</v>
      </c>
      <c r="K93" s="115">
        <f t="shared" si="144"/>
        <v>0</v>
      </c>
      <c r="L93" s="115">
        <f t="shared" si="144"/>
        <v>0</v>
      </c>
      <c r="M93" s="115">
        <f t="shared" si="144"/>
        <v>0</v>
      </c>
      <c r="N93" s="115">
        <f t="shared" si="144"/>
        <v>0</v>
      </c>
      <c r="O93" s="115">
        <f t="shared" si="144"/>
        <v>0</v>
      </c>
      <c r="P93" s="115">
        <f t="shared" si="144"/>
        <v>0</v>
      </c>
      <c r="Q93" s="115">
        <f t="shared" si="144"/>
        <v>0</v>
      </c>
      <c r="R93" s="115">
        <f t="shared" si="144"/>
        <v>0</v>
      </c>
      <c r="S93" s="117">
        <f t="shared" si="144"/>
        <v>0.0002421025759</v>
      </c>
      <c r="T93" s="114"/>
      <c r="U93" s="117">
        <f t="shared" ref="U93:X93" si="145">IFERROR(U61/U$87,0)</f>
        <v>0.00006456068691</v>
      </c>
      <c r="V93" s="117">
        <f t="shared" si="145"/>
        <v>0</v>
      </c>
      <c r="W93" s="117">
        <f t="shared" si="145"/>
        <v>0</v>
      </c>
      <c r="X93" s="117">
        <f t="shared" si="145"/>
        <v>0</v>
      </c>
    </row>
    <row r="94" ht="14.25" customHeight="1" outlineLevel="1">
      <c r="A94" s="110"/>
      <c r="B94" s="111" t="s">
        <v>376</v>
      </c>
      <c r="C94" s="112" t="s">
        <v>69</v>
      </c>
      <c r="E94" s="115">
        <f t="shared" si="139"/>
        <v>0</v>
      </c>
      <c r="F94" s="114"/>
      <c r="G94" s="115">
        <f t="shared" ref="G94:S94" si="146">IFERROR(G62/G$87,0)</f>
        <v>0</v>
      </c>
      <c r="H94" s="115">
        <f t="shared" si="146"/>
        <v>0</v>
      </c>
      <c r="I94" s="115">
        <f t="shared" si="146"/>
        <v>0</v>
      </c>
      <c r="J94" s="115">
        <f t="shared" si="146"/>
        <v>0</v>
      </c>
      <c r="K94" s="115">
        <f t="shared" si="146"/>
        <v>0</v>
      </c>
      <c r="L94" s="115">
        <f t="shared" si="146"/>
        <v>0</v>
      </c>
      <c r="M94" s="115">
        <f t="shared" si="146"/>
        <v>0</v>
      </c>
      <c r="N94" s="115">
        <f t="shared" si="146"/>
        <v>0</v>
      </c>
      <c r="O94" s="115">
        <f t="shared" si="146"/>
        <v>0</v>
      </c>
      <c r="P94" s="115">
        <f t="shared" si="146"/>
        <v>0</v>
      </c>
      <c r="Q94" s="115">
        <f t="shared" si="146"/>
        <v>0</v>
      </c>
      <c r="R94" s="115">
        <f t="shared" si="146"/>
        <v>0</v>
      </c>
      <c r="S94" s="117">
        <f t="shared" si="146"/>
        <v>0</v>
      </c>
      <c r="T94" s="114"/>
      <c r="U94" s="117">
        <f t="shared" ref="U94:X94" si="147">IFERROR(U62/U$87,0)</f>
        <v>0</v>
      </c>
      <c r="V94" s="117">
        <f t="shared" si="147"/>
        <v>0</v>
      </c>
      <c r="W94" s="117">
        <f t="shared" si="147"/>
        <v>0</v>
      </c>
      <c r="X94" s="117">
        <f t="shared" si="147"/>
        <v>0</v>
      </c>
    </row>
    <row r="95" ht="14.25" customHeight="1" outlineLevel="1">
      <c r="A95" s="110"/>
      <c r="B95" s="111" t="s">
        <v>377</v>
      </c>
      <c r="C95" s="112" t="s">
        <v>69</v>
      </c>
      <c r="E95" s="115">
        <f t="shared" si="139"/>
        <v>0</v>
      </c>
      <c r="F95" s="114"/>
      <c r="G95" s="115">
        <f t="shared" ref="G95:S95" si="148">IFERROR(G63/G$87,0)</f>
        <v>0</v>
      </c>
      <c r="H95" s="115">
        <f t="shared" si="148"/>
        <v>0</v>
      </c>
      <c r="I95" s="115">
        <f t="shared" si="148"/>
        <v>0</v>
      </c>
      <c r="J95" s="115">
        <f t="shared" si="148"/>
        <v>0</v>
      </c>
      <c r="K95" s="115">
        <f t="shared" si="148"/>
        <v>0</v>
      </c>
      <c r="L95" s="115">
        <f t="shared" si="148"/>
        <v>0</v>
      </c>
      <c r="M95" s="115">
        <f t="shared" si="148"/>
        <v>0</v>
      </c>
      <c r="N95" s="115">
        <f t="shared" si="148"/>
        <v>0</v>
      </c>
      <c r="O95" s="115">
        <f t="shared" si="148"/>
        <v>0</v>
      </c>
      <c r="P95" s="115">
        <f t="shared" si="148"/>
        <v>0</v>
      </c>
      <c r="Q95" s="115">
        <f t="shared" si="148"/>
        <v>0</v>
      </c>
      <c r="R95" s="115">
        <f t="shared" si="148"/>
        <v>0</v>
      </c>
      <c r="S95" s="117">
        <f t="shared" si="148"/>
        <v>0</v>
      </c>
      <c r="T95" s="114"/>
      <c r="U95" s="117">
        <f t="shared" ref="U95:X95" si="149">IFERROR(U63/U$87,0)</f>
        <v>0</v>
      </c>
      <c r="V95" s="117">
        <f t="shared" si="149"/>
        <v>0</v>
      </c>
      <c r="W95" s="117">
        <f t="shared" si="149"/>
        <v>0</v>
      </c>
      <c r="X95" s="117">
        <f t="shared" si="149"/>
        <v>0</v>
      </c>
    </row>
    <row r="96" ht="14.25" customHeight="1" outlineLevel="1">
      <c r="A96" s="110"/>
      <c r="B96" s="111" t="s">
        <v>378</v>
      </c>
      <c r="C96" s="112" t="s">
        <v>69</v>
      </c>
      <c r="E96" s="115">
        <f t="shared" si="139"/>
        <v>0</v>
      </c>
      <c r="F96" s="114"/>
      <c r="G96" s="115">
        <f t="shared" ref="G96:S96" si="150">IFERROR(G64/G$87,0)</f>
        <v>0.4243583937</v>
      </c>
      <c r="H96" s="115">
        <f t="shared" si="150"/>
        <v>0.5475477431</v>
      </c>
      <c r="I96" s="115">
        <f t="shared" si="150"/>
        <v>0.3879464286</v>
      </c>
      <c r="J96" s="115">
        <f t="shared" si="150"/>
        <v>0</v>
      </c>
      <c r="K96" s="115">
        <f t="shared" si="150"/>
        <v>0</v>
      </c>
      <c r="L96" s="115">
        <f t="shared" si="150"/>
        <v>0</v>
      </c>
      <c r="M96" s="115">
        <f t="shared" si="150"/>
        <v>0</v>
      </c>
      <c r="N96" s="115">
        <f t="shared" si="150"/>
        <v>0</v>
      </c>
      <c r="O96" s="115">
        <f t="shared" si="150"/>
        <v>0</v>
      </c>
      <c r="P96" s="115">
        <f t="shared" si="150"/>
        <v>0</v>
      </c>
      <c r="Q96" s="115">
        <f t="shared" si="150"/>
        <v>0</v>
      </c>
      <c r="R96" s="115">
        <f t="shared" si="150"/>
        <v>0</v>
      </c>
      <c r="S96" s="117">
        <f t="shared" si="150"/>
        <v>0.456592116</v>
      </c>
      <c r="T96" s="114"/>
      <c r="U96" s="117">
        <f t="shared" ref="U96:X96" si="151">IFERROR(U64/U$87,0)</f>
        <v>0.456592116</v>
      </c>
      <c r="V96" s="117">
        <f t="shared" si="151"/>
        <v>0</v>
      </c>
      <c r="W96" s="117">
        <f t="shared" si="151"/>
        <v>0</v>
      </c>
      <c r="X96" s="117">
        <f t="shared" si="151"/>
        <v>0</v>
      </c>
    </row>
    <row r="97" ht="14.25" customHeight="1" outlineLevel="1">
      <c r="A97" s="110"/>
      <c r="B97" s="111" t="s">
        <v>379</v>
      </c>
      <c r="C97" s="112" t="s">
        <v>69</v>
      </c>
      <c r="E97" s="115">
        <f t="shared" si="139"/>
        <v>0</v>
      </c>
      <c r="F97" s="114"/>
      <c r="G97" s="115">
        <f t="shared" ref="G97:S97" si="152">IFERROR(G65/G$87,0)</f>
        <v>0.01322463768</v>
      </c>
      <c r="H97" s="115">
        <f t="shared" si="152"/>
        <v>0.0006872106481</v>
      </c>
      <c r="I97" s="115">
        <f t="shared" si="152"/>
        <v>0.0003720238095</v>
      </c>
      <c r="J97" s="115">
        <f t="shared" si="152"/>
        <v>0</v>
      </c>
      <c r="K97" s="115">
        <f t="shared" si="152"/>
        <v>0</v>
      </c>
      <c r="L97" s="115">
        <f t="shared" si="152"/>
        <v>0</v>
      </c>
      <c r="M97" s="115">
        <f t="shared" si="152"/>
        <v>0</v>
      </c>
      <c r="N97" s="115">
        <f t="shared" si="152"/>
        <v>0</v>
      </c>
      <c r="O97" s="115">
        <f t="shared" si="152"/>
        <v>0</v>
      </c>
      <c r="P97" s="115">
        <f t="shared" si="152"/>
        <v>0</v>
      </c>
      <c r="Q97" s="115">
        <f t="shared" si="152"/>
        <v>0</v>
      </c>
      <c r="R97" s="115">
        <f t="shared" si="152"/>
        <v>0</v>
      </c>
      <c r="S97" s="117">
        <f t="shared" si="152"/>
        <v>0.004830473856</v>
      </c>
      <c r="T97" s="114"/>
      <c r="U97" s="117">
        <f t="shared" ref="U97:X97" si="153">IFERROR(U65/U$87,0)</f>
        <v>0.004830473856</v>
      </c>
      <c r="V97" s="117">
        <f t="shared" si="153"/>
        <v>0</v>
      </c>
      <c r="W97" s="117">
        <f t="shared" si="153"/>
        <v>0</v>
      </c>
      <c r="X97" s="117">
        <f t="shared" si="153"/>
        <v>0</v>
      </c>
    </row>
    <row r="98" ht="14.25" customHeight="1" outlineLevel="1">
      <c r="A98" s="110"/>
      <c r="B98" s="111" t="s">
        <v>380</v>
      </c>
      <c r="C98" s="112" t="s">
        <v>69</v>
      </c>
      <c r="E98" s="115">
        <f t="shared" si="139"/>
        <v>0</v>
      </c>
      <c r="F98" s="114"/>
      <c r="G98" s="115">
        <f t="shared" ref="G98:S98" si="154">IFERROR(G66/G$87,0)</f>
        <v>0.418115942</v>
      </c>
      <c r="H98" s="115">
        <f t="shared" si="154"/>
        <v>0.3423394097</v>
      </c>
      <c r="I98" s="115">
        <f t="shared" si="154"/>
        <v>0.4905671296</v>
      </c>
      <c r="J98" s="115">
        <f t="shared" si="154"/>
        <v>0</v>
      </c>
      <c r="K98" s="115">
        <f t="shared" si="154"/>
        <v>0</v>
      </c>
      <c r="L98" s="115">
        <f t="shared" si="154"/>
        <v>0</v>
      </c>
      <c r="M98" s="115">
        <f t="shared" si="154"/>
        <v>0</v>
      </c>
      <c r="N98" s="115">
        <f t="shared" si="154"/>
        <v>0</v>
      </c>
      <c r="O98" s="115">
        <f t="shared" si="154"/>
        <v>0</v>
      </c>
      <c r="P98" s="115">
        <f t="shared" si="154"/>
        <v>0</v>
      </c>
      <c r="Q98" s="115">
        <f t="shared" si="154"/>
        <v>0</v>
      </c>
      <c r="R98" s="115">
        <f t="shared" si="154"/>
        <v>0</v>
      </c>
      <c r="S98" s="117">
        <f t="shared" si="154"/>
        <v>0.413745915</v>
      </c>
      <c r="T98" s="114"/>
      <c r="U98" s="117">
        <f t="shared" ref="U98:X98" si="155">IFERROR(U66/U$87,0)</f>
        <v>0.413745915</v>
      </c>
      <c r="V98" s="117">
        <f t="shared" si="155"/>
        <v>0</v>
      </c>
      <c r="W98" s="117">
        <f t="shared" si="155"/>
        <v>0</v>
      </c>
      <c r="X98" s="117">
        <f t="shared" si="155"/>
        <v>0</v>
      </c>
    </row>
    <row r="99" ht="14.25" customHeight="1" outlineLevel="1">
      <c r="A99" s="110"/>
      <c r="B99" s="111" t="s">
        <v>381</v>
      </c>
      <c r="C99" s="112" t="s">
        <v>69</v>
      </c>
      <c r="E99" s="115">
        <f t="shared" si="139"/>
        <v>0</v>
      </c>
      <c r="F99" s="114"/>
      <c r="G99" s="115">
        <f t="shared" ref="G99:S99" si="156">IFERROR(G67/G$87,0)</f>
        <v>0.02415458937</v>
      </c>
      <c r="H99" s="115">
        <f t="shared" si="156"/>
        <v>0.03779658565</v>
      </c>
      <c r="I99" s="115">
        <f t="shared" si="156"/>
        <v>0.02378472222</v>
      </c>
      <c r="J99" s="115">
        <f t="shared" si="156"/>
        <v>0</v>
      </c>
      <c r="K99" s="115">
        <f t="shared" si="156"/>
        <v>0</v>
      </c>
      <c r="L99" s="115">
        <f t="shared" si="156"/>
        <v>0</v>
      </c>
      <c r="M99" s="115">
        <f t="shared" si="156"/>
        <v>0</v>
      </c>
      <c r="N99" s="115">
        <f t="shared" si="156"/>
        <v>0</v>
      </c>
      <c r="O99" s="115">
        <f t="shared" si="156"/>
        <v>0</v>
      </c>
      <c r="P99" s="115">
        <f t="shared" si="156"/>
        <v>0</v>
      </c>
      <c r="Q99" s="115">
        <f t="shared" si="156"/>
        <v>0</v>
      </c>
      <c r="R99" s="115">
        <f t="shared" si="156"/>
        <v>0</v>
      </c>
      <c r="S99" s="117">
        <f t="shared" si="156"/>
        <v>0.02885518791</v>
      </c>
      <c r="T99" s="114"/>
      <c r="U99" s="117">
        <f t="shared" ref="U99:X99" si="157">IFERROR(U67/U$87,0)</f>
        <v>0.02885518791</v>
      </c>
      <c r="V99" s="117">
        <f t="shared" si="157"/>
        <v>0</v>
      </c>
      <c r="W99" s="117">
        <f t="shared" si="157"/>
        <v>0</v>
      </c>
      <c r="X99" s="117">
        <f t="shared" si="157"/>
        <v>0</v>
      </c>
    </row>
    <row r="100" ht="14.25" customHeight="1" outlineLevel="1">
      <c r="A100" s="110"/>
      <c r="B100" s="197" t="s">
        <v>382</v>
      </c>
      <c r="C100" s="112" t="s">
        <v>69</v>
      </c>
      <c r="E100" s="115">
        <f t="shared" si="139"/>
        <v>0</v>
      </c>
      <c r="F100" s="114"/>
      <c r="G100" s="115">
        <f t="shared" ref="G100:S100" si="158">IFERROR(G68/G$87,0)</f>
        <v>0.001426630435</v>
      </c>
      <c r="H100" s="115">
        <f t="shared" si="158"/>
        <v>0.0008318865741</v>
      </c>
      <c r="I100" s="115">
        <f t="shared" si="158"/>
        <v>0.000744047619</v>
      </c>
      <c r="J100" s="115">
        <f t="shared" si="158"/>
        <v>0</v>
      </c>
      <c r="K100" s="115">
        <f t="shared" si="158"/>
        <v>0</v>
      </c>
      <c r="L100" s="115">
        <f t="shared" si="158"/>
        <v>0</v>
      </c>
      <c r="M100" s="115">
        <f t="shared" si="158"/>
        <v>0</v>
      </c>
      <c r="N100" s="115">
        <f t="shared" si="158"/>
        <v>0</v>
      </c>
      <c r="O100" s="115">
        <f t="shared" si="158"/>
        <v>0</v>
      </c>
      <c r="P100" s="115">
        <f t="shared" si="158"/>
        <v>0</v>
      </c>
      <c r="Q100" s="115">
        <f t="shared" si="158"/>
        <v>0</v>
      </c>
      <c r="R100" s="115">
        <f t="shared" si="158"/>
        <v>0</v>
      </c>
      <c r="S100" s="117">
        <f t="shared" si="158"/>
        <v>0.001005923203</v>
      </c>
      <c r="T100" s="114"/>
      <c r="U100" s="117">
        <f t="shared" ref="U100:X100" si="159">IFERROR(U68/U$87,0)</f>
        <v>0.001005923203</v>
      </c>
      <c r="V100" s="117">
        <f t="shared" si="159"/>
        <v>0</v>
      </c>
      <c r="W100" s="117">
        <f t="shared" si="159"/>
        <v>0</v>
      </c>
      <c r="X100" s="117">
        <f t="shared" si="159"/>
        <v>0</v>
      </c>
    </row>
    <row r="101" ht="14.25" customHeight="1" outlineLevel="1">
      <c r="A101" s="110"/>
      <c r="B101" s="111" t="s">
        <v>383</v>
      </c>
      <c r="C101" s="112" t="s">
        <v>69</v>
      </c>
      <c r="E101" s="115">
        <f t="shared" si="139"/>
        <v>0</v>
      </c>
      <c r="F101" s="114"/>
      <c r="G101" s="115">
        <f t="shared" ref="G101:S101" si="160">IFERROR(G69/G$87,0)</f>
        <v>0.007653985507</v>
      </c>
      <c r="H101" s="115">
        <f t="shared" si="160"/>
        <v>0.004868344907</v>
      </c>
      <c r="I101" s="115">
        <f t="shared" si="160"/>
        <v>0.003802910053</v>
      </c>
      <c r="J101" s="115">
        <f t="shared" si="160"/>
        <v>0</v>
      </c>
      <c r="K101" s="115">
        <f t="shared" si="160"/>
        <v>0</v>
      </c>
      <c r="L101" s="115">
        <f t="shared" si="160"/>
        <v>0</v>
      </c>
      <c r="M101" s="115">
        <f t="shared" si="160"/>
        <v>0</v>
      </c>
      <c r="N101" s="115">
        <f t="shared" si="160"/>
        <v>0</v>
      </c>
      <c r="O101" s="115">
        <f t="shared" si="160"/>
        <v>0</v>
      </c>
      <c r="P101" s="115">
        <f t="shared" si="160"/>
        <v>0</v>
      </c>
      <c r="Q101" s="115">
        <f t="shared" si="160"/>
        <v>0</v>
      </c>
      <c r="R101" s="115">
        <f t="shared" si="160"/>
        <v>0</v>
      </c>
      <c r="S101" s="117">
        <f t="shared" si="160"/>
        <v>0.005481515523</v>
      </c>
      <c r="T101" s="114"/>
      <c r="U101" s="117">
        <f t="shared" ref="U101:X101" si="161">IFERROR(U69/U$87,0)</f>
        <v>0.005481515523</v>
      </c>
      <c r="V101" s="117">
        <f t="shared" si="161"/>
        <v>0</v>
      </c>
      <c r="W101" s="117">
        <f t="shared" si="161"/>
        <v>0</v>
      </c>
      <c r="X101" s="117">
        <f t="shared" si="161"/>
        <v>0</v>
      </c>
    </row>
    <row r="102" ht="14.25" customHeight="1" outlineLevel="1">
      <c r="A102" s="110"/>
      <c r="B102" s="111" t="s">
        <v>384</v>
      </c>
      <c r="C102" s="112" t="s">
        <v>69</v>
      </c>
      <c r="E102" s="115">
        <f t="shared" si="139"/>
        <v>0</v>
      </c>
      <c r="F102" s="114"/>
      <c r="G102" s="115">
        <f t="shared" ref="G102:S102" si="162">IFERROR(G70/G$87,0)</f>
        <v>0.01119414251</v>
      </c>
      <c r="H102" s="115">
        <f t="shared" si="162"/>
        <v>0.006669560185</v>
      </c>
      <c r="I102" s="115">
        <f t="shared" si="162"/>
        <v>0.007035383598</v>
      </c>
      <c r="J102" s="115">
        <f t="shared" si="162"/>
        <v>0</v>
      </c>
      <c r="K102" s="115">
        <f t="shared" si="162"/>
        <v>0</v>
      </c>
      <c r="L102" s="115">
        <f t="shared" si="162"/>
        <v>0</v>
      </c>
      <c r="M102" s="115">
        <f t="shared" si="162"/>
        <v>0</v>
      </c>
      <c r="N102" s="115">
        <f t="shared" si="162"/>
        <v>0</v>
      </c>
      <c r="O102" s="115">
        <f t="shared" si="162"/>
        <v>0</v>
      </c>
      <c r="P102" s="115">
        <f t="shared" si="162"/>
        <v>0</v>
      </c>
      <c r="Q102" s="115">
        <f t="shared" si="162"/>
        <v>0</v>
      </c>
      <c r="R102" s="115">
        <f t="shared" si="162"/>
        <v>0</v>
      </c>
      <c r="S102" s="117">
        <f t="shared" si="162"/>
        <v>0.008312908497</v>
      </c>
      <c r="T102" s="114"/>
      <c r="U102" s="117">
        <f t="shared" ref="U102:X102" si="163">IFERROR(U70/U$87,0)</f>
        <v>0.008312908497</v>
      </c>
      <c r="V102" s="117">
        <f t="shared" si="163"/>
        <v>0</v>
      </c>
      <c r="W102" s="117">
        <f t="shared" si="163"/>
        <v>0</v>
      </c>
      <c r="X102" s="117">
        <f t="shared" si="163"/>
        <v>0</v>
      </c>
    </row>
    <row r="103" ht="14.25" customHeight="1" outlineLevel="1">
      <c r="A103" s="110"/>
      <c r="B103" s="111" t="s">
        <v>385</v>
      </c>
      <c r="C103" s="112" t="s">
        <v>69</v>
      </c>
      <c r="E103" s="115">
        <f t="shared" si="139"/>
        <v>0</v>
      </c>
      <c r="F103" s="114"/>
      <c r="G103" s="115">
        <f t="shared" ref="G103:S103" si="164">IFERROR(G71/G$87,0)</f>
        <v>0</v>
      </c>
      <c r="H103" s="115">
        <f t="shared" si="164"/>
        <v>0</v>
      </c>
      <c r="I103" s="115">
        <f t="shared" si="164"/>
        <v>0</v>
      </c>
      <c r="J103" s="115">
        <f t="shared" si="164"/>
        <v>0</v>
      </c>
      <c r="K103" s="115">
        <f t="shared" si="164"/>
        <v>0</v>
      </c>
      <c r="L103" s="115">
        <f t="shared" si="164"/>
        <v>0</v>
      </c>
      <c r="M103" s="115">
        <f t="shared" si="164"/>
        <v>0</v>
      </c>
      <c r="N103" s="115">
        <f t="shared" si="164"/>
        <v>0</v>
      </c>
      <c r="O103" s="115">
        <f t="shared" si="164"/>
        <v>0</v>
      </c>
      <c r="P103" s="115">
        <f t="shared" si="164"/>
        <v>0</v>
      </c>
      <c r="Q103" s="115">
        <f t="shared" si="164"/>
        <v>0</v>
      </c>
      <c r="R103" s="115">
        <f t="shared" si="164"/>
        <v>0</v>
      </c>
      <c r="S103" s="117">
        <f t="shared" si="164"/>
        <v>0</v>
      </c>
      <c r="T103" s="114"/>
      <c r="U103" s="117">
        <f t="shared" ref="U103:X103" si="165">IFERROR(U71/U$87,0)</f>
        <v>0</v>
      </c>
      <c r="V103" s="117">
        <f t="shared" si="165"/>
        <v>0</v>
      </c>
      <c r="W103" s="117">
        <f t="shared" si="165"/>
        <v>0</v>
      </c>
      <c r="X103" s="117">
        <f t="shared" si="165"/>
        <v>0</v>
      </c>
    </row>
    <row r="104" ht="14.25" customHeight="1" outlineLevel="1">
      <c r="A104" s="110"/>
      <c r="B104" s="111" t="s">
        <v>386</v>
      </c>
      <c r="C104" s="112" t="s">
        <v>69</v>
      </c>
      <c r="E104" s="115">
        <f t="shared" si="139"/>
        <v>0</v>
      </c>
      <c r="F104" s="114"/>
      <c r="G104" s="115">
        <f t="shared" ref="G104:S104" si="166">IFERROR(G72/G$87,0)</f>
        <v>0.0001962560386</v>
      </c>
      <c r="H104" s="115">
        <f t="shared" si="166"/>
        <v>0.00078125</v>
      </c>
      <c r="I104" s="115">
        <f t="shared" si="166"/>
        <v>0.001570767196</v>
      </c>
      <c r="J104" s="115">
        <f t="shared" si="166"/>
        <v>0</v>
      </c>
      <c r="K104" s="115">
        <f t="shared" si="166"/>
        <v>0</v>
      </c>
      <c r="L104" s="115">
        <f t="shared" si="166"/>
        <v>0</v>
      </c>
      <c r="M104" s="115">
        <f t="shared" si="166"/>
        <v>0</v>
      </c>
      <c r="N104" s="115">
        <f t="shared" si="166"/>
        <v>0</v>
      </c>
      <c r="O104" s="115">
        <f t="shared" si="166"/>
        <v>0</v>
      </c>
      <c r="P104" s="115">
        <f t="shared" si="166"/>
        <v>0</v>
      </c>
      <c r="Q104" s="115">
        <f t="shared" si="166"/>
        <v>0</v>
      </c>
      <c r="R104" s="115">
        <f t="shared" si="166"/>
        <v>0</v>
      </c>
      <c r="S104" s="117">
        <f t="shared" si="166"/>
        <v>0.0008272058824</v>
      </c>
      <c r="T104" s="114"/>
      <c r="U104" s="117">
        <f t="shared" ref="U104:X104" si="167">IFERROR(U72/U$87,0)</f>
        <v>0.0008272058824</v>
      </c>
      <c r="V104" s="117">
        <f t="shared" si="167"/>
        <v>0</v>
      </c>
      <c r="W104" s="117">
        <f t="shared" si="167"/>
        <v>0</v>
      </c>
      <c r="X104" s="117">
        <f t="shared" si="167"/>
        <v>0</v>
      </c>
    </row>
    <row r="105" ht="14.25" customHeight="1" outlineLevel="1">
      <c r="A105" s="110"/>
      <c r="B105" s="197" t="s">
        <v>387</v>
      </c>
      <c r="C105" s="112" t="s">
        <v>69</v>
      </c>
      <c r="E105" s="115">
        <f t="shared" si="139"/>
        <v>0</v>
      </c>
      <c r="F105" s="114"/>
      <c r="G105" s="115">
        <f t="shared" ref="G105:S105" si="168">IFERROR(G73/G$87,0)</f>
        <v>0.01962560386</v>
      </c>
      <c r="H105" s="115">
        <f t="shared" si="168"/>
        <v>0.01945891204</v>
      </c>
      <c r="I105" s="115">
        <f t="shared" si="168"/>
        <v>0.01632771164</v>
      </c>
      <c r="J105" s="115">
        <f t="shared" si="168"/>
        <v>0</v>
      </c>
      <c r="K105" s="115">
        <f t="shared" si="168"/>
        <v>0</v>
      </c>
      <c r="L105" s="115">
        <f t="shared" si="168"/>
        <v>0</v>
      </c>
      <c r="M105" s="115">
        <f t="shared" si="168"/>
        <v>0</v>
      </c>
      <c r="N105" s="115">
        <f t="shared" si="168"/>
        <v>0</v>
      </c>
      <c r="O105" s="115">
        <f t="shared" si="168"/>
        <v>0</v>
      </c>
      <c r="P105" s="115">
        <f t="shared" si="168"/>
        <v>0</v>
      </c>
      <c r="Q105" s="115">
        <f t="shared" si="168"/>
        <v>0</v>
      </c>
      <c r="R105" s="115">
        <f t="shared" si="168"/>
        <v>0</v>
      </c>
      <c r="S105" s="117">
        <f t="shared" si="168"/>
        <v>0.01854830474</v>
      </c>
      <c r="T105" s="114"/>
      <c r="U105" s="117">
        <f t="shared" ref="U105:X105" si="169">IFERROR(U73/U$87,0)</f>
        <v>0.01854830474</v>
      </c>
      <c r="V105" s="117">
        <f t="shared" si="169"/>
        <v>0</v>
      </c>
      <c r="W105" s="117">
        <f t="shared" si="169"/>
        <v>0</v>
      </c>
      <c r="X105" s="117">
        <f t="shared" si="169"/>
        <v>0</v>
      </c>
    </row>
    <row r="106" ht="14.25" customHeight="1" outlineLevel="1">
      <c r="A106" s="110"/>
      <c r="B106" s="111" t="s">
        <v>388</v>
      </c>
      <c r="C106" s="112" t="s">
        <v>69</v>
      </c>
      <c r="E106" s="115">
        <f t="shared" si="139"/>
        <v>0</v>
      </c>
      <c r="F106" s="114"/>
      <c r="G106" s="115">
        <f t="shared" ref="G106:S106" si="170">IFERROR(G74/G$87,0)</f>
        <v>0</v>
      </c>
      <c r="H106" s="115">
        <f t="shared" si="170"/>
        <v>0</v>
      </c>
      <c r="I106" s="115">
        <f t="shared" si="170"/>
        <v>0</v>
      </c>
      <c r="J106" s="115">
        <f t="shared" si="170"/>
        <v>0</v>
      </c>
      <c r="K106" s="115">
        <f t="shared" si="170"/>
        <v>0</v>
      </c>
      <c r="L106" s="115">
        <f t="shared" si="170"/>
        <v>0</v>
      </c>
      <c r="M106" s="115">
        <f t="shared" si="170"/>
        <v>0</v>
      </c>
      <c r="N106" s="115">
        <f t="shared" si="170"/>
        <v>0</v>
      </c>
      <c r="O106" s="115">
        <f t="shared" si="170"/>
        <v>0</v>
      </c>
      <c r="P106" s="115">
        <f t="shared" si="170"/>
        <v>0</v>
      </c>
      <c r="Q106" s="115">
        <f t="shared" si="170"/>
        <v>0</v>
      </c>
      <c r="R106" s="115">
        <f t="shared" si="170"/>
        <v>0</v>
      </c>
      <c r="S106" s="117">
        <f t="shared" si="170"/>
        <v>0</v>
      </c>
      <c r="T106" s="114"/>
      <c r="U106" s="117">
        <f t="shared" ref="U106:X106" si="171">IFERROR(U74/U$87,0)</f>
        <v>0</v>
      </c>
      <c r="V106" s="117">
        <f t="shared" si="171"/>
        <v>0</v>
      </c>
      <c r="W106" s="117">
        <f t="shared" si="171"/>
        <v>0</v>
      </c>
      <c r="X106" s="117">
        <f t="shared" si="171"/>
        <v>0</v>
      </c>
    </row>
    <row r="107" ht="14.25" customHeight="1" outlineLevel="1">
      <c r="A107" s="110"/>
      <c r="B107" s="197" t="s">
        <v>389</v>
      </c>
      <c r="C107" s="112" t="s">
        <v>69</v>
      </c>
      <c r="E107" s="115">
        <f t="shared" si="139"/>
        <v>0</v>
      </c>
      <c r="F107" s="114"/>
      <c r="G107" s="115">
        <f t="shared" ref="G107:S107" si="172">IFERROR(G75/G$87,0)</f>
        <v>0.02173913043</v>
      </c>
      <c r="H107" s="115">
        <f t="shared" si="172"/>
        <v>0</v>
      </c>
      <c r="I107" s="115">
        <f t="shared" si="172"/>
        <v>0</v>
      </c>
      <c r="J107" s="115">
        <f t="shared" si="172"/>
        <v>0</v>
      </c>
      <c r="K107" s="115">
        <f t="shared" si="172"/>
        <v>0</v>
      </c>
      <c r="L107" s="115">
        <f t="shared" si="172"/>
        <v>0</v>
      </c>
      <c r="M107" s="115">
        <f t="shared" si="172"/>
        <v>0</v>
      </c>
      <c r="N107" s="115">
        <f t="shared" si="172"/>
        <v>0</v>
      </c>
      <c r="O107" s="115">
        <f t="shared" si="172"/>
        <v>0</v>
      </c>
      <c r="P107" s="115">
        <f t="shared" si="172"/>
        <v>0</v>
      </c>
      <c r="Q107" s="115">
        <f t="shared" si="172"/>
        <v>0</v>
      </c>
      <c r="R107" s="115">
        <f t="shared" si="172"/>
        <v>0</v>
      </c>
      <c r="S107" s="117">
        <f t="shared" si="172"/>
        <v>0.007352941176</v>
      </c>
      <c r="T107" s="114"/>
      <c r="U107" s="117">
        <f t="shared" ref="U107:X107" si="173">IFERROR(U75/U$87,0)</f>
        <v>0.007352941176</v>
      </c>
      <c r="V107" s="117">
        <f t="shared" si="173"/>
        <v>0</v>
      </c>
      <c r="W107" s="117">
        <f t="shared" si="173"/>
        <v>0</v>
      </c>
      <c r="X107" s="117">
        <f t="shared" si="173"/>
        <v>0</v>
      </c>
    </row>
    <row r="108" ht="14.25" customHeight="1" outlineLevel="1">
      <c r="A108" s="110"/>
      <c r="B108" s="111" t="s">
        <v>390</v>
      </c>
      <c r="C108" s="112" t="s">
        <v>69</v>
      </c>
      <c r="E108" s="115">
        <f t="shared" si="139"/>
        <v>0</v>
      </c>
      <c r="F108" s="114"/>
      <c r="G108" s="115">
        <f t="shared" ref="G108:S108" si="174">IFERROR(G76/G$87,0)</f>
        <v>0</v>
      </c>
      <c r="H108" s="115">
        <f t="shared" si="174"/>
        <v>0</v>
      </c>
      <c r="I108" s="115">
        <f t="shared" si="174"/>
        <v>0</v>
      </c>
      <c r="J108" s="115">
        <f t="shared" si="174"/>
        <v>0</v>
      </c>
      <c r="K108" s="115">
        <f t="shared" si="174"/>
        <v>0</v>
      </c>
      <c r="L108" s="115">
        <f t="shared" si="174"/>
        <v>0</v>
      </c>
      <c r="M108" s="115">
        <f t="shared" si="174"/>
        <v>0</v>
      </c>
      <c r="N108" s="115">
        <f t="shared" si="174"/>
        <v>0</v>
      </c>
      <c r="O108" s="115">
        <f t="shared" si="174"/>
        <v>0</v>
      </c>
      <c r="P108" s="115">
        <f t="shared" si="174"/>
        <v>0</v>
      </c>
      <c r="Q108" s="115">
        <f t="shared" si="174"/>
        <v>0</v>
      </c>
      <c r="R108" s="115">
        <f t="shared" si="174"/>
        <v>0</v>
      </c>
      <c r="S108" s="117">
        <f t="shared" si="174"/>
        <v>0</v>
      </c>
      <c r="T108" s="114"/>
      <c r="U108" s="117">
        <f t="shared" ref="U108:X108" si="175">IFERROR(U76/U$87,0)</f>
        <v>0</v>
      </c>
      <c r="V108" s="117">
        <f t="shared" si="175"/>
        <v>0</v>
      </c>
      <c r="W108" s="117">
        <f t="shared" si="175"/>
        <v>0</v>
      </c>
      <c r="X108" s="117">
        <f t="shared" si="175"/>
        <v>0</v>
      </c>
    </row>
    <row r="109" ht="14.25" customHeight="1" outlineLevel="1">
      <c r="A109" s="110"/>
      <c r="B109" s="111" t="s">
        <v>391</v>
      </c>
      <c r="C109" s="112" t="s">
        <v>69</v>
      </c>
      <c r="E109" s="115">
        <f t="shared" si="139"/>
        <v>0</v>
      </c>
      <c r="F109" s="114"/>
      <c r="G109" s="115">
        <f t="shared" ref="G109:S109" si="176">IFERROR(G77/G$87,0)</f>
        <v>0.001622886473</v>
      </c>
      <c r="H109" s="115">
        <f t="shared" si="176"/>
        <v>0.003305844907</v>
      </c>
      <c r="I109" s="115">
        <f t="shared" si="176"/>
        <v>0.0015625</v>
      </c>
      <c r="J109" s="115">
        <f t="shared" si="176"/>
        <v>0</v>
      </c>
      <c r="K109" s="115">
        <f t="shared" si="176"/>
        <v>0</v>
      </c>
      <c r="L109" s="115">
        <f t="shared" si="176"/>
        <v>0</v>
      </c>
      <c r="M109" s="115">
        <f t="shared" si="176"/>
        <v>0</v>
      </c>
      <c r="N109" s="115">
        <f t="shared" si="176"/>
        <v>0</v>
      </c>
      <c r="O109" s="115">
        <f t="shared" si="176"/>
        <v>0</v>
      </c>
      <c r="P109" s="115">
        <f t="shared" si="176"/>
        <v>0</v>
      </c>
      <c r="Q109" s="115">
        <f t="shared" si="176"/>
        <v>0</v>
      </c>
      <c r="R109" s="115">
        <f t="shared" si="176"/>
        <v>0</v>
      </c>
      <c r="S109" s="117">
        <f t="shared" si="176"/>
        <v>0.002198223039</v>
      </c>
      <c r="T109" s="114"/>
      <c r="U109" s="117">
        <f t="shared" ref="U109:X109" si="177">IFERROR(U77/U$87,0)</f>
        <v>0.002198223039</v>
      </c>
      <c r="V109" s="117">
        <f t="shared" si="177"/>
        <v>0</v>
      </c>
      <c r="W109" s="117">
        <f t="shared" si="177"/>
        <v>0</v>
      </c>
      <c r="X109" s="117">
        <f t="shared" si="177"/>
        <v>0</v>
      </c>
    </row>
    <row r="110" ht="14.25" customHeight="1" outlineLevel="1">
      <c r="A110" s="110"/>
      <c r="B110" s="197" t="s">
        <v>392</v>
      </c>
      <c r="C110" s="112" t="s">
        <v>69</v>
      </c>
      <c r="E110" s="115">
        <f t="shared" si="139"/>
        <v>0</v>
      </c>
      <c r="F110" s="114"/>
      <c r="G110" s="115">
        <f t="shared" ref="G110:S110" si="178">IFERROR(G78/G$87,0)</f>
        <v>0</v>
      </c>
      <c r="H110" s="115">
        <f t="shared" si="178"/>
        <v>0.0003544560185</v>
      </c>
      <c r="I110" s="115">
        <f t="shared" si="178"/>
        <v>0.0003720238095</v>
      </c>
      <c r="J110" s="115">
        <f t="shared" si="178"/>
        <v>0</v>
      </c>
      <c r="K110" s="115">
        <f t="shared" si="178"/>
        <v>0</v>
      </c>
      <c r="L110" s="115">
        <f t="shared" si="178"/>
        <v>0</v>
      </c>
      <c r="M110" s="115">
        <f t="shared" si="178"/>
        <v>0</v>
      </c>
      <c r="N110" s="115">
        <f t="shared" si="178"/>
        <v>0</v>
      </c>
      <c r="O110" s="115">
        <f t="shared" si="178"/>
        <v>0</v>
      </c>
      <c r="P110" s="115">
        <f t="shared" si="178"/>
        <v>0</v>
      </c>
      <c r="Q110" s="115">
        <f t="shared" si="178"/>
        <v>0</v>
      </c>
      <c r="R110" s="115">
        <f t="shared" si="178"/>
        <v>0</v>
      </c>
      <c r="S110" s="117">
        <f t="shared" si="178"/>
        <v>0.0002399918301</v>
      </c>
      <c r="T110" s="114"/>
      <c r="U110" s="117">
        <f t="shared" ref="U110:X110" si="179">IFERROR(U78/U$87,0)</f>
        <v>0.0002399918301</v>
      </c>
      <c r="V110" s="117">
        <f t="shared" si="179"/>
        <v>0</v>
      </c>
      <c r="W110" s="117">
        <f t="shared" si="179"/>
        <v>0</v>
      </c>
      <c r="X110" s="117">
        <f t="shared" si="179"/>
        <v>0</v>
      </c>
    </row>
    <row r="111" ht="14.25" customHeight="1" outlineLevel="1">
      <c r="A111" s="110"/>
      <c r="B111" s="111" t="s">
        <v>393</v>
      </c>
      <c r="C111" s="112" t="s">
        <v>69</v>
      </c>
      <c r="E111" s="115">
        <f t="shared" si="139"/>
        <v>0</v>
      </c>
      <c r="F111" s="114"/>
      <c r="G111" s="115">
        <f t="shared" ref="G111:S111" si="180">IFERROR(G79/G$87,0)</f>
        <v>0.0003774154589</v>
      </c>
      <c r="H111" s="115">
        <f t="shared" si="180"/>
        <v>0.0006872106481</v>
      </c>
      <c r="I111" s="115">
        <f t="shared" si="180"/>
        <v>0.0009011243386</v>
      </c>
      <c r="J111" s="115">
        <f t="shared" si="180"/>
        <v>0</v>
      </c>
      <c r="K111" s="115">
        <f t="shared" si="180"/>
        <v>0</v>
      </c>
      <c r="L111" s="115">
        <f t="shared" si="180"/>
        <v>0</v>
      </c>
      <c r="M111" s="115">
        <f t="shared" si="180"/>
        <v>0</v>
      </c>
      <c r="N111" s="115">
        <f t="shared" si="180"/>
        <v>0</v>
      </c>
      <c r="O111" s="115">
        <f t="shared" si="180"/>
        <v>0</v>
      </c>
      <c r="P111" s="115">
        <f t="shared" si="180"/>
        <v>0</v>
      </c>
      <c r="Q111" s="115">
        <f t="shared" si="180"/>
        <v>0</v>
      </c>
      <c r="R111" s="115">
        <f t="shared" si="180"/>
        <v>0</v>
      </c>
      <c r="S111" s="117">
        <f t="shared" si="180"/>
        <v>0.0006484885621</v>
      </c>
      <c r="T111" s="114"/>
      <c r="U111" s="117">
        <f t="shared" ref="U111:X111" si="181">IFERROR(U79/U$87,0)</f>
        <v>0.0006484885621</v>
      </c>
      <c r="V111" s="117">
        <f t="shared" si="181"/>
        <v>0</v>
      </c>
      <c r="W111" s="117">
        <f t="shared" si="181"/>
        <v>0</v>
      </c>
      <c r="X111" s="117">
        <f t="shared" si="181"/>
        <v>0</v>
      </c>
    </row>
    <row r="112" ht="14.25" customHeight="1" outlineLevel="1">
      <c r="A112" s="121"/>
      <c r="B112" s="148" t="s">
        <v>394</v>
      </c>
      <c r="C112" s="123" t="s">
        <v>69</v>
      </c>
      <c r="D112" s="70"/>
      <c r="E112" s="117">
        <f>IFERROR(E87/E87,0)</f>
        <v>0</v>
      </c>
      <c r="F112" s="109"/>
      <c r="G112" s="117">
        <f t="shared" ref="G112:S112" si="182">IFERROR(G87/G87,0)</f>
        <v>1</v>
      </c>
      <c r="H112" s="117">
        <f t="shared" si="182"/>
        <v>1</v>
      </c>
      <c r="I112" s="117">
        <f t="shared" si="182"/>
        <v>1</v>
      </c>
      <c r="J112" s="117">
        <f t="shared" si="182"/>
        <v>0</v>
      </c>
      <c r="K112" s="117">
        <f t="shared" si="182"/>
        <v>0</v>
      </c>
      <c r="L112" s="117">
        <f t="shared" si="182"/>
        <v>0</v>
      </c>
      <c r="M112" s="117">
        <f t="shared" si="182"/>
        <v>0</v>
      </c>
      <c r="N112" s="117">
        <f t="shared" si="182"/>
        <v>0</v>
      </c>
      <c r="O112" s="117">
        <f t="shared" si="182"/>
        <v>0</v>
      </c>
      <c r="P112" s="117">
        <f t="shared" si="182"/>
        <v>0</v>
      </c>
      <c r="Q112" s="117">
        <f t="shared" si="182"/>
        <v>0</v>
      </c>
      <c r="R112" s="117">
        <f t="shared" si="182"/>
        <v>0</v>
      </c>
      <c r="S112" s="117">
        <f t="shared" si="182"/>
        <v>1</v>
      </c>
      <c r="T112" s="109"/>
      <c r="U112" s="117">
        <f>IFERROR(U87/U$87,0)</f>
        <v>1</v>
      </c>
      <c r="V112" s="117">
        <f t="shared" ref="V112:X112" si="183">IFERROR(V87/V87,0)</f>
        <v>0</v>
      </c>
      <c r="W112" s="117">
        <f t="shared" si="183"/>
        <v>0</v>
      </c>
      <c r="X112" s="117">
        <f t="shared" si="183"/>
        <v>0</v>
      </c>
    </row>
    <row r="113" ht="14.25" customHeight="1" outlineLevel="1">
      <c r="A113" s="110"/>
      <c r="B113" s="111" t="s">
        <v>395</v>
      </c>
      <c r="C113" s="112"/>
      <c r="E113" s="116">
        <v>4.0</v>
      </c>
      <c r="F113" s="114"/>
      <c r="G113" s="116">
        <v>4.0</v>
      </c>
      <c r="H113" s="116">
        <v>4.0</v>
      </c>
      <c r="I113" s="116">
        <v>4.0</v>
      </c>
      <c r="J113" s="116"/>
      <c r="K113" s="116"/>
      <c r="L113" s="116"/>
      <c r="M113" s="116"/>
      <c r="N113" s="116"/>
      <c r="O113" s="116"/>
      <c r="P113" s="116"/>
      <c r="Q113" s="116"/>
      <c r="R113" s="116"/>
      <c r="S113" s="120">
        <v>4.0</v>
      </c>
      <c r="T113" s="114"/>
      <c r="U113" s="120">
        <f t="shared" ref="U113:X113" si="184">SUMIFS($G113:$R113,$G$5:$R$5,U$6)</f>
        <v>12</v>
      </c>
      <c r="V113" s="120">
        <f t="shared" si="184"/>
        <v>0</v>
      </c>
      <c r="W113" s="120">
        <f t="shared" si="184"/>
        <v>0</v>
      </c>
      <c r="X113" s="120">
        <f t="shared" si="184"/>
        <v>0</v>
      </c>
    </row>
    <row r="114" ht="14.25" customHeight="1" outlineLevel="1">
      <c r="A114" s="110"/>
      <c r="B114" s="111" t="s">
        <v>396</v>
      </c>
      <c r="C114" s="112"/>
      <c r="E114" s="116">
        <v>4.0</v>
      </c>
      <c r="F114" s="114"/>
      <c r="G114" s="116">
        <v>4.0</v>
      </c>
      <c r="H114" s="116">
        <v>4.0</v>
      </c>
      <c r="I114" s="116">
        <v>4.0</v>
      </c>
      <c r="J114" s="116"/>
      <c r="K114" s="116"/>
      <c r="L114" s="116"/>
      <c r="M114" s="116"/>
      <c r="N114" s="116"/>
      <c r="O114" s="116"/>
      <c r="P114" s="116"/>
      <c r="Q114" s="116"/>
      <c r="R114" s="116"/>
      <c r="S114" s="120">
        <v>4.0</v>
      </c>
      <c r="T114" s="114"/>
      <c r="U114" s="120">
        <f t="shared" ref="U114:X114" si="185">SUMIFS($G114:$R114,$G$5:$R$5,U$6)</f>
        <v>12</v>
      </c>
      <c r="V114" s="120">
        <f t="shared" si="185"/>
        <v>0</v>
      </c>
      <c r="W114" s="120">
        <f t="shared" si="185"/>
        <v>0</v>
      </c>
      <c r="X114" s="120">
        <f t="shared" si="185"/>
        <v>0</v>
      </c>
    </row>
    <row r="115" ht="14.25" customHeight="1" outlineLevel="1">
      <c r="A115" s="110"/>
      <c r="B115" s="111" t="s">
        <v>397</v>
      </c>
      <c r="C115" s="112"/>
      <c r="E115" s="127"/>
      <c r="F115" s="114"/>
      <c r="G115" s="116">
        <v>19.75</v>
      </c>
      <c r="H115" s="116">
        <v>23.65</v>
      </c>
      <c r="I115" s="116">
        <v>19.45</v>
      </c>
      <c r="J115" s="116"/>
      <c r="K115" s="116"/>
      <c r="L115" s="116"/>
      <c r="M115" s="116"/>
      <c r="N115" s="116"/>
      <c r="O115" s="116"/>
      <c r="P115" s="116"/>
      <c r="Q115" s="116"/>
      <c r="R115" s="116"/>
      <c r="S115" s="120">
        <f>SUM(G115:R115)</f>
        <v>62.85</v>
      </c>
      <c r="T115" s="114"/>
      <c r="U115" s="120">
        <f t="shared" ref="U115:X115" si="186">SUMIFS($G115:$R115,$G$5:$R$5,U$6)</f>
        <v>62.85</v>
      </c>
      <c r="V115" s="120">
        <f t="shared" si="186"/>
        <v>0</v>
      </c>
      <c r="W115" s="120">
        <f t="shared" si="186"/>
        <v>0</v>
      </c>
      <c r="X115" s="120">
        <f t="shared" si="186"/>
        <v>0</v>
      </c>
    </row>
    <row r="116" ht="14.25" customHeight="1" outlineLevel="1">
      <c r="A116" s="179"/>
      <c r="B116" s="198" t="s">
        <v>398</v>
      </c>
      <c r="C116" s="181"/>
      <c r="D116" s="70"/>
      <c r="E116" s="124">
        <f>IFERROR(E87/(E115*E113*24),0)</f>
        <v>0</v>
      </c>
      <c r="F116" s="109"/>
      <c r="G116" s="124">
        <f t="shared" ref="G116:S116" si="187">IFERROR(G87/(G115*G113*24),0)</f>
        <v>1.164556962</v>
      </c>
      <c r="H116" s="124">
        <f t="shared" si="187"/>
        <v>1.014799154</v>
      </c>
      <c r="I116" s="124">
        <f t="shared" si="187"/>
        <v>1.079691517</v>
      </c>
      <c r="J116" s="124">
        <f t="shared" si="187"/>
        <v>0</v>
      </c>
      <c r="K116" s="124">
        <f t="shared" si="187"/>
        <v>0</v>
      </c>
      <c r="L116" s="124">
        <f t="shared" si="187"/>
        <v>0</v>
      </c>
      <c r="M116" s="124">
        <f t="shared" si="187"/>
        <v>0</v>
      </c>
      <c r="N116" s="124">
        <f t="shared" si="187"/>
        <v>0</v>
      </c>
      <c r="O116" s="124">
        <f t="shared" si="187"/>
        <v>0</v>
      </c>
      <c r="P116" s="124">
        <f t="shared" si="187"/>
        <v>0</v>
      </c>
      <c r="Q116" s="124">
        <f t="shared" si="187"/>
        <v>0</v>
      </c>
      <c r="R116" s="124">
        <f t="shared" si="187"/>
        <v>0</v>
      </c>
      <c r="S116" s="124">
        <f t="shared" si="187"/>
        <v>1.08194113</v>
      </c>
      <c r="T116" s="109"/>
      <c r="U116" s="124">
        <f t="shared" ref="U116:X116" si="188">IFERROR(U87/(U115*U113*24),0)</f>
        <v>0.3606470432</v>
      </c>
      <c r="V116" s="124">
        <f t="shared" si="188"/>
        <v>0</v>
      </c>
      <c r="W116" s="124">
        <f t="shared" si="188"/>
        <v>0</v>
      </c>
      <c r="X116" s="124">
        <f t="shared" si="188"/>
        <v>0</v>
      </c>
    </row>
    <row r="117" ht="14.25" customHeight="1" outlineLevel="1">
      <c r="N117" s="200">
        <f>(N87/24)/4</f>
        <v>0</v>
      </c>
      <c r="O117" s="200" t="str">
        <f>(O87/24)/O113</f>
        <v>#DIV/0!</v>
      </c>
      <c r="P117" s="200"/>
      <c r="Q117" s="200"/>
      <c r="R117" s="200"/>
      <c r="S117" s="201"/>
      <c r="T117" s="200"/>
      <c r="U117" s="200"/>
      <c r="V117" s="200"/>
      <c r="W117" s="200" t="str">
        <f>(W87/24)/W113</f>
        <v>#DIV/0!</v>
      </c>
    </row>
    <row r="118" ht="14.25" customHeight="1" outlineLevel="1">
      <c r="A118" s="105"/>
      <c r="B118" s="199" t="s">
        <v>400</v>
      </c>
      <c r="C118" s="107"/>
      <c r="D118" s="70"/>
      <c r="E118" s="108"/>
      <c r="F118" s="109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9"/>
      <c r="U118" s="108"/>
      <c r="V118" s="108"/>
      <c r="W118" s="108"/>
      <c r="X118" s="108"/>
    </row>
    <row r="119" ht="14.25" customHeight="1" outlineLevel="1">
      <c r="A119" s="110"/>
      <c r="B119" s="111" t="s">
        <v>371</v>
      </c>
      <c r="C119" s="112" t="s">
        <v>283</v>
      </c>
      <c r="E119" s="116"/>
      <c r="F119" s="114"/>
      <c r="G119" s="116">
        <v>610.2</v>
      </c>
      <c r="H119" s="116">
        <v>901.9666666666667</v>
      </c>
      <c r="I119" s="116">
        <v>590.7</v>
      </c>
      <c r="J119" s="116"/>
      <c r="K119" s="116"/>
      <c r="L119" s="116"/>
      <c r="M119" s="116"/>
      <c r="N119" s="116"/>
      <c r="O119" s="116"/>
      <c r="P119" s="116"/>
      <c r="Q119" s="116"/>
      <c r="R119" s="116"/>
      <c r="S119" s="120">
        <f t="shared" ref="S119:S141" si="190">SUM(G119:R119)</f>
        <v>2102.866667</v>
      </c>
      <c r="T119" s="114"/>
      <c r="U119" s="116">
        <f t="shared" ref="U119:X119" si="189">SUMIFS($G119:$R119,$G$5:$R$5,U$6)</f>
        <v>2102.866667</v>
      </c>
      <c r="V119" s="116">
        <f t="shared" si="189"/>
        <v>0</v>
      </c>
      <c r="W119" s="116">
        <f t="shared" si="189"/>
        <v>0</v>
      </c>
      <c r="X119" s="116">
        <f t="shared" si="189"/>
        <v>0</v>
      </c>
    </row>
    <row r="120" ht="14.25" customHeight="1" outlineLevel="1">
      <c r="A120" s="110"/>
      <c r="B120" s="111" t="s">
        <v>372</v>
      </c>
      <c r="C120" s="112" t="s">
        <v>283</v>
      </c>
      <c r="E120" s="116"/>
      <c r="F120" s="114"/>
      <c r="G120" s="116">
        <v>233.6</v>
      </c>
      <c r="H120" s="116">
        <v>0.5</v>
      </c>
      <c r="I120" s="116">
        <v>4.066666666666666</v>
      </c>
      <c r="J120" s="116"/>
      <c r="K120" s="116"/>
      <c r="L120" s="116"/>
      <c r="M120" s="116"/>
      <c r="N120" s="116"/>
      <c r="O120" s="116"/>
      <c r="P120" s="116"/>
      <c r="Q120" s="116"/>
      <c r="R120" s="116"/>
      <c r="S120" s="120">
        <f t="shared" si="190"/>
        <v>238.1666667</v>
      </c>
      <c r="T120" s="114"/>
      <c r="U120" s="116">
        <f t="shared" ref="U120:X120" si="191">SUMIFS($G120:$R120,$G$5:$R$5,U$6)</f>
        <v>238.1666667</v>
      </c>
      <c r="V120" s="116">
        <f t="shared" si="191"/>
        <v>0</v>
      </c>
      <c r="W120" s="116">
        <f t="shared" si="191"/>
        <v>0</v>
      </c>
      <c r="X120" s="116">
        <f t="shared" si="191"/>
        <v>0</v>
      </c>
    </row>
    <row r="121" ht="14.25" customHeight="1" outlineLevel="1">
      <c r="A121" s="110"/>
      <c r="B121" s="197" t="s">
        <v>373</v>
      </c>
      <c r="C121" s="112" t="s">
        <v>283</v>
      </c>
      <c r="E121" s="116"/>
      <c r="F121" s="114"/>
      <c r="G121" s="116">
        <v>104.91666666666667</v>
      </c>
      <c r="H121" s="116">
        <v>0.0</v>
      </c>
      <c r="I121" s="116">
        <v>23.7</v>
      </c>
      <c r="J121" s="116"/>
      <c r="K121" s="116"/>
      <c r="L121" s="116"/>
      <c r="M121" s="116"/>
      <c r="N121" s="116"/>
      <c r="O121" s="116"/>
      <c r="P121" s="116"/>
      <c r="Q121" s="116"/>
      <c r="R121" s="116"/>
      <c r="S121" s="120">
        <f t="shared" si="190"/>
        <v>128.6166667</v>
      </c>
      <c r="T121" s="114"/>
      <c r="U121" s="116">
        <f t="shared" ref="U121:X121" si="192">SUMIFS($G121:$R121,$G$5:$R$5,U$6)</f>
        <v>128.6166667</v>
      </c>
      <c r="V121" s="116">
        <f t="shared" si="192"/>
        <v>0</v>
      </c>
      <c r="W121" s="116">
        <f t="shared" si="192"/>
        <v>0</v>
      </c>
      <c r="X121" s="116">
        <f t="shared" si="192"/>
        <v>0</v>
      </c>
    </row>
    <row r="122" ht="14.25" customHeight="1" outlineLevel="1">
      <c r="A122" s="110"/>
      <c r="B122" s="111" t="s">
        <v>374</v>
      </c>
      <c r="C122" s="112" t="s">
        <v>283</v>
      </c>
      <c r="E122" s="116"/>
      <c r="F122" s="114"/>
      <c r="G122" s="116">
        <v>42.46666666666667</v>
      </c>
      <c r="H122" s="116">
        <v>71.63333333333334</v>
      </c>
      <c r="I122" s="116">
        <v>36.28333333333333</v>
      </c>
      <c r="J122" s="116"/>
      <c r="K122" s="116"/>
      <c r="L122" s="116"/>
      <c r="M122" s="116"/>
      <c r="N122" s="116"/>
      <c r="O122" s="116"/>
      <c r="P122" s="116"/>
      <c r="Q122" s="116"/>
      <c r="R122" s="116"/>
      <c r="S122" s="120">
        <f t="shared" si="190"/>
        <v>150.3833333</v>
      </c>
      <c r="T122" s="114"/>
      <c r="U122" s="116">
        <f t="shared" ref="U122:X122" si="193">SUMIFS($G122:$R122,$G$5:$R$5,U$6)</f>
        <v>150.3833333</v>
      </c>
      <c r="V122" s="116">
        <f t="shared" si="193"/>
        <v>0</v>
      </c>
      <c r="W122" s="116">
        <f t="shared" si="193"/>
        <v>0</v>
      </c>
      <c r="X122" s="116">
        <f t="shared" si="193"/>
        <v>0</v>
      </c>
    </row>
    <row r="123" ht="14.25" customHeight="1" outlineLevel="1">
      <c r="A123" s="110"/>
      <c r="B123" s="111" t="s">
        <v>375</v>
      </c>
      <c r="C123" s="112" t="s">
        <v>283</v>
      </c>
      <c r="E123" s="116"/>
      <c r="F123" s="114"/>
      <c r="G123" s="116">
        <v>0.95</v>
      </c>
      <c r="H123" s="116">
        <v>1.6666666666666667</v>
      </c>
      <c r="I123" s="116">
        <v>1.3333333333333333</v>
      </c>
      <c r="J123" s="116"/>
      <c r="K123" s="116"/>
      <c r="L123" s="116"/>
      <c r="M123" s="116"/>
      <c r="N123" s="116"/>
      <c r="O123" s="116"/>
      <c r="P123" s="116"/>
      <c r="Q123" s="116"/>
      <c r="R123" s="116"/>
      <c r="S123" s="120">
        <f t="shared" si="190"/>
        <v>3.95</v>
      </c>
      <c r="T123" s="114"/>
      <c r="U123" s="116">
        <f t="shared" ref="U123:X123" si="194">SUMIFS($G123:$R123,$G$5:$R$5,U$6)</f>
        <v>3.95</v>
      </c>
      <c r="V123" s="116">
        <f t="shared" si="194"/>
        <v>0</v>
      </c>
      <c r="W123" s="116">
        <f t="shared" si="194"/>
        <v>0</v>
      </c>
      <c r="X123" s="116">
        <f t="shared" si="194"/>
        <v>0</v>
      </c>
    </row>
    <row r="124" ht="14.25" customHeight="1" outlineLevel="1">
      <c r="A124" s="110"/>
      <c r="B124" s="111" t="s">
        <v>376</v>
      </c>
      <c r="C124" s="112" t="s">
        <v>283</v>
      </c>
      <c r="E124" s="116"/>
      <c r="F124" s="114"/>
      <c r="G124" s="116">
        <v>30.383333333333333</v>
      </c>
      <c r="H124" s="116">
        <v>34.61666666666667</v>
      </c>
      <c r="I124" s="116">
        <v>34.45</v>
      </c>
      <c r="J124" s="116"/>
      <c r="K124" s="116"/>
      <c r="L124" s="116"/>
      <c r="M124" s="116"/>
      <c r="N124" s="116"/>
      <c r="O124" s="116"/>
      <c r="P124" s="116"/>
      <c r="Q124" s="116"/>
      <c r="R124" s="116"/>
      <c r="S124" s="120">
        <f t="shared" si="190"/>
        <v>99.45</v>
      </c>
      <c r="T124" s="114"/>
      <c r="U124" s="116">
        <f t="shared" ref="U124:X124" si="195">SUMIFS($G124:$R124,$G$5:$R$5,U$6)</f>
        <v>99.45</v>
      </c>
      <c r="V124" s="116">
        <f t="shared" si="195"/>
        <v>0</v>
      </c>
      <c r="W124" s="116">
        <f t="shared" si="195"/>
        <v>0</v>
      </c>
      <c r="X124" s="116">
        <f t="shared" si="195"/>
        <v>0</v>
      </c>
    </row>
    <row r="125" ht="14.25" customHeight="1" outlineLevel="1">
      <c r="A125" s="110"/>
      <c r="B125" s="111" t="s">
        <v>377</v>
      </c>
      <c r="C125" s="112" t="s">
        <v>283</v>
      </c>
      <c r="E125" s="116"/>
      <c r="F125" s="114"/>
      <c r="G125" s="116">
        <v>36.7</v>
      </c>
      <c r="H125" s="116">
        <v>38.85</v>
      </c>
      <c r="I125" s="116">
        <v>27.866666666666667</v>
      </c>
      <c r="J125" s="116"/>
      <c r="K125" s="116"/>
      <c r="L125" s="116"/>
      <c r="M125" s="116"/>
      <c r="N125" s="116"/>
      <c r="O125" s="116"/>
      <c r="P125" s="116"/>
      <c r="Q125" s="116"/>
      <c r="R125" s="116"/>
      <c r="S125" s="120">
        <f t="shared" si="190"/>
        <v>103.4166667</v>
      </c>
      <c r="T125" s="114"/>
      <c r="U125" s="116">
        <f t="shared" ref="U125:X125" si="196">SUMIFS($G125:$R125,$G$5:$R$5,U$6)</f>
        <v>103.4166667</v>
      </c>
      <c r="V125" s="116">
        <f t="shared" si="196"/>
        <v>0</v>
      </c>
      <c r="W125" s="116">
        <f t="shared" si="196"/>
        <v>0</v>
      </c>
      <c r="X125" s="116">
        <f t="shared" si="196"/>
        <v>0</v>
      </c>
    </row>
    <row r="126" ht="14.25" customHeight="1" outlineLevel="1">
      <c r="A126" s="110"/>
      <c r="B126" s="111" t="s">
        <v>378</v>
      </c>
      <c r="C126" s="112" t="s">
        <v>283</v>
      </c>
      <c r="E126" s="116"/>
      <c r="F126" s="114"/>
      <c r="G126" s="116">
        <v>0.0</v>
      </c>
      <c r="H126" s="116">
        <v>0.0</v>
      </c>
      <c r="I126" s="116">
        <v>0.0</v>
      </c>
      <c r="J126" s="116"/>
      <c r="K126" s="116"/>
      <c r="L126" s="116"/>
      <c r="M126" s="116"/>
      <c r="N126" s="116"/>
      <c r="O126" s="116"/>
      <c r="P126" s="116"/>
      <c r="Q126" s="116"/>
      <c r="R126" s="116"/>
      <c r="S126" s="120">
        <f t="shared" si="190"/>
        <v>0</v>
      </c>
      <c r="T126" s="114"/>
      <c r="U126" s="116">
        <f t="shared" ref="U126:X126" si="197">SUMIFS($G126:$R126,$G$5:$R$5,U$6)</f>
        <v>0</v>
      </c>
      <c r="V126" s="116">
        <f t="shared" si="197"/>
        <v>0</v>
      </c>
      <c r="W126" s="116">
        <f t="shared" si="197"/>
        <v>0</v>
      </c>
      <c r="X126" s="116">
        <f t="shared" si="197"/>
        <v>0</v>
      </c>
    </row>
    <row r="127" ht="14.25" customHeight="1" outlineLevel="1">
      <c r="A127" s="110"/>
      <c r="B127" s="111" t="s">
        <v>379</v>
      </c>
      <c r="C127" s="112" t="s">
        <v>283</v>
      </c>
      <c r="E127" s="116"/>
      <c r="F127" s="114"/>
      <c r="G127" s="116">
        <v>0.11666666666666667</v>
      </c>
      <c r="H127" s="116">
        <v>1.3666666666666667</v>
      </c>
      <c r="I127" s="116">
        <v>4.483333333333333</v>
      </c>
      <c r="J127" s="116"/>
      <c r="K127" s="116"/>
      <c r="L127" s="116"/>
      <c r="M127" s="116"/>
      <c r="N127" s="116"/>
      <c r="O127" s="116"/>
      <c r="P127" s="116"/>
      <c r="Q127" s="116"/>
      <c r="R127" s="116"/>
      <c r="S127" s="120">
        <f t="shared" si="190"/>
        <v>5.966666667</v>
      </c>
      <c r="T127" s="114"/>
      <c r="U127" s="116">
        <f t="shared" ref="U127:X127" si="198">SUMIFS($G127:$R127,$G$5:$R$5,U$6)</f>
        <v>5.966666667</v>
      </c>
      <c r="V127" s="116">
        <f t="shared" si="198"/>
        <v>0</v>
      </c>
      <c r="W127" s="116">
        <f t="shared" si="198"/>
        <v>0</v>
      </c>
      <c r="X127" s="116">
        <f t="shared" si="198"/>
        <v>0</v>
      </c>
    </row>
    <row r="128" ht="14.25" customHeight="1" outlineLevel="1">
      <c r="A128" s="110"/>
      <c r="B128" s="111" t="s">
        <v>380</v>
      </c>
      <c r="C128" s="112" t="s">
        <v>283</v>
      </c>
      <c r="E128" s="116"/>
      <c r="F128" s="114"/>
      <c r="G128" s="116">
        <v>1.75</v>
      </c>
      <c r="H128" s="116">
        <v>7.05</v>
      </c>
      <c r="I128" s="116">
        <v>13.116666666666667</v>
      </c>
      <c r="J128" s="116"/>
      <c r="K128" s="116"/>
      <c r="L128" s="116"/>
      <c r="M128" s="116"/>
      <c r="N128" s="116"/>
      <c r="O128" s="116"/>
      <c r="P128" s="116"/>
      <c r="Q128" s="116"/>
      <c r="R128" s="116"/>
      <c r="S128" s="120">
        <f t="shared" si="190"/>
        <v>21.91666667</v>
      </c>
      <c r="T128" s="114"/>
      <c r="U128" s="116">
        <f t="shared" ref="U128:X128" si="199">SUMIFS($G128:$R128,$G$5:$R$5,U$6)</f>
        <v>21.91666667</v>
      </c>
      <c r="V128" s="116">
        <f t="shared" si="199"/>
        <v>0</v>
      </c>
      <c r="W128" s="116">
        <f t="shared" si="199"/>
        <v>0</v>
      </c>
      <c r="X128" s="116">
        <f t="shared" si="199"/>
        <v>0</v>
      </c>
    </row>
    <row r="129" ht="14.25" customHeight="1" outlineLevel="1">
      <c r="A129" s="110"/>
      <c r="B129" s="111" t="s">
        <v>381</v>
      </c>
      <c r="C129" s="112" t="s">
        <v>283</v>
      </c>
      <c r="E129" s="116"/>
      <c r="F129" s="114"/>
      <c r="G129" s="116">
        <v>0.0</v>
      </c>
      <c r="H129" s="116">
        <v>0.0</v>
      </c>
      <c r="I129" s="116">
        <v>0.0</v>
      </c>
      <c r="J129" s="116"/>
      <c r="K129" s="116"/>
      <c r="L129" s="116"/>
      <c r="M129" s="116"/>
      <c r="N129" s="116"/>
      <c r="O129" s="116"/>
      <c r="P129" s="116"/>
      <c r="Q129" s="116"/>
      <c r="R129" s="116"/>
      <c r="S129" s="120">
        <f t="shared" si="190"/>
        <v>0</v>
      </c>
      <c r="T129" s="114"/>
      <c r="U129" s="116">
        <f t="shared" ref="U129:X129" si="200">SUMIFS($G129:$R129,$G$5:$R$5,U$6)</f>
        <v>0</v>
      </c>
      <c r="V129" s="116">
        <f t="shared" si="200"/>
        <v>0</v>
      </c>
      <c r="W129" s="116">
        <f t="shared" si="200"/>
        <v>0</v>
      </c>
      <c r="X129" s="116">
        <f t="shared" si="200"/>
        <v>0</v>
      </c>
    </row>
    <row r="130" ht="14.25" customHeight="1" outlineLevel="1">
      <c r="A130" s="110"/>
      <c r="B130" s="197" t="s">
        <v>382</v>
      </c>
      <c r="C130" s="112" t="s">
        <v>283</v>
      </c>
      <c r="E130" s="116"/>
      <c r="F130" s="114"/>
      <c r="G130" s="116">
        <v>0.0</v>
      </c>
      <c r="H130" s="116">
        <v>0.0</v>
      </c>
      <c r="I130" s="116">
        <v>0.0</v>
      </c>
      <c r="J130" s="116"/>
      <c r="K130" s="116"/>
      <c r="L130" s="116"/>
      <c r="M130" s="116"/>
      <c r="N130" s="116"/>
      <c r="O130" s="116"/>
      <c r="P130" s="116"/>
      <c r="Q130" s="116"/>
      <c r="R130" s="116"/>
      <c r="S130" s="120">
        <f t="shared" si="190"/>
        <v>0</v>
      </c>
      <c r="T130" s="114"/>
      <c r="U130" s="116">
        <f t="shared" ref="U130:X130" si="201">SUMIFS($G130:$R130,$G$5:$R$5,U$6)</f>
        <v>0</v>
      </c>
      <c r="V130" s="116">
        <f t="shared" si="201"/>
        <v>0</v>
      </c>
      <c r="W130" s="116">
        <f t="shared" si="201"/>
        <v>0</v>
      </c>
      <c r="X130" s="116">
        <f t="shared" si="201"/>
        <v>0</v>
      </c>
    </row>
    <row r="131" ht="14.25" customHeight="1" outlineLevel="1">
      <c r="A131" s="110"/>
      <c r="B131" s="111" t="s">
        <v>383</v>
      </c>
      <c r="C131" s="112" t="s">
        <v>283</v>
      </c>
      <c r="E131" s="116"/>
      <c r="F131" s="114"/>
      <c r="G131" s="116">
        <v>0.0</v>
      </c>
      <c r="H131" s="116">
        <v>0.0</v>
      </c>
      <c r="I131" s="116">
        <v>0.0</v>
      </c>
      <c r="J131" s="116"/>
      <c r="K131" s="116"/>
      <c r="L131" s="116"/>
      <c r="M131" s="116"/>
      <c r="N131" s="116"/>
      <c r="O131" s="116"/>
      <c r="P131" s="116"/>
      <c r="Q131" s="116"/>
      <c r="R131" s="116"/>
      <c r="S131" s="120">
        <f t="shared" si="190"/>
        <v>0</v>
      </c>
      <c r="T131" s="114"/>
      <c r="U131" s="116">
        <f t="shared" ref="U131:X131" si="202">SUMIFS($G131:$R131,$G$5:$R$5,U$6)</f>
        <v>0</v>
      </c>
      <c r="V131" s="116">
        <f t="shared" si="202"/>
        <v>0</v>
      </c>
      <c r="W131" s="116">
        <f t="shared" si="202"/>
        <v>0</v>
      </c>
      <c r="X131" s="116">
        <f t="shared" si="202"/>
        <v>0</v>
      </c>
    </row>
    <row r="132" ht="14.25" customHeight="1" outlineLevel="1">
      <c r="A132" s="110"/>
      <c r="B132" s="111" t="s">
        <v>384</v>
      </c>
      <c r="C132" s="112" t="s">
        <v>283</v>
      </c>
      <c r="E132" s="116"/>
      <c r="F132" s="114"/>
      <c r="G132" s="116">
        <v>0.0</v>
      </c>
      <c r="H132" s="116">
        <v>0.8833333333333333</v>
      </c>
      <c r="I132" s="116">
        <v>1.2166666666666666</v>
      </c>
      <c r="J132" s="116"/>
      <c r="K132" s="116"/>
      <c r="L132" s="116"/>
      <c r="M132" s="116"/>
      <c r="N132" s="116"/>
      <c r="O132" s="116"/>
      <c r="P132" s="116"/>
      <c r="Q132" s="116"/>
      <c r="R132" s="116"/>
      <c r="S132" s="120">
        <f t="shared" si="190"/>
        <v>2.1</v>
      </c>
      <c r="T132" s="114"/>
      <c r="U132" s="116">
        <f t="shared" ref="U132:X132" si="203">SUMIFS($G132:$R132,$G$5:$R$5,U$6)</f>
        <v>2.1</v>
      </c>
      <c r="V132" s="116">
        <f t="shared" si="203"/>
        <v>0</v>
      </c>
      <c r="W132" s="116">
        <f t="shared" si="203"/>
        <v>0</v>
      </c>
      <c r="X132" s="116">
        <f t="shared" si="203"/>
        <v>0</v>
      </c>
    </row>
    <row r="133" ht="14.25" customHeight="1" outlineLevel="1">
      <c r="A133" s="110"/>
      <c r="B133" s="111" t="s">
        <v>385</v>
      </c>
      <c r="C133" s="112" t="s">
        <v>283</v>
      </c>
      <c r="E133" s="116"/>
      <c r="F133" s="114"/>
      <c r="G133" s="116">
        <v>1.3333333333333333</v>
      </c>
      <c r="H133" s="116">
        <v>2.95</v>
      </c>
      <c r="I133" s="116">
        <v>1.7333333333333334</v>
      </c>
      <c r="J133" s="116"/>
      <c r="K133" s="116"/>
      <c r="L133" s="116"/>
      <c r="M133" s="116"/>
      <c r="N133" s="116"/>
      <c r="O133" s="116"/>
      <c r="P133" s="116"/>
      <c r="Q133" s="116"/>
      <c r="R133" s="116"/>
      <c r="S133" s="120">
        <f t="shared" si="190"/>
        <v>6.016666667</v>
      </c>
      <c r="T133" s="114"/>
      <c r="U133" s="116">
        <f t="shared" ref="U133:X133" si="204">SUMIFS($G133:$R133,$G$5:$R$5,U$6)</f>
        <v>6.016666667</v>
      </c>
      <c r="V133" s="116">
        <f t="shared" si="204"/>
        <v>0</v>
      </c>
      <c r="W133" s="116">
        <f t="shared" si="204"/>
        <v>0</v>
      </c>
      <c r="X133" s="116">
        <f t="shared" si="204"/>
        <v>0</v>
      </c>
    </row>
    <row r="134" ht="14.25" customHeight="1" outlineLevel="1">
      <c r="A134" s="110"/>
      <c r="B134" s="111" t="s">
        <v>386</v>
      </c>
      <c r="C134" s="112" t="s">
        <v>283</v>
      </c>
      <c r="E134" s="116"/>
      <c r="F134" s="114"/>
      <c r="G134" s="116">
        <v>0.0</v>
      </c>
      <c r="H134" s="116">
        <v>0.0</v>
      </c>
      <c r="I134" s="116">
        <v>0.0</v>
      </c>
      <c r="J134" s="116"/>
      <c r="K134" s="116"/>
      <c r="L134" s="116"/>
      <c r="M134" s="116"/>
      <c r="N134" s="116"/>
      <c r="O134" s="116"/>
      <c r="P134" s="116"/>
      <c r="Q134" s="116"/>
      <c r="R134" s="116"/>
      <c r="S134" s="120">
        <f t="shared" si="190"/>
        <v>0</v>
      </c>
      <c r="T134" s="114"/>
      <c r="U134" s="116">
        <f t="shared" ref="U134:X134" si="205">SUMIFS($G134:$R134,$G$5:$R$5,U$6)</f>
        <v>0</v>
      </c>
      <c r="V134" s="116">
        <f t="shared" si="205"/>
        <v>0</v>
      </c>
      <c r="W134" s="116">
        <f t="shared" si="205"/>
        <v>0</v>
      </c>
      <c r="X134" s="116">
        <f t="shared" si="205"/>
        <v>0</v>
      </c>
    </row>
    <row r="135" ht="14.25" customHeight="1" outlineLevel="1">
      <c r="A135" s="110"/>
      <c r="B135" s="197" t="s">
        <v>387</v>
      </c>
      <c r="C135" s="112" t="s">
        <v>283</v>
      </c>
      <c r="E135" s="116"/>
      <c r="F135" s="114"/>
      <c r="G135" s="116">
        <v>0.0</v>
      </c>
      <c r="H135" s="116">
        <v>0.0</v>
      </c>
      <c r="I135" s="116">
        <v>0.0</v>
      </c>
      <c r="J135" s="116"/>
      <c r="K135" s="116"/>
      <c r="L135" s="116"/>
      <c r="M135" s="116"/>
      <c r="N135" s="116"/>
      <c r="O135" s="116"/>
      <c r="P135" s="116"/>
      <c r="Q135" s="116"/>
      <c r="R135" s="116"/>
      <c r="S135" s="120">
        <f t="shared" si="190"/>
        <v>0</v>
      </c>
      <c r="T135" s="114"/>
      <c r="U135" s="116">
        <f t="shared" ref="U135:X135" si="206">SUMIFS($G135:$R135,$G$5:$R$5,U$6)</f>
        <v>0</v>
      </c>
      <c r="V135" s="116">
        <f t="shared" si="206"/>
        <v>0</v>
      </c>
      <c r="W135" s="116">
        <f t="shared" si="206"/>
        <v>0</v>
      </c>
      <c r="X135" s="116">
        <f t="shared" si="206"/>
        <v>0</v>
      </c>
    </row>
    <row r="136" ht="14.25" customHeight="1" outlineLevel="1">
      <c r="A136" s="110"/>
      <c r="B136" s="111" t="s">
        <v>388</v>
      </c>
      <c r="C136" s="112" t="s">
        <v>283</v>
      </c>
      <c r="E136" s="116"/>
      <c r="F136" s="114"/>
      <c r="G136" s="116">
        <v>153.6</v>
      </c>
      <c r="H136" s="116">
        <v>15.216666666666667</v>
      </c>
      <c r="I136" s="116">
        <v>105.06666666666666</v>
      </c>
      <c r="J136" s="116"/>
      <c r="K136" s="116"/>
      <c r="L136" s="116"/>
      <c r="M136" s="116"/>
      <c r="N136" s="116"/>
      <c r="O136" s="116"/>
      <c r="P136" s="116"/>
      <c r="Q136" s="116"/>
      <c r="R136" s="116"/>
      <c r="S136" s="120">
        <f t="shared" si="190"/>
        <v>273.8833333</v>
      </c>
      <c r="T136" s="114"/>
      <c r="U136" s="116">
        <f t="shared" ref="U136:X136" si="207">SUMIFS($G136:$R136,$G$5:$R$5,U$6)</f>
        <v>273.8833333</v>
      </c>
      <c r="V136" s="116">
        <f t="shared" si="207"/>
        <v>0</v>
      </c>
      <c r="W136" s="116">
        <f t="shared" si="207"/>
        <v>0</v>
      </c>
      <c r="X136" s="116">
        <f t="shared" si="207"/>
        <v>0</v>
      </c>
    </row>
    <row r="137" ht="14.25" customHeight="1" outlineLevel="1">
      <c r="A137" s="110"/>
      <c r="B137" s="197" t="s">
        <v>389</v>
      </c>
      <c r="C137" s="112" t="s">
        <v>283</v>
      </c>
      <c r="E137" s="116"/>
      <c r="F137" s="114"/>
      <c r="G137" s="116">
        <v>7.8</v>
      </c>
      <c r="H137" s="116">
        <v>1.3</v>
      </c>
      <c r="I137" s="116">
        <v>3.0</v>
      </c>
      <c r="J137" s="116"/>
      <c r="K137" s="116"/>
      <c r="L137" s="116"/>
      <c r="M137" s="116"/>
      <c r="N137" s="116"/>
      <c r="O137" s="116"/>
      <c r="P137" s="116"/>
      <c r="Q137" s="116"/>
      <c r="R137" s="116"/>
      <c r="S137" s="120">
        <f t="shared" si="190"/>
        <v>12.1</v>
      </c>
      <c r="T137" s="114"/>
      <c r="U137" s="116">
        <f t="shared" ref="U137:X137" si="208">SUMIFS($G137:$R137,$G$5:$R$5,U$6)</f>
        <v>12.1</v>
      </c>
      <c r="V137" s="116">
        <f t="shared" si="208"/>
        <v>0</v>
      </c>
      <c r="W137" s="116">
        <f t="shared" si="208"/>
        <v>0</v>
      </c>
      <c r="X137" s="116">
        <f t="shared" si="208"/>
        <v>0</v>
      </c>
    </row>
    <row r="138" ht="14.25" customHeight="1" outlineLevel="1">
      <c r="A138" s="110"/>
      <c r="B138" s="111" t="s">
        <v>390</v>
      </c>
      <c r="C138" s="112" t="s">
        <v>283</v>
      </c>
      <c r="E138" s="116"/>
      <c r="F138" s="114"/>
      <c r="G138" s="116">
        <v>34.65</v>
      </c>
      <c r="H138" s="116">
        <v>10.716666666666667</v>
      </c>
      <c r="I138" s="116">
        <v>109.88333333333334</v>
      </c>
      <c r="J138" s="116"/>
      <c r="K138" s="116"/>
      <c r="L138" s="116"/>
      <c r="M138" s="116"/>
      <c r="N138" s="116"/>
      <c r="O138" s="116"/>
      <c r="P138" s="116"/>
      <c r="Q138" s="116"/>
      <c r="R138" s="116"/>
      <c r="S138" s="120">
        <f t="shared" si="190"/>
        <v>155.25</v>
      </c>
      <c r="T138" s="114"/>
      <c r="U138" s="116">
        <f t="shared" ref="U138:X138" si="209">SUMIFS($G138:$R138,$G$5:$R$5,U$6)</f>
        <v>155.25</v>
      </c>
      <c r="V138" s="116">
        <f t="shared" si="209"/>
        <v>0</v>
      </c>
      <c r="W138" s="116">
        <f t="shared" si="209"/>
        <v>0</v>
      </c>
      <c r="X138" s="116">
        <f t="shared" si="209"/>
        <v>0</v>
      </c>
    </row>
    <row r="139" ht="14.25" customHeight="1" outlineLevel="1">
      <c r="A139" s="110"/>
      <c r="B139" s="111" t="s">
        <v>391</v>
      </c>
      <c r="C139" s="112" t="s">
        <v>283</v>
      </c>
      <c r="E139" s="116"/>
      <c r="F139" s="114"/>
      <c r="G139" s="116">
        <v>29.416666666666668</v>
      </c>
      <c r="H139" s="116">
        <v>47.0</v>
      </c>
      <c r="I139" s="116">
        <v>16.766666666666666</v>
      </c>
      <c r="J139" s="116"/>
      <c r="K139" s="116"/>
      <c r="L139" s="116"/>
      <c r="M139" s="116"/>
      <c r="N139" s="116"/>
      <c r="O139" s="116"/>
      <c r="P139" s="116"/>
      <c r="Q139" s="116"/>
      <c r="R139" s="116"/>
      <c r="S139" s="120">
        <f t="shared" si="190"/>
        <v>93.18333333</v>
      </c>
      <c r="T139" s="114"/>
      <c r="U139" s="116">
        <f t="shared" ref="U139:X139" si="210">SUMIFS($G139:$R139,$G$5:$R$5,U$6)</f>
        <v>93.18333333</v>
      </c>
      <c r="V139" s="116">
        <f t="shared" si="210"/>
        <v>0</v>
      </c>
      <c r="W139" s="116">
        <f t="shared" si="210"/>
        <v>0</v>
      </c>
      <c r="X139" s="116">
        <f t="shared" si="210"/>
        <v>0</v>
      </c>
    </row>
    <row r="140" ht="14.25" customHeight="1" outlineLevel="1">
      <c r="A140" s="110"/>
      <c r="B140" s="197" t="s">
        <v>392</v>
      </c>
      <c r="C140" s="112" t="s">
        <v>283</v>
      </c>
      <c r="E140" s="116"/>
      <c r="F140" s="114"/>
      <c r="G140" s="116">
        <v>0.0</v>
      </c>
      <c r="H140" s="116">
        <v>0.0</v>
      </c>
      <c r="I140" s="116">
        <v>3.9166666666666665</v>
      </c>
      <c r="J140" s="116"/>
      <c r="K140" s="116"/>
      <c r="L140" s="116"/>
      <c r="M140" s="116"/>
      <c r="N140" s="116"/>
      <c r="O140" s="116"/>
      <c r="P140" s="116"/>
      <c r="Q140" s="116"/>
      <c r="R140" s="116"/>
      <c r="S140" s="120">
        <f t="shared" si="190"/>
        <v>3.916666667</v>
      </c>
      <c r="T140" s="114"/>
      <c r="U140" s="116">
        <f t="shared" ref="U140:X140" si="211">SUMIFS($G140:$R140,$G$5:$R$5,U$6)</f>
        <v>3.916666667</v>
      </c>
      <c r="V140" s="116">
        <f t="shared" si="211"/>
        <v>0</v>
      </c>
      <c r="W140" s="116">
        <f t="shared" si="211"/>
        <v>0</v>
      </c>
      <c r="X140" s="116">
        <f t="shared" si="211"/>
        <v>0</v>
      </c>
    </row>
    <row r="141" ht="14.25" customHeight="1" outlineLevel="1">
      <c r="A141" s="110"/>
      <c r="B141" s="111" t="s">
        <v>393</v>
      </c>
      <c r="C141" s="112" t="s">
        <v>283</v>
      </c>
      <c r="E141" s="116"/>
      <c r="F141" s="114"/>
      <c r="G141" s="116">
        <v>8.116666666666667</v>
      </c>
      <c r="H141" s="116">
        <v>16.283333333333335</v>
      </c>
      <c r="I141" s="116">
        <v>30.416666666666668</v>
      </c>
      <c r="J141" s="116"/>
      <c r="K141" s="116"/>
      <c r="L141" s="116"/>
      <c r="M141" s="116"/>
      <c r="N141" s="116"/>
      <c r="O141" s="116"/>
      <c r="P141" s="116"/>
      <c r="Q141" s="116"/>
      <c r="R141" s="116"/>
      <c r="S141" s="120">
        <f t="shared" si="190"/>
        <v>54.81666667</v>
      </c>
      <c r="T141" s="114"/>
      <c r="U141" s="116">
        <f t="shared" ref="U141:X141" si="212">SUMIFS($G141:$R141,$G$5:$R$5,U$6)</f>
        <v>54.81666667</v>
      </c>
      <c r="V141" s="116">
        <f t="shared" si="212"/>
        <v>0</v>
      </c>
      <c r="W141" s="116">
        <f t="shared" si="212"/>
        <v>0</v>
      </c>
      <c r="X141" s="116">
        <f t="shared" si="212"/>
        <v>0</v>
      </c>
    </row>
    <row r="142" ht="14.25" customHeight="1" outlineLevel="1">
      <c r="A142" s="121"/>
      <c r="B142" s="148" t="s">
        <v>394</v>
      </c>
      <c r="C142" s="123" t="s">
        <v>283</v>
      </c>
      <c r="D142" s="70"/>
      <c r="E142" s="120">
        <f>SUM(E119:E141)</f>
        <v>0</v>
      </c>
      <c r="F142" s="109"/>
      <c r="G142" s="120">
        <f t="shared" ref="G142:S142" si="213">SUM(G119:G141)</f>
        <v>1296</v>
      </c>
      <c r="H142" s="120">
        <f t="shared" si="213"/>
        <v>1152</v>
      </c>
      <c r="I142" s="120">
        <f t="shared" si="213"/>
        <v>1008</v>
      </c>
      <c r="J142" s="120">
        <f t="shared" si="213"/>
        <v>0</v>
      </c>
      <c r="K142" s="120">
        <f t="shared" si="213"/>
        <v>0</v>
      </c>
      <c r="L142" s="120">
        <f t="shared" si="213"/>
        <v>0</v>
      </c>
      <c r="M142" s="120">
        <f t="shared" si="213"/>
        <v>0</v>
      </c>
      <c r="N142" s="120">
        <f t="shared" si="213"/>
        <v>0</v>
      </c>
      <c r="O142" s="120">
        <f t="shared" si="213"/>
        <v>0</v>
      </c>
      <c r="P142" s="120">
        <f t="shared" si="213"/>
        <v>0</v>
      </c>
      <c r="Q142" s="120">
        <f t="shared" si="213"/>
        <v>0</v>
      </c>
      <c r="R142" s="120">
        <f t="shared" si="213"/>
        <v>0</v>
      </c>
      <c r="S142" s="120">
        <f t="shared" si="213"/>
        <v>3456</v>
      </c>
      <c r="T142" s="109"/>
      <c r="U142" s="120">
        <f t="shared" ref="U142:X142" si="214">SUM(U119:U141)</f>
        <v>3456</v>
      </c>
      <c r="V142" s="120">
        <f t="shared" si="214"/>
        <v>0</v>
      </c>
      <c r="W142" s="120">
        <f t="shared" si="214"/>
        <v>0</v>
      </c>
      <c r="X142" s="120">
        <f t="shared" si="214"/>
        <v>0</v>
      </c>
    </row>
    <row r="143" ht="4.5" customHeight="1" outlineLevel="1">
      <c r="A143" s="128"/>
      <c r="B143" s="129"/>
      <c r="C143" s="130"/>
      <c r="D143" s="70"/>
      <c r="E143" s="131"/>
      <c r="F143" s="70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70"/>
      <c r="U143" s="131"/>
      <c r="V143" s="131"/>
      <c r="W143" s="131"/>
      <c r="X143" s="131"/>
    </row>
    <row r="144" ht="14.25" customHeight="1" outlineLevel="1">
      <c r="A144" s="110"/>
      <c r="B144" s="111" t="s">
        <v>371</v>
      </c>
      <c r="C144" s="112" t="s">
        <v>69</v>
      </c>
      <c r="E144" s="115">
        <f t="shared" ref="E144:E166" si="217">IFERROR(E119/E$142,0)</f>
        <v>0</v>
      </c>
      <c r="F144" s="114"/>
      <c r="G144" s="115">
        <f t="shared" ref="G144:S144" si="215">IFERROR(G119/G$142,0)</f>
        <v>0.4708333333</v>
      </c>
      <c r="H144" s="115">
        <f t="shared" si="215"/>
        <v>0.7829571759</v>
      </c>
      <c r="I144" s="115">
        <f t="shared" si="215"/>
        <v>0.5860119048</v>
      </c>
      <c r="J144" s="115">
        <f t="shared" si="215"/>
        <v>0</v>
      </c>
      <c r="K144" s="115">
        <f t="shared" si="215"/>
        <v>0</v>
      </c>
      <c r="L144" s="115">
        <f t="shared" si="215"/>
        <v>0</v>
      </c>
      <c r="M144" s="115">
        <f t="shared" si="215"/>
        <v>0</v>
      </c>
      <c r="N144" s="115">
        <f t="shared" si="215"/>
        <v>0</v>
      </c>
      <c r="O144" s="115">
        <f t="shared" si="215"/>
        <v>0</v>
      </c>
      <c r="P144" s="115">
        <f t="shared" si="215"/>
        <v>0</v>
      </c>
      <c r="Q144" s="115">
        <f t="shared" si="215"/>
        <v>0</v>
      </c>
      <c r="R144" s="115">
        <f t="shared" si="215"/>
        <v>0</v>
      </c>
      <c r="S144" s="117">
        <f t="shared" si="215"/>
        <v>0.6084683642</v>
      </c>
      <c r="T144" s="114"/>
      <c r="U144" s="117">
        <f t="shared" ref="U144:X144" si="216">IFERROR(U119/U$142,0)</f>
        <v>0.6084683642</v>
      </c>
      <c r="V144" s="117">
        <f t="shared" si="216"/>
        <v>0</v>
      </c>
      <c r="W144" s="117">
        <f t="shared" si="216"/>
        <v>0</v>
      </c>
      <c r="X144" s="117">
        <f t="shared" si="216"/>
        <v>0</v>
      </c>
    </row>
    <row r="145" ht="14.25" customHeight="1" outlineLevel="1">
      <c r="A145" s="110"/>
      <c r="B145" s="111" t="s">
        <v>372</v>
      </c>
      <c r="C145" s="112" t="s">
        <v>69</v>
      </c>
      <c r="E145" s="115">
        <f t="shared" si="217"/>
        <v>0</v>
      </c>
      <c r="F145" s="114"/>
      <c r="G145" s="115">
        <f t="shared" ref="G145:S145" si="218">IFERROR(G120/G$142,0)</f>
        <v>0.1802469136</v>
      </c>
      <c r="H145" s="115">
        <f t="shared" si="218"/>
        <v>0.0004340277778</v>
      </c>
      <c r="I145" s="115">
        <f t="shared" si="218"/>
        <v>0.004034391534</v>
      </c>
      <c r="J145" s="115">
        <f t="shared" si="218"/>
        <v>0</v>
      </c>
      <c r="K145" s="115">
        <f t="shared" si="218"/>
        <v>0</v>
      </c>
      <c r="L145" s="115">
        <f t="shared" si="218"/>
        <v>0</v>
      </c>
      <c r="M145" s="115">
        <f t="shared" si="218"/>
        <v>0</v>
      </c>
      <c r="N145" s="115">
        <f t="shared" si="218"/>
        <v>0</v>
      </c>
      <c r="O145" s="115">
        <f t="shared" si="218"/>
        <v>0</v>
      </c>
      <c r="P145" s="115">
        <f t="shared" si="218"/>
        <v>0</v>
      </c>
      <c r="Q145" s="115">
        <f t="shared" si="218"/>
        <v>0</v>
      </c>
      <c r="R145" s="115">
        <f t="shared" si="218"/>
        <v>0</v>
      </c>
      <c r="S145" s="117">
        <f t="shared" si="218"/>
        <v>0.06891396605</v>
      </c>
      <c r="T145" s="114"/>
      <c r="U145" s="117">
        <f t="shared" ref="U145:X145" si="219">IFERROR(U120/U$142,0)</f>
        <v>0.06891396605</v>
      </c>
      <c r="V145" s="117">
        <f t="shared" si="219"/>
        <v>0</v>
      </c>
      <c r="W145" s="117">
        <f t="shared" si="219"/>
        <v>0</v>
      </c>
      <c r="X145" s="117">
        <f t="shared" si="219"/>
        <v>0</v>
      </c>
    </row>
    <row r="146" ht="14.25" customHeight="1" outlineLevel="1">
      <c r="A146" s="110"/>
      <c r="B146" s="197" t="s">
        <v>373</v>
      </c>
      <c r="C146" s="112" t="s">
        <v>69</v>
      </c>
      <c r="E146" s="115">
        <f t="shared" si="217"/>
        <v>0</v>
      </c>
      <c r="F146" s="114"/>
      <c r="G146" s="115">
        <f t="shared" ref="G146:S146" si="220">IFERROR(G121/G$142,0)</f>
        <v>0.08095421811</v>
      </c>
      <c r="H146" s="115">
        <f t="shared" si="220"/>
        <v>0</v>
      </c>
      <c r="I146" s="115">
        <f t="shared" si="220"/>
        <v>0.02351190476</v>
      </c>
      <c r="J146" s="115">
        <f t="shared" si="220"/>
        <v>0</v>
      </c>
      <c r="K146" s="115">
        <f t="shared" si="220"/>
        <v>0</v>
      </c>
      <c r="L146" s="115">
        <f t="shared" si="220"/>
        <v>0</v>
      </c>
      <c r="M146" s="115">
        <f t="shared" si="220"/>
        <v>0</v>
      </c>
      <c r="N146" s="115">
        <f t="shared" si="220"/>
        <v>0</v>
      </c>
      <c r="O146" s="115">
        <f t="shared" si="220"/>
        <v>0</v>
      </c>
      <c r="P146" s="115">
        <f t="shared" si="220"/>
        <v>0</v>
      </c>
      <c r="Q146" s="115">
        <f t="shared" si="220"/>
        <v>0</v>
      </c>
      <c r="R146" s="115">
        <f t="shared" si="220"/>
        <v>0</v>
      </c>
      <c r="S146" s="117">
        <f t="shared" si="220"/>
        <v>0.03721547068</v>
      </c>
      <c r="T146" s="114"/>
      <c r="U146" s="117">
        <f t="shared" ref="U146:X146" si="221">IFERROR(U121/U$142,0)</f>
        <v>0.03721547068</v>
      </c>
      <c r="V146" s="117">
        <f t="shared" si="221"/>
        <v>0</v>
      </c>
      <c r="W146" s="117">
        <f t="shared" si="221"/>
        <v>0</v>
      </c>
      <c r="X146" s="117">
        <f t="shared" si="221"/>
        <v>0</v>
      </c>
    </row>
    <row r="147" ht="14.25" customHeight="1" outlineLevel="1">
      <c r="A147" s="110"/>
      <c r="B147" s="111" t="s">
        <v>374</v>
      </c>
      <c r="C147" s="112" t="s">
        <v>69</v>
      </c>
      <c r="E147" s="115">
        <f t="shared" si="217"/>
        <v>0</v>
      </c>
      <c r="F147" s="114"/>
      <c r="G147" s="115">
        <f t="shared" ref="G147:S147" si="222">IFERROR(G122/G$142,0)</f>
        <v>0.03276748971</v>
      </c>
      <c r="H147" s="115">
        <f t="shared" si="222"/>
        <v>0.06218171296</v>
      </c>
      <c r="I147" s="115">
        <f t="shared" si="222"/>
        <v>0.03599537037</v>
      </c>
      <c r="J147" s="115">
        <f t="shared" si="222"/>
        <v>0</v>
      </c>
      <c r="K147" s="115">
        <f t="shared" si="222"/>
        <v>0</v>
      </c>
      <c r="L147" s="115">
        <f t="shared" si="222"/>
        <v>0</v>
      </c>
      <c r="M147" s="115">
        <f t="shared" si="222"/>
        <v>0</v>
      </c>
      <c r="N147" s="115">
        <f t="shared" si="222"/>
        <v>0</v>
      </c>
      <c r="O147" s="115">
        <f t="shared" si="222"/>
        <v>0</v>
      </c>
      <c r="P147" s="115">
        <f t="shared" si="222"/>
        <v>0</v>
      </c>
      <c r="Q147" s="115">
        <f t="shared" si="222"/>
        <v>0</v>
      </c>
      <c r="R147" s="115">
        <f t="shared" si="222"/>
        <v>0</v>
      </c>
      <c r="S147" s="117">
        <f t="shared" si="222"/>
        <v>0.04351369599</v>
      </c>
      <c r="T147" s="114"/>
      <c r="U147" s="117">
        <f t="shared" ref="U147:X147" si="223">IFERROR(U122/U$142,0)</f>
        <v>0.04351369599</v>
      </c>
      <c r="V147" s="117">
        <f t="shared" si="223"/>
        <v>0</v>
      </c>
      <c r="W147" s="117">
        <f t="shared" si="223"/>
        <v>0</v>
      </c>
      <c r="X147" s="117">
        <f t="shared" si="223"/>
        <v>0</v>
      </c>
    </row>
    <row r="148" ht="14.25" customHeight="1" outlineLevel="1">
      <c r="A148" s="110"/>
      <c r="B148" s="111" t="s">
        <v>375</v>
      </c>
      <c r="C148" s="112" t="s">
        <v>69</v>
      </c>
      <c r="E148" s="115">
        <f t="shared" si="217"/>
        <v>0</v>
      </c>
      <c r="F148" s="114"/>
      <c r="G148" s="115">
        <f t="shared" ref="G148:S148" si="224">IFERROR(G123/G$142,0)</f>
        <v>0.0007330246914</v>
      </c>
      <c r="H148" s="115">
        <f t="shared" si="224"/>
        <v>0.001446759259</v>
      </c>
      <c r="I148" s="115">
        <f t="shared" si="224"/>
        <v>0.001322751323</v>
      </c>
      <c r="J148" s="115">
        <f t="shared" si="224"/>
        <v>0</v>
      </c>
      <c r="K148" s="115">
        <f t="shared" si="224"/>
        <v>0</v>
      </c>
      <c r="L148" s="115">
        <f t="shared" si="224"/>
        <v>0</v>
      </c>
      <c r="M148" s="115">
        <f t="shared" si="224"/>
        <v>0</v>
      </c>
      <c r="N148" s="115">
        <f t="shared" si="224"/>
        <v>0</v>
      </c>
      <c r="O148" s="115">
        <f t="shared" si="224"/>
        <v>0</v>
      </c>
      <c r="P148" s="115">
        <f t="shared" si="224"/>
        <v>0</v>
      </c>
      <c r="Q148" s="115">
        <f t="shared" si="224"/>
        <v>0</v>
      </c>
      <c r="R148" s="115">
        <f t="shared" si="224"/>
        <v>0</v>
      </c>
      <c r="S148" s="117">
        <f t="shared" si="224"/>
        <v>0.001142939815</v>
      </c>
      <c r="T148" s="114"/>
      <c r="U148" s="117">
        <f t="shared" ref="U148:X148" si="225">IFERROR(U123/U$142,0)</f>
        <v>0.001142939815</v>
      </c>
      <c r="V148" s="117">
        <f t="shared" si="225"/>
        <v>0</v>
      </c>
      <c r="W148" s="117">
        <f t="shared" si="225"/>
        <v>0</v>
      </c>
      <c r="X148" s="117">
        <f t="shared" si="225"/>
        <v>0</v>
      </c>
    </row>
    <row r="149" ht="14.25" customHeight="1" outlineLevel="1">
      <c r="A149" s="110"/>
      <c r="B149" s="111" t="s">
        <v>376</v>
      </c>
      <c r="C149" s="112" t="s">
        <v>69</v>
      </c>
      <c r="E149" s="115">
        <f t="shared" si="217"/>
        <v>0</v>
      </c>
      <c r="F149" s="114"/>
      <c r="G149" s="115">
        <f t="shared" ref="G149:S149" si="226">IFERROR(G124/G$142,0)</f>
        <v>0.02344393004</v>
      </c>
      <c r="H149" s="115">
        <f t="shared" si="226"/>
        <v>0.03004918981</v>
      </c>
      <c r="I149" s="115">
        <f t="shared" si="226"/>
        <v>0.0341765873</v>
      </c>
      <c r="J149" s="115">
        <f t="shared" si="226"/>
        <v>0</v>
      </c>
      <c r="K149" s="115">
        <f t="shared" si="226"/>
        <v>0</v>
      </c>
      <c r="L149" s="115">
        <f t="shared" si="226"/>
        <v>0</v>
      </c>
      <c r="M149" s="115">
        <f t="shared" si="226"/>
        <v>0</v>
      </c>
      <c r="N149" s="115">
        <f t="shared" si="226"/>
        <v>0</v>
      </c>
      <c r="O149" s="115">
        <f t="shared" si="226"/>
        <v>0</v>
      </c>
      <c r="P149" s="115">
        <f t="shared" si="226"/>
        <v>0</v>
      </c>
      <c r="Q149" s="115">
        <f t="shared" si="226"/>
        <v>0</v>
      </c>
      <c r="R149" s="115">
        <f t="shared" si="226"/>
        <v>0</v>
      </c>
      <c r="S149" s="117">
        <f t="shared" si="226"/>
        <v>0.02877604167</v>
      </c>
      <c r="T149" s="114"/>
      <c r="U149" s="117">
        <f t="shared" ref="U149:X149" si="227">IFERROR(U124/U$142,0)</f>
        <v>0.02877604167</v>
      </c>
      <c r="V149" s="117">
        <f t="shared" si="227"/>
        <v>0</v>
      </c>
      <c r="W149" s="117">
        <f t="shared" si="227"/>
        <v>0</v>
      </c>
      <c r="X149" s="117">
        <f t="shared" si="227"/>
        <v>0</v>
      </c>
    </row>
    <row r="150" ht="14.25" customHeight="1" outlineLevel="1">
      <c r="A150" s="110"/>
      <c r="B150" s="111" t="s">
        <v>377</v>
      </c>
      <c r="C150" s="112" t="s">
        <v>69</v>
      </c>
      <c r="E150" s="115">
        <f t="shared" si="217"/>
        <v>0</v>
      </c>
      <c r="F150" s="114"/>
      <c r="G150" s="115">
        <f t="shared" ref="G150:S150" si="228">IFERROR(G125/G$142,0)</f>
        <v>0.02831790123</v>
      </c>
      <c r="H150" s="115">
        <f t="shared" si="228"/>
        <v>0.03372395833</v>
      </c>
      <c r="I150" s="115">
        <f t="shared" si="228"/>
        <v>0.02764550265</v>
      </c>
      <c r="J150" s="115">
        <f t="shared" si="228"/>
        <v>0</v>
      </c>
      <c r="K150" s="115">
        <f t="shared" si="228"/>
        <v>0</v>
      </c>
      <c r="L150" s="115">
        <f t="shared" si="228"/>
        <v>0</v>
      </c>
      <c r="M150" s="115">
        <f t="shared" si="228"/>
        <v>0</v>
      </c>
      <c r="N150" s="115">
        <f t="shared" si="228"/>
        <v>0</v>
      </c>
      <c r="O150" s="115">
        <f t="shared" si="228"/>
        <v>0</v>
      </c>
      <c r="P150" s="115">
        <f t="shared" si="228"/>
        <v>0</v>
      </c>
      <c r="Q150" s="115">
        <f t="shared" si="228"/>
        <v>0</v>
      </c>
      <c r="R150" s="115">
        <f t="shared" si="228"/>
        <v>0</v>
      </c>
      <c r="S150" s="117">
        <f t="shared" si="228"/>
        <v>0.02992380401</v>
      </c>
      <c r="T150" s="114"/>
      <c r="U150" s="117">
        <f t="shared" ref="U150:X150" si="229">IFERROR(U125/U$142,0)</f>
        <v>0.02992380401</v>
      </c>
      <c r="V150" s="117">
        <f t="shared" si="229"/>
        <v>0</v>
      </c>
      <c r="W150" s="117">
        <f t="shared" si="229"/>
        <v>0</v>
      </c>
      <c r="X150" s="117">
        <f t="shared" si="229"/>
        <v>0</v>
      </c>
    </row>
    <row r="151" ht="14.25" customHeight="1" outlineLevel="1">
      <c r="A151" s="110"/>
      <c r="B151" s="111" t="s">
        <v>378</v>
      </c>
      <c r="C151" s="112" t="s">
        <v>69</v>
      </c>
      <c r="E151" s="115">
        <f t="shared" si="217"/>
        <v>0</v>
      </c>
      <c r="F151" s="114"/>
      <c r="G151" s="115">
        <f t="shared" ref="G151:S151" si="230">IFERROR(G126/G$142,0)</f>
        <v>0</v>
      </c>
      <c r="H151" s="115">
        <f t="shared" si="230"/>
        <v>0</v>
      </c>
      <c r="I151" s="115">
        <f t="shared" si="230"/>
        <v>0</v>
      </c>
      <c r="J151" s="115">
        <f t="shared" si="230"/>
        <v>0</v>
      </c>
      <c r="K151" s="115">
        <f t="shared" si="230"/>
        <v>0</v>
      </c>
      <c r="L151" s="115">
        <f t="shared" si="230"/>
        <v>0</v>
      </c>
      <c r="M151" s="115">
        <f t="shared" si="230"/>
        <v>0</v>
      </c>
      <c r="N151" s="115">
        <f t="shared" si="230"/>
        <v>0</v>
      </c>
      <c r="O151" s="115">
        <f t="shared" si="230"/>
        <v>0</v>
      </c>
      <c r="P151" s="115">
        <f t="shared" si="230"/>
        <v>0</v>
      </c>
      <c r="Q151" s="115">
        <f t="shared" si="230"/>
        <v>0</v>
      </c>
      <c r="R151" s="115">
        <f t="shared" si="230"/>
        <v>0</v>
      </c>
      <c r="S151" s="117">
        <f t="shared" si="230"/>
        <v>0</v>
      </c>
      <c r="T151" s="114"/>
      <c r="U151" s="117">
        <f t="shared" ref="U151:X151" si="231">IFERROR(U126/U$142,0)</f>
        <v>0</v>
      </c>
      <c r="V151" s="117">
        <f t="shared" si="231"/>
        <v>0</v>
      </c>
      <c r="W151" s="117">
        <f t="shared" si="231"/>
        <v>0</v>
      </c>
      <c r="X151" s="117">
        <f t="shared" si="231"/>
        <v>0</v>
      </c>
    </row>
    <row r="152" ht="14.25" customHeight="1" outlineLevel="1">
      <c r="A152" s="110"/>
      <c r="B152" s="111" t="s">
        <v>379</v>
      </c>
      <c r="C152" s="112" t="s">
        <v>69</v>
      </c>
      <c r="E152" s="115">
        <f t="shared" si="217"/>
        <v>0</v>
      </c>
      <c r="F152" s="114"/>
      <c r="G152" s="115">
        <f t="shared" ref="G152:S152" si="232">IFERROR(G127/G$142,0)</f>
        <v>0.00009002057613</v>
      </c>
      <c r="H152" s="115">
        <f t="shared" si="232"/>
        <v>0.001186342593</v>
      </c>
      <c r="I152" s="115">
        <f t="shared" si="232"/>
        <v>0.004447751323</v>
      </c>
      <c r="J152" s="115">
        <f t="shared" si="232"/>
        <v>0</v>
      </c>
      <c r="K152" s="115">
        <f t="shared" si="232"/>
        <v>0</v>
      </c>
      <c r="L152" s="115">
        <f t="shared" si="232"/>
        <v>0</v>
      </c>
      <c r="M152" s="115">
        <f t="shared" si="232"/>
        <v>0</v>
      </c>
      <c r="N152" s="115">
        <f t="shared" si="232"/>
        <v>0</v>
      </c>
      <c r="O152" s="115">
        <f t="shared" si="232"/>
        <v>0</v>
      </c>
      <c r="P152" s="115">
        <f t="shared" si="232"/>
        <v>0</v>
      </c>
      <c r="Q152" s="115">
        <f t="shared" si="232"/>
        <v>0</v>
      </c>
      <c r="R152" s="115">
        <f t="shared" si="232"/>
        <v>0</v>
      </c>
      <c r="S152" s="117">
        <f t="shared" si="232"/>
        <v>0.001726466049</v>
      </c>
      <c r="T152" s="114"/>
      <c r="U152" s="117">
        <f t="shared" ref="U152:X152" si="233">IFERROR(U127/U$142,0)</f>
        <v>0.001726466049</v>
      </c>
      <c r="V152" s="117">
        <f t="shared" si="233"/>
        <v>0</v>
      </c>
      <c r="W152" s="117">
        <f t="shared" si="233"/>
        <v>0</v>
      </c>
      <c r="X152" s="117">
        <f t="shared" si="233"/>
        <v>0</v>
      </c>
    </row>
    <row r="153" ht="14.25" customHeight="1" outlineLevel="1">
      <c r="A153" s="110"/>
      <c r="B153" s="111" t="s">
        <v>380</v>
      </c>
      <c r="C153" s="112" t="s">
        <v>69</v>
      </c>
      <c r="E153" s="115">
        <f t="shared" si="217"/>
        <v>0</v>
      </c>
      <c r="F153" s="114"/>
      <c r="G153" s="115">
        <f t="shared" ref="G153:S153" si="234">IFERROR(G128/G$142,0)</f>
        <v>0.001350308642</v>
      </c>
      <c r="H153" s="115">
        <f t="shared" si="234"/>
        <v>0.006119791667</v>
      </c>
      <c r="I153" s="115">
        <f t="shared" si="234"/>
        <v>0.01301256614</v>
      </c>
      <c r="J153" s="115">
        <f t="shared" si="234"/>
        <v>0</v>
      </c>
      <c r="K153" s="115">
        <f t="shared" si="234"/>
        <v>0</v>
      </c>
      <c r="L153" s="115">
        <f t="shared" si="234"/>
        <v>0</v>
      </c>
      <c r="M153" s="115">
        <f t="shared" si="234"/>
        <v>0</v>
      </c>
      <c r="N153" s="115">
        <f t="shared" si="234"/>
        <v>0</v>
      </c>
      <c r="O153" s="115">
        <f t="shared" si="234"/>
        <v>0</v>
      </c>
      <c r="P153" s="115">
        <f t="shared" si="234"/>
        <v>0</v>
      </c>
      <c r="Q153" s="115">
        <f t="shared" si="234"/>
        <v>0</v>
      </c>
      <c r="R153" s="115">
        <f t="shared" si="234"/>
        <v>0</v>
      </c>
      <c r="S153" s="117">
        <f t="shared" si="234"/>
        <v>0.006341628086</v>
      </c>
      <c r="T153" s="114"/>
      <c r="U153" s="117">
        <f t="shared" ref="U153:X153" si="235">IFERROR(U128/U$142,0)</f>
        <v>0.006341628086</v>
      </c>
      <c r="V153" s="117">
        <f t="shared" si="235"/>
        <v>0</v>
      </c>
      <c r="W153" s="117">
        <f t="shared" si="235"/>
        <v>0</v>
      </c>
      <c r="X153" s="117">
        <f t="shared" si="235"/>
        <v>0</v>
      </c>
    </row>
    <row r="154" ht="14.25" customHeight="1" outlineLevel="1">
      <c r="A154" s="110"/>
      <c r="B154" s="111" t="s">
        <v>381</v>
      </c>
      <c r="C154" s="112" t="s">
        <v>69</v>
      </c>
      <c r="E154" s="115">
        <f t="shared" si="217"/>
        <v>0</v>
      </c>
      <c r="F154" s="114"/>
      <c r="G154" s="115">
        <f t="shared" ref="G154:S154" si="236">IFERROR(G129/G$142,0)</f>
        <v>0</v>
      </c>
      <c r="H154" s="115">
        <f t="shared" si="236"/>
        <v>0</v>
      </c>
      <c r="I154" s="115">
        <f t="shared" si="236"/>
        <v>0</v>
      </c>
      <c r="J154" s="115">
        <f t="shared" si="236"/>
        <v>0</v>
      </c>
      <c r="K154" s="115">
        <f t="shared" si="236"/>
        <v>0</v>
      </c>
      <c r="L154" s="115">
        <f t="shared" si="236"/>
        <v>0</v>
      </c>
      <c r="M154" s="115">
        <f t="shared" si="236"/>
        <v>0</v>
      </c>
      <c r="N154" s="115">
        <f t="shared" si="236"/>
        <v>0</v>
      </c>
      <c r="O154" s="115">
        <f t="shared" si="236"/>
        <v>0</v>
      </c>
      <c r="P154" s="115">
        <f t="shared" si="236"/>
        <v>0</v>
      </c>
      <c r="Q154" s="115">
        <f t="shared" si="236"/>
        <v>0</v>
      </c>
      <c r="R154" s="115">
        <f t="shared" si="236"/>
        <v>0</v>
      </c>
      <c r="S154" s="117">
        <f t="shared" si="236"/>
        <v>0</v>
      </c>
      <c r="T154" s="114"/>
      <c r="U154" s="117">
        <f t="shared" ref="U154:X154" si="237">IFERROR(U129/U$142,0)</f>
        <v>0</v>
      </c>
      <c r="V154" s="117">
        <f t="shared" si="237"/>
        <v>0</v>
      </c>
      <c r="W154" s="117">
        <f t="shared" si="237"/>
        <v>0</v>
      </c>
      <c r="X154" s="117">
        <f t="shared" si="237"/>
        <v>0</v>
      </c>
    </row>
    <row r="155" ht="14.25" customHeight="1" outlineLevel="1">
      <c r="A155" s="110"/>
      <c r="B155" s="197" t="s">
        <v>382</v>
      </c>
      <c r="C155" s="112" t="s">
        <v>69</v>
      </c>
      <c r="E155" s="115">
        <f t="shared" si="217"/>
        <v>0</v>
      </c>
      <c r="F155" s="114"/>
      <c r="G155" s="115">
        <f t="shared" ref="G155:S155" si="238">IFERROR(G130/G$142,0)</f>
        <v>0</v>
      </c>
      <c r="H155" s="115">
        <f t="shared" si="238"/>
        <v>0</v>
      </c>
      <c r="I155" s="115">
        <f t="shared" si="238"/>
        <v>0</v>
      </c>
      <c r="J155" s="115">
        <f t="shared" si="238"/>
        <v>0</v>
      </c>
      <c r="K155" s="115">
        <f t="shared" si="238"/>
        <v>0</v>
      </c>
      <c r="L155" s="115">
        <f t="shared" si="238"/>
        <v>0</v>
      </c>
      <c r="M155" s="115">
        <f t="shared" si="238"/>
        <v>0</v>
      </c>
      <c r="N155" s="115">
        <f t="shared" si="238"/>
        <v>0</v>
      </c>
      <c r="O155" s="115">
        <f t="shared" si="238"/>
        <v>0</v>
      </c>
      <c r="P155" s="115">
        <f t="shared" si="238"/>
        <v>0</v>
      </c>
      <c r="Q155" s="115">
        <f t="shared" si="238"/>
        <v>0</v>
      </c>
      <c r="R155" s="115">
        <f t="shared" si="238"/>
        <v>0</v>
      </c>
      <c r="S155" s="117">
        <f t="shared" si="238"/>
        <v>0</v>
      </c>
      <c r="T155" s="114"/>
      <c r="U155" s="117">
        <f t="shared" ref="U155:X155" si="239">IFERROR(U130/U$142,0)</f>
        <v>0</v>
      </c>
      <c r="V155" s="117">
        <f t="shared" si="239"/>
        <v>0</v>
      </c>
      <c r="W155" s="117">
        <f t="shared" si="239"/>
        <v>0</v>
      </c>
      <c r="X155" s="117">
        <f t="shared" si="239"/>
        <v>0</v>
      </c>
    </row>
    <row r="156" ht="14.25" customHeight="1" outlineLevel="1">
      <c r="A156" s="110"/>
      <c r="B156" s="111" t="s">
        <v>383</v>
      </c>
      <c r="C156" s="112" t="s">
        <v>69</v>
      </c>
      <c r="E156" s="115">
        <f t="shared" si="217"/>
        <v>0</v>
      </c>
      <c r="F156" s="114"/>
      <c r="G156" s="115">
        <f t="shared" ref="G156:S156" si="240">IFERROR(G131/G$142,0)</f>
        <v>0</v>
      </c>
      <c r="H156" s="115">
        <f t="shared" si="240"/>
        <v>0</v>
      </c>
      <c r="I156" s="115">
        <f t="shared" si="240"/>
        <v>0</v>
      </c>
      <c r="J156" s="115">
        <f t="shared" si="240"/>
        <v>0</v>
      </c>
      <c r="K156" s="115">
        <f t="shared" si="240"/>
        <v>0</v>
      </c>
      <c r="L156" s="115">
        <f t="shared" si="240"/>
        <v>0</v>
      </c>
      <c r="M156" s="115">
        <f t="shared" si="240"/>
        <v>0</v>
      </c>
      <c r="N156" s="115">
        <f t="shared" si="240"/>
        <v>0</v>
      </c>
      <c r="O156" s="115">
        <f t="shared" si="240"/>
        <v>0</v>
      </c>
      <c r="P156" s="115">
        <f t="shared" si="240"/>
        <v>0</v>
      </c>
      <c r="Q156" s="115">
        <f t="shared" si="240"/>
        <v>0</v>
      </c>
      <c r="R156" s="115">
        <f t="shared" si="240"/>
        <v>0</v>
      </c>
      <c r="S156" s="117">
        <f t="shared" si="240"/>
        <v>0</v>
      </c>
      <c r="T156" s="114"/>
      <c r="U156" s="117">
        <f t="shared" ref="U156:X156" si="241">IFERROR(U131/U$142,0)</f>
        <v>0</v>
      </c>
      <c r="V156" s="117">
        <f t="shared" si="241"/>
        <v>0</v>
      </c>
      <c r="W156" s="117">
        <f t="shared" si="241"/>
        <v>0</v>
      </c>
      <c r="X156" s="117">
        <f t="shared" si="241"/>
        <v>0</v>
      </c>
    </row>
    <row r="157" ht="14.25" customHeight="1" outlineLevel="1">
      <c r="A157" s="110"/>
      <c r="B157" s="111" t="s">
        <v>384</v>
      </c>
      <c r="C157" s="112" t="s">
        <v>69</v>
      </c>
      <c r="E157" s="115">
        <f t="shared" si="217"/>
        <v>0</v>
      </c>
      <c r="F157" s="114"/>
      <c r="G157" s="115">
        <f t="shared" ref="G157:S157" si="242">IFERROR(G132/G$142,0)</f>
        <v>0</v>
      </c>
      <c r="H157" s="115">
        <f t="shared" si="242"/>
        <v>0.0007667824074</v>
      </c>
      <c r="I157" s="115">
        <f t="shared" si="242"/>
        <v>0.001207010582</v>
      </c>
      <c r="J157" s="115">
        <f t="shared" si="242"/>
        <v>0</v>
      </c>
      <c r="K157" s="115">
        <f t="shared" si="242"/>
        <v>0</v>
      </c>
      <c r="L157" s="115">
        <f t="shared" si="242"/>
        <v>0</v>
      </c>
      <c r="M157" s="115">
        <f t="shared" si="242"/>
        <v>0</v>
      </c>
      <c r="N157" s="115">
        <f t="shared" si="242"/>
        <v>0</v>
      </c>
      <c r="O157" s="115">
        <f t="shared" si="242"/>
        <v>0</v>
      </c>
      <c r="P157" s="115">
        <f t="shared" si="242"/>
        <v>0</v>
      </c>
      <c r="Q157" s="115">
        <f t="shared" si="242"/>
        <v>0</v>
      </c>
      <c r="R157" s="115">
        <f t="shared" si="242"/>
        <v>0</v>
      </c>
      <c r="S157" s="117">
        <f t="shared" si="242"/>
        <v>0.0006076388889</v>
      </c>
      <c r="T157" s="114"/>
      <c r="U157" s="117">
        <f t="shared" ref="U157:X157" si="243">IFERROR(U132/U$142,0)</f>
        <v>0.0006076388889</v>
      </c>
      <c r="V157" s="117">
        <f t="shared" si="243"/>
        <v>0</v>
      </c>
      <c r="W157" s="117">
        <f t="shared" si="243"/>
        <v>0</v>
      </c>
      <c r="X157" s="117">
        <f t="shared" si="243"/>
        <v>0</v>
      </c>
    </row>
    <row r="158" ht="14.25" customHeight="1" outlineLevel="1">
      <c r="A158" s="110"/>
      <c r="B158" s="111" t="s">
        <v>385</v>
      </c>
      <c r="C158" s="112" t="s">
        <v>69</v>
      </c>
      <c r="E158" s="115">
        <f t="shared" si="217"/>
        <v>0</v>
      </c>
      <c r="F158" s="114"/>
      <c r="G158" s="115">
        <f t="shared" ref="G158:S158" si="244">IFERROR(G133/G$142,0)</f>
        <v>0.001028806584</v>
      </c>
      <c r="H158" s="115">
        <f t="shared" si="244"/>
        <v>0.002560763889</v>
      </c>
      <c r="I158" s="115">
        <f t="shared" si="244"/>
        <v>0.00171957672</v>
      </c>
      <c r="J158" s="115">
        <f t="shared" si="244"/>
        <v>0</v>
      </c>
      <c r="K158" s="115">
        <f t="shared" si="244"/>
        <v>0</v>
      </c>
      <c r="L158" s="115">
        <f t="shared" si="244"/>
        <v>0</v>
      </c>
      <c r="M158" s="115">
        <f t="shared" si="244"/>
        <v>0</v>
      </c>
      <c r="N158" s="115">
        <f t="shared" si="244"/>
        <v>0</v>
      </c>
      <c r="O158" s="115">
        <f t="shared" si="244"/>
        <v>0</v>
      </c>
      <c r="P158" s="115">
        <f t="shared" si="244"/>
        <v>0</v>
      </c>
      <c r="Q158" s="115">
        <f t="shared" si="244"/>
        <v>0</v>
      </c>
      <c r="R158" s="115">
        <f t="shared" si="244"/>
        <v>0</v>
      </c>
      <c r="S158" s="117">
        <f t="shared" si="244"/>
        <v>0.001740933642</v>
      </c>
      <c r="T158" s="114"/>
      <c r="U158" s="117">
        <f t="shared" ref="U158:X158" si="245">IFERROR(U133/U$142,0)</f>
        <v>0.001740933642</v>
      </c>
      <c r="V158" s="117">
        <f t="shared" si="245"/>
        <v>0</v>
      </c>
      <c r="W158" s="117">
        <f t="shared" si="245"/>
        <v>0</v>
      </c>
      <c r="X158" s="117">
        <f t="shared" si="245"/>
        <v>0</v>
      </c>
    </row>
    <row r="159" ht="14.25" customHeight="1" outlineLevel="1">
      <c r="A159" s="110"/>
      <c r="B159" s="111" t="s">
        <v>386</v>
      </c>
      <c r="C159" s="112" t="s">
        <v>69</v>
      </c>
      <c r="E159" s="115">
        <f t="shared" si="217"/>
        <v>0</v>
      </c>
      <c r="F159" s="114"/>
      <c r="G159" s="115">
        <f t="shared" ref="G159:S159" si="246">IFERROR(G134/G$142,0)</f>
        <v>0</v>
      </c>
      <c r="H159" s="115">
        <f t="shared" si="246"/>
        <v>0</v>
      </c>
      <c r="I159" s="115">
        <f t="shared" si="246"/>
        <v>0</v>
      </c>
      <c r="J159" s="115">
        <f t="shared" si="246"/>
        <v>0</v>
      </c>
      <c r="K159" s="115">
        <f t="shared" si="246"/>
        <v>0</v>
      </c>
      <c r="L159" s="115">
        <f t="shared" si="246"/>
        <v>0</v>
      </c>
      <c r="M159" s="115">
        <f t="shared" si="246"/>
        <v>0</v>
      </c>
      <c r="N159" s="115">
        <f t="shared" si="246"/>
        <v>0</v>
      </c>
      <c r="O159" s="115">
        <f t="shared" si="246"/>
        <v>0</v>
      </c>
      <c r="P159" s="115">
        <f t="shared" si="246"/>
        <v>0</v>
      </c>
      <c r="Q159" s="115">
        <f t="shared" si="246"/>
        <v>0</v>
      </c>
      <c r="R159" s="115">
        <f t="shared" si="246"/>
        <v>0</v>
      </c>
      <c r="S159" s="117">
        <f t="shared" si="246"/>
        <v>0</v>
      </c>
      <c r="T159" s="114"/>
      <c r="U159" s="117">
        <f t="shared" ref="U159:X159" si="247">IFERROR(U134/U$142,0)</f>
        <v>0</v>
      </c>
      <c r="V159" s="117">
        <f t="shared" si="247"/>
        <v>0</v>
      </c>
      <c r="W159" s="117">
        <f t="shared" si="247"/>
        <v>0</v>
      </c>
      <c r="X159" s="117">
        <f t="shared" si="247"/>
        <v>0</v>
      </c>
    </row>
    <row r="160" ht="14.25" customHeight="1" outlineLevel="1">
      <c r="A160" s="110"/>
      <c r="B160" s="197" t="s">
        <v>387</v>
      </c>
      <c r="C160" s="112" t="s">
        <v>69</v>
      </c>
      <c r="E160" s="115">
        <f t="shared" si="217"/>
        <v>0</v>
      </c>
      <c r="F160" s="114"/>
      <c r="G160" s="115">
        <f t="shared" ref="G160:S160" si="248">IFERROR(G135/G$142,0)</f>
        <v>0</v>
      </c>
      <c r="H160" s="115">
        <f t="shared" si="248"/>
        <v>0</v>
      </c>
      <c r="I160" s="115">
        <f t="shared" si="248"/>
        <v>0</v>
      </c>
      <c r="J160" s="115">
        <f t="shared" si="248"/>
        <v>0</v>
      </c>
      <c r="K160" s="115">
        <f t="shared" si="248"/>
        <v>0</v>
      </c>
      <c r="L160" s="115">
        <f t="shared" si="248"/>
        <v>0</v>
      </c>
      <c r="M160" s="115">
        <f t="shared" si="248"/>
        <v>0</v>
      </c>
      <c r="N160" s="115">
        <f t="shared" si="248"/>
        <v>0</v>
      </c>
      <c r="O160" s="115">
        <f t="shared" si="248"/>
        <v>0</v>
      </c>
      <c r="P160" s="115">
        <f t="shared" si="248"/>
        <v>0</v>
      </c>
      <c r="Q160" s="115">
        <f t="shared" si="248"/>
        <v>0</v>
      </c>
      <c r="R160" s="115">
        <f t="shared" si="248"/>
        <v>0</v>
      </c>
      <c r="S160" s="117">
        <f t="shared" si="248"/>
        <v>0</v>
      </c>
      <c r="T160" s="114"/>
      <c r="U160" s="117">
        <f t="shared" ref="U160:X160" si="249">IFERROR(U135/U$142,0)</f>
        <v>0</v>
      </c>
      <c r="V160" s="117">
        <f t="shared" si="249"/>
        <v>0</v>
      </c>
      <c r="W160" s="117">
        <f t="shared" si="249"/>
        <v>0</v>
      </c>
      <c r="X160" s="117">
        <f t="shared" si="249"/>
        <v>0</v>
      </c>
    </row>
    <row r="161" ht="14.25" customHeight="1" outlineLevel="1">
      <c r="A161" s="110"/>
      <c r="B161" s="111" t="s">
        <v>388</v>
      </c>
      <c r="C161" s="112" t="s">
        <v>69</v>
      </c>
      <c r="E161" s="115">
        <f t="shared" si="217"/>
        <v>0</v>
      </c>
      <c r="F161" s="114"/>
      <c r="G161" s="115">
        <f t="shared" ref="G161:S161" si="250">IFERROR(G136/G$142,0)</f>
        <v>0.1185185185</v>
      </c>
      <c r="H161" s="115">
        <f t="shared" si="250"/>
        <v>0.01320891204</v>
      </c>
      <c r="I161" s="115">
        <f t="shared" si="250"/>
        <v>0.1042328042</v>
      </c>
      <c r="J161" s="115">
        <f t="shared" si="250"/>
        <v>0</v>
      </c>
      <c r="K161" s="115">
        <f t="shared" si="250"/>
        <v>0</v>
      </c>
      <c r="L161" s="115">
        <f t="shared" si="250"/>
        <v>0</v>
      </c>
      <c r="M161" s="115">
        <f t="shared" si="250"/>
        <v>0</v>
      </c>
      <c r="N161" s="115">
        <f t="shared" si="250"/>
        <v>0</v>
      </c>
      <c r="O161" s="115">
        <f t="shared" si="250"/>
        <v>0</v>
      </c>
      <c r="P161" s="115">
        <f t="shared" si="250"/>
        <v>0</v>
      </c>
      <c r="Q161" s="115">
        <f t="shared" si="250"/>
        <v>0</v>
      </c>
      <c r="R161" s="115">
        <f t="shared" si="250"/>
        <v>0</v>
      </c>
      <c r="S161" s="117">
        <f t="shared" si="250"/>
        <v>0.07924864969</v>
      </c>
      <c r="T161" s="114"/>
      <c r="U161" s="117">
        <f t="shared" ref="U161:X161" si="251">IFERROR(U136/U$142,0)</f>
        <v>0.07924864969</v>
      </c>
      <c r="V161" s="117">
        <f t="shared" si="251"/>
        <v>0</v>
      </c>
      <c r="W161" s="117">
        <f t="shared" si="251"/>
        <v>0</v>
      </c>
      <c r="X161" s="117">
        <f t="shared" si="251"/>
        <v>0</v>
      </c>
    </row>
    <row r="162" ht="14.25" customHeight="1" outlineLevel="1">
      <c r="A162" s="110"/>
      <c r="B162" s="197" t="s">
        <v>389</v>
      </c>
      <c r="C162" s="112" t="s">
        <v>69</v>
      </c>
      <c r="E162" s="115">
        <f t="shared" si="217"/>
        <v>0</v>
      </c>
      <c r="F162" s="114"/>
      <c r="G162" s="115">
        <f t="shared" ref="G162:S162" si="252">IFERROR(G137/G$142,0)</f>
        <v>0.006018518519</v>
      </c>
      <c r="H162" s="115">
        <f t="shared" si="252"/>
        <v>0.001128472222</v>
      </c>
      <c r="I162" s="115">
        <f t="shared" si="252"/>
        <v>0.002976190476</v>
      </c>
      <c r="J162" s="115">
        <f t="shared" si="252"/>
        <v>0</v>
      </c>
      <c r="K162" s="115">
        <f t="shared" si="252"/>
        <v>0</v>
      </c>
      <c r="L162" s="115">
        <f t="shared" si="252"/>
        <v>0</v>
      </c>
      <c r="M162" s="115">
        <f t="shared" si="252"/>
        <v>0</v>
      </c>
      <c r="N162" s="115">
        <f t="shared" si="252"/>
        <v>0</v>
      </c>
      <c r="O162" s="115">
        <f t="shared" si="252"/>
        <v>0</v>
      </c>
      <c r="P162" s="115">
        <f t="shared" si="252"/>
        <v>0</v>
      </c>
      <c r="Q162" s="115">
        <f t="shared" si="252"/>
        <v>0</v>
      </c>
      <c r="R162" s="115">
        <f t="shared" si="252"/>
        <v>0</v>
      </c>
      <c r="S162" s="117">
        <f t="shared" si="252"/>
        <v>0.003501157407</v>
      </c>
      <c r="T162" s="114"/>
      <c r="U162" s="117">
        <f t="shared" ref="U162:X162" si="253">IFERROR(U137/U$142,0)</f>
        <v>0.003501157407</v>
      </c>
      <c r="V162" s="117">
        <f t="shared" si="253"/>
        <v>0</v>
      </c>
      <c r="W162" s="117">
        <f t="shared" si="253"/>
        <v>0</v>
      </c>
      <c r="X162" s="117">
        <f t="shared" si="253"/>
        <v>0</v>
      </c>
    </row>
    <row r="163" ht="14.25" customHeight="1" outlineLevel="1">
      <c r="A163" s="110"/>
      <c r="B163" s="111" t="s">
        <v>390</v>
      </c>
      <c r="C163" s="112" t="s">
        <v>69</v>
      </c>
      <c r="E163" s="115">
        <f t="shared" si="217"/>
        <v>0</v>
      </c>
      <c r="F163" s="114"/>
      <c r="G163" s="115">
        <f t="shared" ref="G163:S163" si="254">IFERROR(G138/G$142,0)</f>
        <v>0.02673611111</v>
      </c>
      <c r="H163" s="115">
        <f t="shared" si="254"/>
        <v>0.009302662037</v>
      </c>
      <c r="I163" s="115">
        <f t="shared" si="254"/>
        <v>0.1090112434</v>
      </c>
      <c r="J163" s="115">
        <f t="shared" si="254"/>
        <v>0</v>
      </c>
      <c r="K163" s="115">
        <f t="shared" si="254"/>
        <v>0</v>
      </c>
      <c r="L163" s="115">
        <f t="shared" si="254"/>
        <v>0</v>
      </c>
      <c r="M163" s="115">
        <f t="shared" si="254"/>
        <v>0</v>
      </c>
      <c r="N163" s="115">
        <f t="shared" si="254"/>
        <v>0</v>
      </c>
      <c r="O163" s="115">
        <f t="shared" si="254"/>
        <v>0</v>
      </c>
      <c r="P163" s="115">
        <f t="shared" si="254"/>
        <v>0</v>
      </c>
      <c r="Q163" s="115">
        <f t="shared" si="254"/>
        <v>0</v>
      </c>
      <c r="R163" s="115">
        <f t="shared" si="254"/>
        <v>0</v>
      </c>
      <c r="S163" s="117">
        <f t="shared" si="254"/>
        <v>0.044921875</v>
      </c>
      <c r="T163" s="114"/>
      <c r="U163" s="117">
        <f t="shared" ref="U163:X163" si="255">IFERROR(U138/U$142,0)</f>
        <v>0.044921875</v>
      </c>
      <c r="V163" s="117">
        <f t="shared" si="255"/>
        <v>0</v>
      </c>
      <c r="W163" s="117">
        <f t="shared" si="255"/>
        <v>0</v>
      </c>
      <c r="X163" s="117">
        <f t="shared" si="255"/>
        <v>0</v>
      </c>
    </row>
    <row r="164" ht="14.25" customHeight="1" outlineLevel="1">
      <c r="A164" s="110"/>
      <c r="B164" s="111" t="s">
        <v>391</v>
      </c>
      <c r="C164" s="112" t="s">
        <v>69</v>
      </c>
      <c r="E164" s="115">
        <f t="shared" si="217"/>
        <v>0</v>
      </c>
      <c r="F164" s="114"/>
      <c r="G164" s="115">
        <f t="shared" ref="G164:S164" si="256">IFERROR(G139/G$142,0)</f>
        <v>0.02269804527</v>
      </c>
      <c r="H164" s="115">
        <f t="shared" si="256"/>
        <v>0.04079861111</v>
      </c>
      <c r="I164" s="115">
        <f t="shared" si="256"/>
        <v>0.01663359788</v>
      </c>
      <c r="J164" s="115">
        <f t="shared" si="256"/>
        <v>0</v>
      </c>
      <c r="K164" s="115">
        <f t="shared" si="256"/>
        <v>0</v>
      </c>
      <c r="L164" s="115">
        <f t="shared" si="256"/>
        <v>0</v>
      </c>
      <c r="M164" s="115">
        <f t="shared" si="256"/>
        <v>0</v>
      </c>
      <c r="N164" s="115">
        <f t="shared" si="256"/>
        <v>0</v>
      </c>
      <c r="O164" s="115">
        <f t="shared" si="256"/>
        <v>0</v>
      </c>
      <c r="P164" s="115">
        <f t="shared" si="256"/>
        <v>0</v>
      </c>
      <c r="Q164" s="115">
        <f t="shared" si="256"/>
        <v>0</v>
      </c>
      <c r="R164" s="115">
        <f t="shared" si="256"/>
        <v>0</v>
      </c>
      <c r="S164" s="117">
        <f t="shared" si="256"/>
        <v>0.02696277006</v>
      </c>
      <c r="T164" s="114"/>
      <c r="U164" s="117">
        <f t="shared" ref="U164:X164" si="257">IFERROR(U139/U$142,0)</f>
        <v>0.02696277006</v>
      </c>
      <c r="V164" s="117">
        <f t="shared" si="257"/>
        <v>0</v>
      </c>
      <c r="W164" s="117">
        <f t="shared" si="257"/>
        <v>0</v>
      </c>
      <c r="X164" s="117">
        <f t="shared" si="257"/>
        <v>0</v>
      </c>
    </row>
    <row r="165" ht="14.25" customHeight="1" outlineLevel="1">
      <c r="A165" s="110"/>
      <c r="B165" s="197" t="s">
        <v>392</v>
      </c>
      <c r="C165" s="112" t="s">
        <v>69</v>
      </c>
      <c r="E165" s="115">
        <f t="shared" si="217"/>
        <v>0</v>
      </c>
      <c r="F165" s="114"/>
      <c r="G165" s="115">
        <f t="shared" ref="G165:S165" si="258">IFERROR(G140/G$142,0)</f>
        <v>0</v>
      </c>
      <c r="H165" s="115">
        <f t="shared" si="258"/>
        <v>0</v>
      </c>
      <c r="I165" s="115">
        <f t="shared" si="258"/>
        <v>0.003885582011</v>
      </c>
      <c r="J165" s="115">
        <f t="shared" si="258"/>
        <v>0</v>
      </c>
      <c r="K165" s="115">
        <f t="shared" si="258"/>
        <v>0</v>
      </c>
      <c r="L165" s="115">
        <f t="shared" si="258"/>
        <v>0</v>
      </c>
      <c r="M165" s="115">
        <f t="shared" si="258"/>
        <v>0</v>
      </c>
      <c r="N165" s="115">
        <f t="shared" si="258"/>
        <v>0</v>
      </c>
      <c r="O165" s="115">
        <f t="shared" si="258"/>
        <v>0</v>
      </c>
      <c r="P165" s="115">
        <f t="shared" si="258"/>
        <v>0</v>
      </c>
      <c r="Q165" s="115">
        <f t="shared" si="258"/>
        <v>0</v>
      </c>
      <c r="R165" s="115">
        <f t="shared" si="258"/>
        <v>0</v>
      </c>
      <c r="S165" s="117">
        <f t="shared" si="258"/>
        <v>0.001133294753</v>
      </c>
      <c r="T165" s="114"/>
      <c r="U165" s="117">
        <f t="shared" ref="U165:X165" si="259">IFERROR(U140/U$142,0)</f>
        <v>0.001133294753</v>
      </c>
      <c r="V165" s="117">
        <f t="shared" si="259"/>
        <v>0</v>
      </c>
      <c r="W165" s="117">
        <f t="shared" si="259"/>
        <v>0</v>
      </c>
      <c r="X165" s="117">
        <f t="shared" si="259"/>
        <v>0</v>
      </c>
    </row>
    <row r="166" ht="14.25" customHeight="1" outlineLevel="1">
      <c r="A166" s="110"/>
      <c r="B166" s="111" t="s">
        <v>393</v>
      </c>
      <c r="C166" s="112" t="s">
        <v>69</v>
      </c>
      <c r="E166" s="115">
        <f t="shared" si="217"/>
        <v>0</v>
      </c>
      <c r="F166" s="114"/>
      <c r="G166" s="115">
        <f t="shared" ref="G166:S166" si="260">IFERROR(G141/G$142,0)</f>
        <v>0.006262860082</v>
      </c>
      <c r="H166" s="115">
        <f t="shared" si="260"/>
        <v>0.01413483796</v>
      </c>
      <c r="I166" s="115">
        <f t="shared" si="260"/>
        <v>0.03017526455</v>
      </c>
      <c r="J166" s="115">
        <f t="shared" si="260"/>
        <v>0</v>
      </c>
      <c r="K166" s="115">
        <f t="shared" si="260"/>
        <v>0</v>
      </c>
      <c r="L166" s="115">
        <f t="shared" si="260"/>
        <v>0</v>
      </c>
      <c r="M166" s="115">
        <f t="shared" si="260"/>
        <v>0</v>
      </c>
      <c r="N166" s="115">
        <f t="shared" si="260"/>
        <v>0</v>
      </c>
      <c r="O166" s="115">
        <f t="shared" si="260"/>
        <v>0</v>
      </c>
      <c r="P166" s="115">
        <f t="shared" si="260"/>
        <v>0</v>
      </c>
      <c r="Q166" s="115">
        <f t="shared" si="260"/>
        <v>0</v>
      </c>
      <c r="R166" s="115">
        <f t="shared" si="260"/>
        <v>0</v>
      </c>
      <c r="S166" s="117">
        <f t="shared" si="260"/>
        <v>0.01586130401</v>
      </c>
      <c r="T166" s="114"/>
      <c r="U166" s="117">
        <f t="shared" ref="U166:X166" si="261">IFERROR(U141/U$142,0)</f>
        <v>0.01586130401</v>
      </c>
      <c r="V166" s="117">
        <f t="shared" si="261"/>
        <v>0</v>
      </c>
      <c r="W166" s="117">
        <f t="shared" si="261"/>
        <v>0</v>
      </c>
      <c r="X166" s="117">
        <f t="shared" si="261"/>
        <v>0</v>
      </c>
    </row>
    <row r="167" ht="14.25" customHeight="1" outlineLevel="1">
      <c r="A167" s="121"/>
      <c r="B167" s="148" t="s">
        <v>394</v>
      </c>
      <c r="C167" s="123" t="s">
        <v>69</v>
      </c>
      <c r="D167" s="70"/>
      <c r="E167" s="117">
        <f>IFERROR(E142/E$32,0)</f>
        <v>0</v>
      </c>
      <c r="F167" s="109"/>
      <c r="G167" s="117">
        <f t="shared" ref="G167:S167" si="262">IFERROR(G142/G$32,0)</f>
        <v>0.07067426851</v>
      </c>
      <c r="H167" s="117">
        <f t="shared" si="262"/>
        <v>0.06398376708</v>
      </c>
      <c r="I167" s="117">
        <f t="shared" si="262"/>
        <v>0.08891502499</v>
      </c>
      <c r="J167" s="117">
        <f t="shared" si="262"/>
        <v>0</v>
      </c>
      <c r="K167" s="117">
        <f t="shared" si="262"/>
        <v>0</v>
      </c>
      <c r="L167" s="117">
        <f t="shared" si="262"/>
        <v>0</v>
      </c>
      <c r="M167" s="117">
        <f t="shared" si="262"/>
        <v>0</v>
      </c>
      <c r="N167" s="117">
        <f t="shared" si="262"/>
        <v>0</v>
      </c>
      <c r="O167" s="117">
        <f t="shared" si="262"/>
        <v>0</v>
      </c>
      <c r="P167" s="117">
        <f t="shared" si="262"/>
        <v>0</v>
      </c>
      <c r="Q167" s="117">
        <f t="shared" si="262"/>
        <v>0</v>
      </c>
      <c r="R167" s="117">
        <f t="shared" si="262"/>
        <v>0</v>
      </c>
      <c r="S167" s="117">
        <f t="shared" si="262"/>
        <v>0.07248491907</v>
      </c>
      <c r="T167" s="109"/>
      <c r="U167" s="117">
        <f t="shared" ref="U167:X167" si="263">IFERROR(U142/U$142,0)</f>
        <v>1</v>
      </c>
      <c r="V167" s="117">
        <f t="shared" si="263"/>
        <v>0</v>
      </c>
      <c r="W167" s="117">
        <f t="shared" si="263"/>
        <v>0</v>
      </c>
      <c r="X167" s="117">
        <f t="shared" si="263"/>
        <v>0</v>
      </c>
    </row>
    <row r="168" ht="14.25" customHeight="1" outlineLevel="1">
      <c r="A168" s="110"/>
      <c r="B168" s="111" t="s">
        <v>395</v>
      </c>
      <c r="C168" s="112"/>
      <c r="E168" s="116">
        <v>2.0</v>
      </c>
      <c r="F168" s="114"/>
      <c r="G168" s="116">
        <v>2.0</v>
      </c>
      <c r="H168" s="116">
        <v>2.0</v>
      </c>
      <c r="I168" s="116">
        <v>2.0</v>
      </c>
      <c r="J168" s="116"/>
      <c r="K168" s="116"/>
      <c r="L168" s="116"/>
      <c r="M168" s="116"/>
      <c r="N168" s="116"/>
      <c r="O168" s="116"/>
      <c r="P168" s="116"/>
      <c r="Q168" s="116"/>
      <c r="R168" s="116"/>
      <c r="S168" s="120">
        <v>2.0</v>
      </c>
      <c r="T168" s="114"/>
      <c r="U168" s="120">
        <f t="shared" ref="U168:X168" si="264">SUMIFS($G168:$R168,$G$5:$R$5,U$6)</f>
        <v>6</v>
      </c>
      <c r="V168" s="120">
        <f t="shared" si="264"/>
        <v>0</v>
      </c>
      <c r="W168" s="120">
        <f t="shared" si="264"/>
        <v>0</v>
      </c>
      <c r="X168" s="120">
        <f t="shared" si="264"/>
        <v>0</v>
      </c>
    </row>
    <row r="169" ht="14.25" customHeight="1" outlineLevel="1">
      <c r="A169" s="110"/>
      <c r="B169" s="111" t="s">
        <v>396</v>
      </c>
      <c r="C169" s="112"/>
      <c r="E169" s="116">
        <v>2.0</v>
      </c>
      <c r="F169" s="114"/>
      <c r="G169" s="116">
        <v>2.0</v>
      </c>
      <c r="H169" s="116">
        <v>2.0</v>
      </c>
      <c r="I169" s="116">
        <v>2.0</v>
      </c>
      <c r="J169" s="116"/>
      <c r="K169" s="116"/>
      <c r="L169" s="116"/>
      <c r="M169" s="116"/>
      <c r="N169" s="116"/>
      <c r="O169" s="116"/>
      <c r="P169" s="116"/>
      <c r="Q169" s="116"/>
      <c r="R169" s="116"/>
      <c r="S169" s="120">
        <v>2.0</v>
      </c>
      <c r="T169" s="114"/>
      <c r="U169" s="120">
        <f t="shared" ref="U169:X169" si="265">SUMIFS($G169:$R169,$G$5:$R$5,U$6)</f>
        <v>6</v>
      </c>
      <c r="V169" s="120">
        <f t="shared" si="265"/>
        <v>0</v>
      </c>
      <c r="W169" s="120">
        <f t="shared" si="265"/>
        <v>0</v>
      </c>
      <c r="X169" s="120">
        <f t="shared" si="265"/>
        <v>0</v>
      </c>
    </row>
    <row r="170" ht="14.25" customHeight="1" outlineLevel="1">
      <c r="A170" s="110"/>
      <c r="B170" s="111" t="s">
        <v>397</v>
      </c>
      <c r="C170" s="112"/>
      <c r="E170" s="127"/>
      <c r="F170" s="114"/>
      <c r="G170" s="116">
        <v>19.75</v>
      </c>
      <c r="H170" s="116">
        <v>23.65</v>
      </c>
      <c r="I170" s="116">
        <v>19.45</v>
      </c>
      <c r="J170" s="116"/>
      <c r="K170" s="116"/>
      <c r="L170" s="116"/>
      <c r="M170" s="116"/>
      <c r="N170" s="116"/>
      <c r="O170" s="116"/>
      <c r="P170" s="116"/>
      <c r="Q170" s="116"/>
      <c r="R170" s="116"/>
      <c r="S170" s="120"/>
      <c r="T170" s="114"/>
      <c r="U170" s="120">
        <f t="shared" ref="U170:X170" si="266">SUMIFS($G170:$R170,$G$5:$R$5,U$6)</f>
        <v>62.85</v>
      </c>
      <c r="V170" s="120">
        <f t="shared" si="266"/>
        <v>0</v>
      </c>
      <c r="W170" s="120">
        <f t="shared" si="266"/>
        <v>0</v>
      </c>
      <c r="X170" s="120">
        <f t="shared" si="266"/>
        <v>0</v>
      </c>
    </row>
    <row r="171" ht="14.25" customHeight="1" outlineLevel="1">
      <c r="A171" s="179"/>
      <c r="B171" s="198" t="s">
        <v>398</v>
      </c>
      <c r="C171" s="181"/>
      <c r="D171" s="70"/>
      <c r="E171" s="124">
        <f>IFERROR(E142/(E170*E168*24),0)</f>
        <v>0</v>
      </c>
      <c r="F171" s="109"/>
      <c r="G171" s="124">
        <f t="shared" ref="G171:S171" si="267">IFERROR(G142/(G170*G169*24),0)</f>
        <v>1.367088608</v>
      </c>
      <c r="H171" s="124">
        <f t="shared" si="267"/>
        <v>1.014799154</v>
      </c>
      <c r="I171" s="124">
        <f t="shared" si="267"/>
        <v>1.079691517</v>
      </c>
      <c r="J171" s="124">
        <f t="shared" si="267"/>
        <v>0</v>
      </c>
      <c r="K171" s="124">
        <f t="shared" si="267"/>
        <v>0</v>
      </c>
      <c r="L171" s="124">
        <f t="shared" si="267"/>
        <v>0</v>
      </c>
      <c r="M171" s="124">
        <f t="shared" si="267"/>
        <v>0</v>
      </c>
      <c r="N171" s="124">
        <f t="shared" si="267"/>
        <v>0</v>
      </c>
      <c r="O171" s="124">
        <f t="shared" si="267"/>
        <v>0</v>
      </c>
      <c r="P171" s="124">
        <f t="shared" si="267"/>
        <v>0</v>
      </c>
      <c r="Q171" s="124">
        <f t="shared" si="267"/>
        <v>0</v>
      </c>
      <c r="R171" s="124">
        <f t="shared" si="267"/>
        <v>0</v>
      </c>
      <c r="S171" s="124">
        <f t="shared" si="267"/>
        <v>0</v>
      </c>
      <c r="T171" s="109"/>
      <c r="U171" s="124">
        <f t="shared" ref="U171:X171" si="268">IFERROR(U142/(U170*U168*24),0)</f>
        <v>0.3818615752</v>
      </c>
      <c r="V171" s="124">
        <f t="shared" si="268"/>
        <v>0</v>
      </c>
      <c r="W171" s="124">
        <f t="shared" si="268"/>
        <v>0</v>
      </c>
      <c r="X171" s="124">
        <f t="shared" si="268"/>
        <v>0</v>
      </c>
    </row>
    <row r="172" ht="14.25" customHeight="1" outlineLevel="1">
      <c r="N172" s="200"/>
      <c r="O172" s="200"/>
      <c r="P172" s="200"/>
      <c r="Q172" s="200"/>
      <c r="R172" s="200"/>
      <c r="S172" s="201"/>
      <c r="T172" s="200"/>
      <c r="U172" s="200"/>
      <c r="V172" s="200"/>
      <c r="W172" s="200" t="str">
        <f>(W142/24)/W168</f>
        <v>#DIV/0!</v>
      </c>
    </row>
    <row r="173" ht="14.25" customHeight="1" outlineLevel="1">
      <c r="A173" s="105"/>
      <c r="B173" s="199" t="s">
        <v>401</v>
      </c>
      <c r="C173" s="107"/>
      <c r="D173" s="70"/>
      <c r="E173" s="108"/>
      <c r="F173" s="109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9"/>
      <c r="U173" s="108"/>
      <c r="V173" s="108"/>
      <c r="W173" s="108"/>
      <c r="X173" s="108"/>
    </row>
    <row r="174" ht="14.25" customHeight="1" outlineLevel="1">
      <c r="A174" s="110"/>
      <c r="B174" s="111" t="s">
        <v>371</v>
      </c>
      <c r="C174" s="112" t="s">
        <v>283</v>
      </c>
      <c r="E174" s="116"/>
      <c r="F174" s="114"/>
      <c r="G174" s="116">
        <v>1914.55</v>
      </c>
      <c r="H174" s="116">
        <v>2178.7166666666667</v>
      </c>
      <c r="I174" s="116">
        <v>1342.4666666666667</v>
      </c>
      <c r="J174" s="116"/>
      <c r="K174" s="116"/>
      <c r="L174" s="116"/>
      <c r="M174" s="116"/>
      <c r="N174" s="116"/>
      <c r="O174" s="116"/>
      <c r="P174" s="116"/>
      <c r="Q174" s="116"/>
      <c r="R174" s="116"/>
      <c r="S174" s="120">
        <f t="shared" ref="S174:S196" si="270">SUM(G174:R174)</f>
        <v>5435.733333</v>
      </c>
      <c r="T174" s="114"/>
      <c r="U174" s="116">
        <f t="shared" ref="U174:X174" si="269">SUMIFS($G174:$R174,$G$5:$R$5,U$6)</f>
        <v>5435.733333</v>
      </c>
      <c r="V174" s="116">
        <f t="shared" si="269"/>
        <v>0</v>
      </c>
      <c r="W174" s="116">
        <f t="shared" si="269"/>
        <v>0</v>
      </c>
      <c r="X174" s="116">
        <f t="shared" si="269"/>
        <v>0</v>
      </c>
    </row>
    <row r="175" ht="14.25" customHeight="1" outlineLevel="1">
      <c r="A175" s="110"/>
      <c r="B175" s="111" t="s">
        <v>372</v>
      </c>
      <c r="C175" s="112" t="s">
        <v>283</v>
      </c>
      <c r="E175" s="116"/>
      <c r="F175" s="114"/>
      <c r="G175" s="116">
        <v>50.5</v>
      </c>
      <c r="H175" s="116">
        <v>18.4</v>
      </c>
      <c r="I175" s="116">
        <v>7.0</v>
      </c>
      <c r="J175" s="116"/>
      <c r="K175" s="116"/>
      <c r="L175" s="116"/>
      <c r="M175" s="116"/>
      <c r="N175" s="116"/>
      <c r="O175" s="116"/>
      <c r="P175" s="116"/>
      <c r="Q175" s="116"/>
      <c r="R175" s="116"/>
      <c r="S175" s="120">
        <f t="shared" si="270"/>
        <v>75.9</v>
      </c>
      <c r="T175" s="114"/>
      <c r="U175" s="116">
        <f t="shared" ref="U175:X175" si="271">SUMIFS($G175:$R175,$G$5:$R$5,U$6)</f>
        <v>75.9</v>
      </c>
      <c r="V175" s="116">
        <f t="shared" si="271"/>
        <v>0</v>
      </c>
      <c r="W175" s="116">
        <f t="shared" si="271"/>
        <v>0</v>
      </c>
      <c r="X175" s="116">
        <f t="shared" si="271"/>
        <v>0</v>
      </c>
    </row>
    <row r="176" ht="14.25" customHeight="1" outlineLevel="1">
      <c r="A176" s="110"/>
      <c r="B176" s="197" t="s">
        <v>373</v>
      </c>
      <c r="C176" s="112" t="s">
        <v>283</v>
      </c>
      <c r="E176" s="116"/>
      <c r="F176" s="114"/>
      <c r="G176" s="116">
        <v>162.0</v>
      </c>
      <c r="H176" s="116">
        <v>711.7333333333333</v>
      </c>
      <c r="I176" s="116">
        <v>706.4166666666666</v>
      </c>
      <c r="J176" s="116"/>
      <c r="K176" s="116"/>
      <c r="L176" s="116"/>
      <c r="M176" s="116"/>
      <c r="N176" s="116"/>
      <c r="O176" s="116"/>
      <c r="P176" s="116"/>
      <c r="Q176" s="116"/>
      <c r="R176" s="116"/>
      <c r="S176" s="120">
        <f t="shared" si="270"/>
        <v>1580.15</v>
      </c>
      <c r="T176" s="114"/>
      <c r="U176" s="116">
        <f t="shared" ref="U176:X176" si="272">SUMIFS($G176:$R176,$G$5:$R$5,U$6)</f>
        <v>1580.15</v>
      </c>
      <c r="V176" s="116">
        <f t="shared" si="272"/>
        <v>0</v>
      </c>
      <c r="W176" s="116">
        <f t="shared" si="272"/>
        <v>0</v>
      </c>
      <c r="X176" s="116">
        <f t="shared" si="272"/>
        <v>0</v>
      </c>
    </row>
    <row r="177" ht="14.25" customHeight="1" outlineLevel="1">
      <c r="A177" s="110"/>
      <c r="B177" s="111" t="s">
        <v>374</v>
      </c>
      <c r="C177" s="112" t="s">
        <v>283</v>
      </c>
      <c r="E177" s="116"/>
      <c r="F177" s="114"/>
      <c r="G177" s="116">
        <v>80.86666666666666</v>
      </c>
      <c r="H177" s="116">
        <v>89.78333333333333</v>
      </c>
      <c r="I177" s="116">
        <v>35.45</v>
      </c>
      <c r="J177" s="116"/>
      <c r="K177" s="116"/>
      <c r="L177" s="116"/>
      <c r="M177" s="116"/>
      <c r="N177" s="116"/>
      <c r="O177" s="116"/>
      <c r="P177" s="116"/>
      <c r="Q177" s="116"/>
      <c r="R177" s="116"/>
      <c r="S177" s="120">
        <f t="shared" si="270"/>
        <v>206.1</v>
      </c>
      <c r="T177" s="114"/>
      <c r="U177" s="116">
        <f t="shared" ref="U177:X177" si="273">SUMIFS($G177:$R177,$G$5:$R$5,U$6)</f>
        <v>206.1</v>
      </c>
      <c r="V177" s="116">
        <f t="shared" si="273"/>
        <v>0</v>
      </c>
      <c r="W177" s="116">
        <f t="shared" si="273"/>
        <v>0</v>
      </c>
      <c r="X177" s="116">
        <f t="shared" si="273"/>
        <v>0</v>
      </c>
    </row>
    <row r="178" ht="14.25" customHeight="1" outlineLevel="1">
      <c r="A178" s="110"/>
      <c r="B178" s="111" t="s">
        <v>375</v>
      </c>
      <c r="C178" s="112" t="s">
        <v>283</v>
      </c>
      <c r="E178" s="116"/>
      <c r="F178" s="114"/>
      <c r="G178" s="116">
        <v>3.333333333333333</v>
      </c>
      <c r="H178" s="116">
        <v>3.4</v>
      </c>
      <c r="I178" s="116">
        <v>1.5</v>
      </c>
      <c r="J178" s="116"/>
      <c r="K178" s="116"/>
      <c r="L178" s="116"/>
      <c r="M178" s="116"/>
      <c r="N178" s="116"/>
      <c r="O178" s="116"/>
      <c r="P178" s="116"/>
      <c r="Q178" s="116"/>
      <c r="R178" s="116"/>
      <c r="S178" s="120">
        <f t="shared" si="270"/>
        <v>8.233333333</v>
      </c>
      <c r="T178" s="114"/>
      <c r="U178" s="116">
        <f t="shared" ref="U178:X178" si="274">SUMIFS($G178:$R178,$G$5:$R$5,U$6)</f>
        <v>8.233333333</v>
      </c>
      <c r="V178" s="116">
        <f t="shared" si="274"/>
        <v>0</v>
      </c>
      <c r="W178" s="116">
        <f t="shared" si="274"/>
        <v>0</v>
      </c>
      <c r="X178" s="116">
        <f t="shared" si="274"/>
        <v>0</v>
      </c>
    </row>
    <row r="179" ht="14.25" customHeight="1" outlineLevel="1">
      <c r="A179" s="110"/>
      <c r="B179" s="111" t="s">
        <v>376</v>
      </c>
      <c r="C179" s="112" t="s">
        <v>283</v>
      </c>
      <c r="E179" s="116"/>
      <c r="F179" s="114"/>
      <c r="G179" s="116">
        <v>2.75</v>
      </c>
      <c r="H179" s="116">
        <v>3.716666666666667</v>
      </c>
      <c r="I179" s="116">
        <v>2.533333333333333</v>
      </c>
      <c r="J179" s="116"/>
      <c r="K179" s="116"/>
      <c r="L179" s="116"/>
      <c r="M179" s="116"/>
      <c r="N179" s="116"/>
      <c r="O179" s="116"/>
      <c r="P179" s="116"/>
      <c r="Q179" s="116"/>
      <c r="R179" s="116"/>
      <c r="S179" s="120">
        <f t="shared" si="270"/>
        <v>9</v>
      </c>
      <c r="T179" s="114"/>
      <c r="U179" s="116">
        <f t="shared" ref="U179:X179" si="275">SUMIFS($G179:$R179,$G$5:$R$5,U$6)</f>
        <v>9</v>
      </c>
      <c r="V179" s="116">
        <f t="shared" si="275"/>
        <v>0</v>
      </c>
      <c r="W179" s="116">
        <f t="shared" si="275"/>
        <v>0</v>
      </c>
      <c r="X179" s="116">
        <f t="shared" si="275"/>
        <v>0</v>
      </c>
    </row>
    <row r="180" ht="14.25" customHeight="1" outlineLevel="1">
      <c r="A180" s="110"/>
      <c r="B180" s="111" t="s">
        <v>377</v>
      </c>
      <c r="C180" s="112" t="s">
        <v>283</v>
      </c>
      <c r="E180" s="116"/>
      <c r="F180" s="114"/>
      <c r="G180" s="116">
        <v>31.900000000000002</v>
      </c>
      <c r="H180" s="116">
        <v>21.21666666666667</v>
      </c>
      <c r="I180" s="116">
        <v>32.45</v>
      </c>
      <c r="J180" s="116"/>
      <c r="K180" s="116"/>
      <c r="L180" s="116"/>
      <c r="M180" s="116"/>
      <c r="N180" s="116"/>
      <c r="O180" s="116"/>
      <c r="P180" s="116"/>
      <c r="Q180" s="116"/>
      <c r="R180" s="116"/>
      <c r="S180" s="120">
        <f t="shared" si="270"/>
        <v>85.56666667</v>
      </c>
      <c r="T180" s="114"/>
      <c r="U180" s="116">
        <f t="shared" ref="U180:X180" si="276">SUMIFS($G180:$R180,$G$5:$R$5,U$6)</f>
        <v>85.56666667</v>
      </c>
      <c r="V180" s="116">
        <f t="shared" si="276"/>
        <v>0</v>
      </c>
      <c r="W180" s="116">
        <f t="shared" si="276"/>
        <v>0</v>
      </c>
      <c r="X180" s="116">
        <f t="shared" si="276"/>
        <v>0</v>
      </c>
    </row>
    <row r="181" ht="14.25" customHeight="1" outlineLevel="1">
      <c r="A181" s="110"/>
      <c r="B181" s="111" t="s">
        <v>378</v>
      </c>
      <c r="C181" s="112" t="s">
        <v>283</v>
      </c>
      <c r="E181" s="116"/>
      <c r="F181" s="114"/>
      <c r="G181" s="116">
        <v>0.0</v>
      </c>
      <c r="H181" s="116">
        <v>0.0</v>
      </c>
      <c r="I181" s="116">
        <v>0.0</v>
      </c>
      <c r="J181" s="116"/>
      <c r="K181" s="116"/>
      <c r="L181" s="116"/>
      <c r="M181" s="116"/>
      <c r="N181" s="116"/>
      <c r="O181" s="116"/>
      <c r="P181" s="116"/>
      <c r="Q181" s="116"/>
      <c r="R181" s="116"/>
      <c r="S181" s="120">
        <f t="shared" si="270"/>
        <v>0</v>
      </c>
      <c r="T181" s="114"/>
      <c r="U181" s="116">
        <f t="shared" ref="U181:X181" si="277">SUMIFS($G181:$R181,$G$5:$R$5,U$6)</f>
        <v>0</v>
      </c>
      <c r="V181" s="116">
        <f t="shared" si="277"/>
        <v>0</v>
      </c>
      <c r="W181" s="116">
        <f t="shared" si="277"/>
        <v>0</v>
      </c>
      <c r="X181" s="116">
        <f t="shared" si="277"/>
        <v>0</v>
      </c>
    </row>
    <row r="182" ht="14.25" customHeight="1" outlineLevel="1">
      <c r="A182" s="110"/>
      <c r="B182" s="111" t="s">
        <v>379</v>
      </c>
      <c r="C182" s="112" t="s">
        <v>283</v>
      </c>
      <c r="E182" s="116"/>
      <c r="F182" s="114"/>
      <c r="G182" s="116">
        <v>0.25</v>
      </c>
      <c r="H182" s="116">
        <v>2.9</v>
      </c>
      <c r="I182" s="116">
        <v>0.0</v>
      </c>
      <c r="J182" s="116"/>
      <c r="K182" s="116"/>
      <c r="L182" s="116"/>
      <c r="M182" s="116"/>
      <c r="N182" s="116"/>
      <c r="O182" s="116"/>
      <c r="P182" s="116"/>
      <c r="Q182" s="116"/>
      <c r="R182" s="116"/>
      <c r="S182" s="120">
        <f t="shared" si="270"/>
        <v>3.15</v>
      </c>
      <c r="T182" s="114"/>
      <c r="U182" s="116">
        <f t="shared" ref="U182:X182" si="278">SUMIFS($G182:$R182,$G$5:$R$5,U$6)</f>
        <v>3.15</v>
      </c>
      <c r="V182" s="116">
        <f t="shared" si="278"/>
        <v>0</v>
      </c>
      <c r="W182" s="116">
        <f t="shared" si="278"/>
        <v>0</v>
      </c>
      <c r="X182" s="116">
        <f t="shared" si="278"/>
        <v>0</v>
      </c>
    </row>
    <row r="183" ht="14.25" customHeight="1" outlineLevel="1">
      <c r="A183" s="110"/>
      <c r="B183" s="111" t="s">
        <v>380</v>
      </c>
      <c r="C183" s="112" t="s">
        <v>283</v>
      </c>
      <c r="E183" s="116"/>
      <c r="F183" s="114"/>
      <c r="G183" s="116">
        <v>93.66666666666667</v>
      </c>
      <c r="H183" s="116">
        <v>115.81666666666666</v>
      </c>
      <c r="I183" s="116">
        <v>65.8</v>
      </c>
      <c r="J183" s="116"/>
      <c r="K183" s="116"/>
      <c r="L183" s="116"/>
      <c r="M183" s="116"/>
      <c r="N183" s="116"/>
      <c r="O183" s="116"/>
      <c r="P183" s="116"/>
      <c r="Q183" s="116"/>
      <c r="R183" s="116"/>
      <c r="S183" s="120">
        <f t="shared" si="270"/>
        <v>275.2833333</v>
      </c>
      <c r="T183" s="114"/>
      <c r="U183" s="116">
        <f t="shared" ref="U183:X183" si="279">SUMIFS($G183:$R183,$G$5:$R$5,U$6)</f>
        <v>275.2833333</v>
      </c>
      <c r="V183" s="116">
        <f t="shared" si="279"/>
        <v>0</v>
      </c>
      <c r="W183" s="116">
        <f t="shared" si="279"/>
        <v>0</v>
      </c>
      <c r="X183" s="116">
        <f t="shared" si="279"/>
        <v>0</v>
      </c>
    </row>
    <row r="184" ht="14.25" customHeight="1" outlineLevel="1">
      <c r="A184" s="110"/>
      <c r="B184" s="111" t="s">
        <v>381</v>
      </c>
      <c r="C184" s="112" t="s">
        <v>283</v>
      </c>
      <c r="E184" s="116"/>
      <c r="F184" s="114"/>
      <c r="G184" s="116">
        <v>0.0</v>
      </c>
      <c r="H184" s="116">
        <v>0.0</v>
      </c>
      <c r="I184" s="116">
        <v>0.0</v>
      </c>
      <c r="J184" s="116"/>
      <c r="K184" s="116"/>
      <c r="L184" s="116"/>
      <c r="M184" s="116"/>
      <c r="N184" s="116"/>
      <c r="O184" s="116"/>
      <c r="P184" s="116"/>
      <c r="Q184" s="116"/>
      <c r="R184" s="116"/>
      <c r="S184" s="120">
        <f t="shared" si="270"/>
        <v>0</v>
      </c>
      <c r="T184" s="114"/>
      <c r="U184" s="116">
        <f t="shared" ref="U184:X184" si="280">SUMIFS($G184:$R184,$G$5:$R$5,U$6)</f>
        <v>0</v>
      </c>
      <c r="V184" s="116">
        <f t="shared" si="280"/>
        <v>0</v>
      </c>
      <c r="W184" s="116">
        <f t="shared" si="280"/>
        <v>0</v>
      </c>
      <c r="X184" s="116">
        <f t="shared" si="280"/>
        <v>0</v>
      </c>
    </row>
    <row r="185" ht="14.25" customHeight="1" outlineLevel="1">
      <c r="A185" s="110"/>
      <c r="B185" s="197" t="s">
        <v>382</v>
      </c>
      <c r="C185" s="112" t="s">
        <v>283</v>
      </c>
      <c r="E185" s="116"/>
      <c r="F185" s="114"/>
      <c r="G185" s="116">
        <v>0.0</v>
      </c>
      <c r="H185" s="116">
        <v>0.0</v>
      </c>
      <c r="I185" s="116">
        <v>0.0</v>
      </c>
      <c r="J185" s="116"/>
      <c r="K185" s="116"/>
      <c r="L185" s="116"/>
      <c r="M185" s="116"/>
      <c r="N185" s="116"/>
      <c r="O185" s="116"/>
      <c r="P185" s="116"/>
      <c r="Q185" s="116"/>
      <c r="R185" s="116"/>
      <c r="S185" s="120">
        <f t="shared" si="270"/>
        <v>0</v>
      </c>
      <c r="T185" s="114"/>
      <c r="U185" s="116">
        <f t="shared" ref="U185:X185" si="281">SUMIFS($G185:$R185,$G$5:$R$5,U$6)</f>
        <v>0</v>
      </c>
      <c r="V185" s="116">
        <f t="shared" si="281"/>
        <v>0</v>
      </c>
      <c r="W185" s="116">
        <f t="shared" si="281"/>
        <v>0</v>
      </c>
      <c r="X185" s="116">
        <f t="shared" si="281"/>
        <v>0</v>
      </c>
    </row>
    <row r="186" ht="14.25" customHeight="1" outlineLevel="1">
      <c r="A186" s="110"/>
      <c r="B186" s="111" t="s">
        <v>383</v>
      </c>
      <c r="C186" s="112" t="s">
        <v>283</v>
      </c>
      <c r="E186" s="116"/>
      <c r="F186" s="114"/>
      <c r="G186" s="116">
        <v>0.25</v>
      </c>
      <c r="H186" s="116">
        <v>0.5666666666666667</v>
      </c>
      <c r="I186" s="116">
        <v>1.0</v>
      </c>
      <c r="J186" s="116"/>
      <c r="K186" s="116"/>
      <c r="L186" s="116"/>
      <c r="M186" s="116"/>
      <c r="N186" s="116"/>
      <c r="O186" s="116"/>
      <c r="P186" s="116"/>
      <c r="Q186" s="116"/>
      <c r="R186" s="116"/>
      <c r="S186" s="120">
        <f t="shared" si="270"/>
        <v>1.816666667</v>
      </c>
      <c r="T186" s="114"/>
      <c r="U186" s="116">
        <f t="shared" ref="U186:X186" si="282">SUMIFS($G186:$R186,$G$5:$R$5,U$6)</f>
        <v>1.816666667</v>
      </c>
      <c r="V186" s="116">
        <f t="shared" si="282"/>
        <v>0</v>
      </c>
      <c r="W186" s="116">
        <f t="shared" si="282"/>
        <v>0</v>
      </c>
      <c r="X186" s="116">
        <f t="shared" si="282"/>
        <v>0</v>
      </c>
    </row>
    <row r="187" ht="14.25" customHeight="1" outlineLevel="1">
      <c r="A187" s="110"/>
      <c r="B187" s="111" t="s">
        <v>384</v>
      </c>
      <c r="C187" s="112" t="s">
        <v>283</v>
      </c>
      <c r="E187" s="116"/>
      <c r="F187" s="114"/>
      <c r="G187" s="116">
        <v>39.68333333333333</v>
      </c>
      <c r="H187" s="116">
        <v>24.583333333333332</v>
      </c>
      <c r="I187" s="116">
        <v>12.45</v>
      </c>
      <c r="J187" s="116"/>
      <c r="K187" s="116"/>
      <c r="L187" s="116"/>
      <c r="M187" s="116"/>
      <c r="N187" s="116"/>
      <c r="O187" s="116"/>
      <c r="P187" s="116"/>
      <c r="Q187" s="116"/>
      <c r="R187" s="116"/>
      <c r="S187" s="120">
        <f t="shared" si="270"/>
        <v>76.71666667</v>
      </c>
      <c r="T187" s="114"/>
      <c r="U187" s="116">
        <f t="shared" ref="U187:X187" si="283">SUMIFS($G187:$R187,$G$5:$R$5,U$6)</f>
        <v>76.71666667</v>
      </c>
      <c r="V187" s="116">
        <f t="shared" si="283"/>
        <v>0</v>
      </c>
      <c r="W187" s="116">
        <f t="shared" si="283"/>
        <v>0</v>
      </c>
      <c r="X187" s="116">
        <f t="shared" si="283"/>
        <v>0</v>
      </c>
    </row>
    <row r="188" ht="14.25" customHeight="1" outlineLevel="1">
      <c r="A188" s="110"/>
      <c r="B188" s="111" t="s">
        <v>385</v>
      </c>
      <c r="C188" s="112" t="s">
        <v>283</v>
      </c>
      <c r="E188" s="116"/>
      <c r="F188" s="114"/>
      <c r="G188" s="116">
        <v>0.5</v>
      </c>
      <c r="H188" s="116">
        <v>2.8333333333333335</v>
      </c>
      <c r="I188" s="116">
        <v>1.75</v>
      </c>
      <c r="J188" s="116"/>
      <c r="K188" s="116"/>
      <c r="L188" s="116"/>
      <c r="M188" s="116"/>
      <c r="N188" s="116"/>
      <c r="O188" s="116"/>
      <c r="P188" s="116"/>
      <c r="Q188" s="116"/>
      <c r="R188" s="116"/>
      <c r="S188" s="120">
        <f t="shared" si="270"/>
        <v>5.083333333</v>
      </c>
      <c r="T188" s="114"/>
      <c r="U188" s="116">
        <f t="shared" ref="U188:X188" si="284">SUMIFS($G188:$R188,$G$5:$R$5,U$6)</f>
        <v>5.083333333</v>
      </c>
      <c r="V188" s="116">
        <f t="shared" si="284"/>
        <v>0</v>
      </c>
      <c r="W188" s="116">
        <f t="shared" si="284"/>
        <v>0</v>
      </c>
      <c r="X188" s="116">
        <f t="shared" si="284"/>
        <v>0</v>
      </c>
    </row>
    <row r="189" ht="14.25" customHeight="1" outlineLevel="1">
      <c r="A189" s="110"/>
      <c r="B189" s="111" t="s">
        <v>386</v>
      </c>
      <c r="C189" s="112" t="s">
        <v>283</v>
      </c>
      <c r="E189" s="116"/>
      <c r="F189" s="114"/>
      <c r="G189" s="116">
        <v>3.916666666666667</v>
      </c>
      <c r="H189" s="116">
        <v>2.3333333333333335</v>
      </c>
      <c r="I189" s="116">
        <v>1.0</v>
      </c>
      <c r="J189" s="116"/>
      <c r="K189" s="116"/>
      <c r="L189" s="116"/>
      <c r="M189" s="116"/>
      <c r="N189" s="116"/>
      <c r="O189" s="116"/>
      <c r="P189" s="116"/>
      <c r="Q189" s="116"/>
      <c r="R189" s="116"/>
      <c r="S189" s="120">
        <f t="shared" si="270"/>
        <v>7.25</v>
      </c>
      <c r="T189" s="114"/>
      <c r="U189" s="116">
        <f t="shared" ref="U189:X189" si="285">SUMIFS($G189:$R189,$G$5:$R$5,U$6)</f>
        <v>7.25</v>
      </c>
      <c r="V189" s="116">
        <f t="shared" si="285"/>
        <v>0</v>
      </c>
      <c r="W189" s="116">
        <f t="shared" si="285"/>
        <v>0</v>
      </c>
      <c r="X189" s="116">
        <f t="shared" si="285"/>
        <v>0</v>
      </c>
    </row>
    <row r="190" ht="14.25" customHeight="1" outlineLevel="1">
      <c r="A190" s="110"/>
      <c r="B190" s="197" t="s">
        <v>387</v>
      </c>
      <c r="C190" s="112" t="s">
        <v>283</v>
      </c>
      <c r="E190" s="116"/>
      <c r="F190" s="114"/>
      <c r="G190" s="116">
        <v>0.0</v>
      </c>
      <c r="H190" s="116">
        <v>12.0</v>
      </c>
      <c r="I190" s="116">
        <v>12.0</v>
      </c>
      <c r="J190" s="116"/>
      <c r="K190" s="116"/>
      <c r="L190" s="116"/>
      <c r="M190" s="116"/>
      <c r="N190" s="116"/>
      <c r="O190" s="116"/>
      <c r="P190" s="116"/>
      <c r="Q190" s="116"/>
      <c r="R190" s="116"/>
      <c r="S190" s="120">
        <f t="shared" si="270"/>
        <v>24</v>
      </c>
      <c r="T190" s="114"/>
      <c r="U190" s="116">
        <f t="shared" ref="U190:X190" si="286">SUMIFS($G190:$R190,$G$5:$R$5,U$6)</f>
        <v>24</v>
      </c>
      <c r="V190" s="116">
        <f t="shared" si="286"/>
        <v>0</v>
      </c>
      <c r="W190" s="116">
        <f t="shared" si="286"/>
        <v>0</v>
      </c>
      <c r="X190" s="116">
        <f t="shared" si="286"/>
        <v>0</v>
      </c>
    </row>
    <row r="191" ht="14.25" customHeight="1" outlineLevel="1">
      <c r="A191" s="110"/>
      <c r="B191" s="111" t="s">
        <v>388</v>
      </c>
      <c r="C191" s="112" t="s">
        <v>283</v>
      </c>
      <c r="E191" s="116"/>
      <c r="F191" s="114"/>
      <c r="G191" s="116">
        <v>1748.9166666666665</v>
      </c>
      <c r="H191" s="116">
        <v>1209.4833333333333</v>
      </c>
      <c r="I191" s="116">
        <v>1650.7666666666667</v>
      </c>
      <c r="J191" s="116"/>
      <c r="K191" s="116"/>
      <c r="L191" s="116"/>
      <c r="M191" s="116"/>
      <c r="N191" s="116"/>
      <c r="O191" s="116"/>
      <c r="P191" s="116"/>
      <c r="Q191" s="116"/>
      <c r="R191" s="116"/>
      <c r="S191" s="120">
        <f t="shared" si="270"/>
        <v>4609.166667</v>
      </c>
      <c r="T191" s="114"/>
      <c r="U191" s="116">
        <f t="shared" ref="U191:X191" si="287">SUMIFS($G191:$R191,$G$5:$R$5,U$6)</f>
        <v>4609.166667</v>
      </c>
      <c r="V191" s="116">
        <f t="shared" si="287"/>
        <v>0</v>
      </c>
      <c r="W191" s="116">
        <f t="shared" si="287"/>
        <v>0</v>
      </c>
      <c r="X191" s="116">
        <f t="shared" si="287"/>
        <v>0</v>
      </c>
    </row>
    <row r="192" ht="14.25" customHeight="1" outlineLevel="1">
      <c r="A192" s="110"/>
      <c r="B192" s="197" t="s">
        <v>389</v>
      </c>
      <c r="C192" s="112" t="s">
        <v>283</v>
      </c>
      <c r="E192" s="116"/>
      <c r="F192" s="114"/>
      <c r="G192" s="116">
        <v>16.833333333333336</v>
      </c>
      <c r="H192" s="116">
        <v>6.333333333333334</v>
      </c>
      <c r="I192" s="116">
        <v>5.333333333333333</v>
      </c>
      <c r="J192" s="116"/>
      <c r="K192" s="116"/>
      <c r="L192" s="116"/>
      <c r="M192" s="116"/>
      <c r="N192" s="116"/>
      <c r="O192" s="116"/>
      <c r="P192" s="116"/>
      <c r="Q192" s="116"/>
      <c r="R192" s="116"/>
      <c r="S192" s="120">
        <f t="shared" si="270"/>
        <v>28.5</v>
      </c>
      <c r="T192" s="114"/>
      <c r="U192" s="116">
        <f t="shared" ref="U192:X192" si="288">SUMIFS($G192:$R192,$G$5:$R$5,U$6)</f>
        <v>28.5</v>
      </c>
      <c r="V192" s="116">
        <f t="shared" si="288"/>
        <v>0</v>
      </c>
      <c r="W192" s="116">
        <f t="shared" si="288"/>
        <v>0</v>
      </c>
      <c r="X192" s="116">
        <f t="shared" si="288"/>
        <v>0</v>
      </c>
    </row>
    <row r="193" ht="14.25" customHeight="1" outlineLevel="1">
      <c r="A193" s="110"/>
      <c r="B193" s="111" t="s">
        <v>390</v>
      </c>
      <c r="C193" s="112" t="s">
        <v>283</v>
      </c>
      <c r="E193" s="116"/>
      <c r="F193" s="114"/>
      <c r="G193" s="116">
        <v>38.0</v>
      </c>
      <c r="H193" s="116">
        <v>40.333333333333336</v>
      </c>
      <c r="I193" s="116">
        <v>93.25</v>
      </c>
      <c r="J193" s="116"/>
      <c r="K193" s="116"/>
      <c r="L193" s="116"/>
      <c r="M193" s="116"/>
      <c r="N193" s="116"/>
      <c r="O193" s="116"/>
      <c r="P193" s="116"/>
      <c r="Q193" s="116"/>
      <c r="R193" s="116"/>
      <c r="S193" s="120">
        <f t="shared" si="270"/>
        <v>171.5833333</v>
      </c>
      <c r="T193" s="114"/>
      <c r="U193" s="116">
        <f t="shared" ref="U193:X193" si="289">SUMIFS($G193:$R193,$G$5:$R$5,U$6)</f>
        <v>171.5833333</v>
      </c>
      <c r="V193" s="116">
        <f t="shared" si="289"/>
        <v>0</v>
      </c>
      <c r="W193" s="116">
        <f t="shared" si="289"/>
        <v>0</v>
      </c>
      <c r="X193" s="116">
        <f t="shared" si="289"/>
        <v>0</v>
      </c>
    </row>
    <row r="194" ht="14.25" customHeight="1" outlineLevel="1">
      <c r="A194" s="110"/>
      <c r="B194" s="111" t="s">
        <v>391</v>
      </c>
      <c r="C194" s="112" t="s">
        <v>283</v>
      </c>
      <c r="E194" s="116"/>
      <c r="F194" s="114"/>
      <c r="G194" s="116">
        <v>16.0</v>
      </c>
      <c r="H194" s="116">
        <v>49.416666666666664</v>
      </c>
      <c r="I194" s="116">
        <v>6.75</v>
      </c>
      <c r="J194" s="116"/>
      <c r="K194" s="116"/>
      <c r="L194" s="116"/>
      <c r="M194" s="116"/>
      <c r="N194" s="116"/>
      <c r="O194" s="116"/>
      <c r="P194" s="116"/>
      <c r="Q194" s="116"/>
      <c r="R194" s="116"/>
      <c r="S194" s="120">
        <f t="shared" si="270"/>
        <v>72.16666667</v>
      </c>
      <c r="T194" s="114"/>
      <c r="U194" s="116">
        <f t="shared" ref="U194:X194" si="290">SUMIFS($G194:$R194,$G$5:$R$5,U$6)</f>
        <v>72.16666667</v>
      </c>
      <c r="V194" s="116">
        <f t="shared" si="290"/>
        <v>0</v>
      </c>
      <c r="W194" s="116">
        <f t="shared" si="290"/>
        <v>0</v>
      </c>
      <c r="X194" s="116">
        <f t="shared" si="290"/>
        <v>0</v>
      </c>
    </row>
    <row r="195" ht="14.25" customHeight="1" outlineLevel="1">
      <c r="A195" s="110"/>
      <c r="B195" s="197" t="s">
        <v>392</v>
      </c>
      <c r="C195" s="112" t="s">
        <v>283</v>
      </c>
      <c r="E195" s="116"/>
      <c r="F195" s="114"/>
      <c r="G195" s="116">
        <v>19.833333333333336</v>
      </c>
      <c r="H195" s="116">
        <v>0.0</v>
      </c>
      <c r="I195" s="116">
        <v>51.333333333333336</v>
      </c>
      <c r="J195" s="116"/>
      <c r="K195" s="116"/>
      <c r="L195" s="116"/>
      <c r="M195" s="116"/>
      <c r="N195" s="116"/>
      <c r="O195" s="116"/>
      <c r="P195" s="116"/>
      <c r="Q195" s="116"/>
      <c r="R195" s="116"/>
      <c r="S195" s="120">
        <f t="shared" si="270"/>
        <v>71.16666667</v>
      </c>
      <c r="T195" s="114"/>
      <c r="U195" s="116">
        <f t="shared" ref="U195:X195" si="291">SUMIFS($G195:$R195,$G$5:$R$5,U$6)</f>
        <v>71.16666667</v>
      </c>
      <c r="V195" s="116">
        <f t="shared" si="291"/>
        <v>0</v>
      </c>
      <c r="W195" s="116">
        <f t="shared" si="291"/>
        <v>0</v>
      </c>
      <c r="X195" s="116">
        <f t="shared" si="291"/>
        <v>0</v>
      </c>
    </row>
    <row r="196" ht="14.25" customHeight="1" outlineLevel="1">
      <c r="A196" s="110"/>
      <c r="B196" s="111" t="s">
        <v>393</v>
      </c>
      <c r="C196" s="112" t="s">
        <v>283</v>
      </c>
      <c r="E196" s="116"/>
      <c r="F196" s="114"/>
      <c r="G196" s="116">
        <v>0.25</v>
      </c>
      <c r="H196" s="116">
        <v>0.5</v>
      </c>
      <c r="I196" s="116">
        <v>2.75</v>
      </c>
      <c r="J196" s="116"/>
      <c r="K196" s="116"/>
      <c r="L196" s="116"/>
      <c r="M196" s="116"/>
      <c r="N196" s="116"/>
      <c r="O196" s="116"/>
      <c r="P196" s="116"/>
      <c r="Q196" s="116"/>
      <c r="R196" s="116"/>
      <c r="S196" s="120">
        <f t="shared" si="270"/>
        <v>3.5</v>
      </c>
      <c r="T196" s="114"/>
      <c r="U196" s="116">
        <f t="shared" ref="U196:X196" si="292">SUMIFS($G196:$R196,$G$5:$R$5,U$6)</f>
        <v>3.5</v>
      </c>
      <c r="V196" s="116">
        <f t="shared" si="292"/>
        <v>0</v>
      </c>
      <c r="W196" s="116">
        <f t="shared" si="292"/>
        <v>0</v>
      </c>
      <c r="X196" s="116">
        <f t="shared" si="292"/>
        <v>0</v>
      </c>
    </row>
    <row r="197" ht="14.25" customHeight="1" outlineLevel="1">
      <c r="A197" s="121"/>
      <c r="B197" s="148" t="s">
        <v>394</v>
      </c>
      <c r="C197" s="123" t="s">
        <v>283</v>
      </c>
      <c r="D197" s="70"/>
      <c r="E197" s="120">
        <f>SUM(E174:E196)</f>
        <v>0</v>
      </c>
      <c r="F197" s="109"/>
      <c r="G197" s="120">
        <f t="shared" ref="G197:S197" si="293">SUM(G174:G196)</f>
        <v>4224</v>
      </c>
      <c r="H197" s="120">
        <f t="shared" si="293"/>
        <v>4494.066667</v>
      </c>
      <c r="I197" s="120">
        <f t="shared" si="293"/>
        <v>4032</v>
      </c>
      <c r="J197" s="120">
        <f t="shared" si="293"/>
        <v>0</v>
      </c>
      <c r="K197" s="120">
        <f t="shared" si="293"/>
        <v>0</v>
      </c>
      <c r="L197" s="120">
        <f t="shared" si="293"/>
        <v>0</v>
      </c>
      <c r="M197" s="120">
        <f t="shared" si="293"/>
        <v>0</v>
      </c>
      <c r="N197" s="120">
        <f t="shared" si="293"/>
        <v>0</v>
      </c>
      <c r="O197" s="120">
        <f t="shared" si="293"/>
        <v>0</v>
      </c>
      <c r="P197" s="120">
        <f t="shared" si="293"/>
        <v>0</v>
      </c>
      <c r="Q197" s="120">
        <f t="shared" si="293"/>
        <v>0</v>
      </c>
      <c r="R197" s="120">
        <f t="shared" si="293"/>
        <v>0</v>
      </c>
      <c r="S197" s="120">
        <f t="shared" si="293"/>
        <v>12750.06667</v>
      </c>
      <c r="T197" s="109"/>
      <c r="U197" s="120">
        <f t="shared" ref="U197:X197" si="294">SUM(U174:U196)</f>
        <v>12750.06667</v>
      </c>
      <c r="V197" s="120">
        <f t="shared" si="294"/>
        <v>0</v>
      </c>
      <c r="W197" s="120">
        <f t="shared" si="294"/>
        <v>0</v>
      </c>
      <c r="X197" s="120">
        <f t="shared" si="294"/>
        <v>0</v>
      </c>
    </row>
    <row r="198" ht="4.5" customHeight="1" outlineLevel="1">
      <c r="A198" s="128"/>
      <c r="B198" s="129"/>
      <c r="C198" s="130"/>
      <c r="D198" s="70"/>
      <c r="E198" s="131"/>
      <c r="F198" s="70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70"/>
      <c r="U198" s="131"/>
      <c r="V198" s="131"/>
      <c r="W198" s="131"/>
      <c r="X198" s="131"/>
    </row>
    <row r="199" ht="14.25" customHeight="1" outlineLevel="1">
      <c r="A199" s="110"/>
      <c r="B199" s="111" t="s">
        <v>371</v>
      </c>
      <c r="C199" s="112" t="s">
        <v>69</v>
      </c>
      <c r="E199" s="115">
        <f t="shared" ref="E199:E221" si="297">IFERROR(E174/E$197,0)</f>
        <v>0</v>
      </c>
      <c r="F199" s="114"/>
      <c r="G199" s="115">
        <f t="shared" ref="G199:S199" si="295">IFERROR(G174/G$197,0)</f>
        <v>0.4532552083</v>
      </c>
      <c r="H199" s="115">
        <f t="shared" si="295"/>
        <v>0.484798475</v>
      </c>
      <c r="I199" s="115">
        <f t="shared" si="295"/>
        <v>0.3329530423</v>
      </c>
      <c r="J199" s="115">
        <f t="shared" si="295"/>
        <v>0</v>
      </c>
      <c r="K199" s="115">
        <f t="shared" si="295"/>
        <v>0</v>
      </c>
      <c r="L199" s="115">
        <f t="shared" si="295"/>
        <v>0</v>
      </c>
      <c r="M199" s="115">
        <f t="shared" si="295"/>
        <v>0</v>
      </c>
      <c r="N199" s="115">
        <f t="shared" si="295"/>
        <v>0</v>
      </c>
      <c r="O199" s="115">
        <f t="shared" si="295"/>
        <v>0</v>
      </c>
      <c r="P199" s="115">
        <f t="shared" si="295"/>
        <v>0</v>
      </c>
      <c r="Q199" s="115">
        <f t="shared" si="295"/>
        <v>0</v>
      </c>
      <c r="R199" s="115">
        <f t="shared" si="295"/>
        <v>0</v>
      </c>
      <c r="S199" s="117">
        <f t="shared" si="295"/>
        <v>0.426329797</v>
      </c>
      <c r="T199" s="114"/>
      <c r="U199" s="117">
        <f t="shared" ref="U199:X199" si="296">IFERROR(U174/U$197,0)</f>
        <v>0.426329797</v>
      </c>
      <c r="V199" s="117">
        <f t="shared" si="296"/>
        <v>0</v>
      </c>
      <c r="W199" s="117">
        <f t="shared" si="296"/>
        <v>0</v>
      </c>
      <c r="X199" s="117">
        <f t="shared" si="296"/>
        <v>0</v>
      </c>
    </row>
    <row r="200" ht="14.25" customHeight="1" outlineLevel="1">
      <c r="A200" s="110"/>
      <c r="B200" s="111" t="s">
        <v>372</v>
      </c>
      <c r="C200" s="112" t="s">
        <v>69</v>
      </c>
      <c r="E200" s="115">
        <f t="shared" si="297"/>
        <v>0</v>
      </c>
      <c r="F200" s="114"/>
      <c r="G200" s="115">
        <f t="shared" ref="G200:S200" si="298">IFERROR(G175/G$197,0)</f>
        <v>0.01195549242</v>
      </c>
      <c r="H200" s="115">
        <f t="shared" si="298"/>
        <v>0.004094287282</v>
      </c>
      <c r="I200" s="115">
        <f t="shared" si="298"/>
        <v>0.001736111111</v>
      </c>
      <c r="J200" s="115">
        <f t="shared" si="298"/>
        <v>0</v>
      </c>
      <c r="K200" s="115">
        <f t="shared" si="298"/>
        <v>0</v>
      </c>
      <c r="L200" s="115">
        <f t="shared" si="298"/>
        <v>0</v>
      </c>
      <c r="M200" s="115">
        <f t="shared" si="298"/>
        <v>0</v>
      </c>
      <c r="N200" s="115">
        <f t="shared" si="298"/>
        <v>0</v>
      </c>
      <c r="O200" s="115">
        <f t="shared" si="298"/>
        <v>0</v>
      </c>
      <c r="P200" s="115">
        <f t="shared" si="298"/>
        <v>0</v>
      </c>
      <c r="Q200" s="115">
        <f t="shared" si="298"/>
        <v>0</v>
      </c>
      <c r="R200" s="115">
        <f t="shared" si="298"/>
        <v>0</v>
      </c>
      <c r="S200" s="117">
        <f t="shared" si="298"/>
        <v>0.00595291005</v>
      </c>
      <c r="T200" s="114"/>
      <c r="U200" s="117">
        <f t="shared" ref="U200:X200" si="299">IFERROR(U175/U$197,0)</f>
        <v>0.00595291005</v>
      </c>
      <c r="V200" s="117">
        <f t="shared" si="299"/>
        <v>0</v>
      </c>
      <c r="W200" s="117">
        <f t="shared" si="299"/>
        <v>0</v>
      </c>
      <c r="X200" s="117">
        <f t="shared" si="299"/>
        <v>0</v>
      </c>
    </row>
    <row r="201" ht="14.25" customHeight="1" outlineLevel="1">
      <c r="A201" s="110"/>
      <c r="B201" s="197" t="s">
        <v>373</v>
      </c>
      <c r="C201" s="112" t="s">
        <v>69</v>
      </c>
      <c r="E201" s="115">
        <f t="shared" si="297"/>
        <v>0</v>
      </c>
      <c r="F201" s="114"/>
      <c r="G201" s="115">
        <f t="shared" ref="G201:S201" si="300">IFERROR(G176/G$197,0)</f>
        <v>0.03835227273</v>
      </c>
      <c r="H201" s="115">
        <f t="shared" si="300"/>
        <v>0.1583717791</v>
      </c>
      <c r="I201" s="115">
        <f t="shared" si="300"/>
        <v>0.1752025463</v>
      </c>
      <c r="J201" s="115">
        <f t="shared" si="300"/>
        <v>0</v>
      </c>
      <c r="K201" s="115">
        <f t="shared" si="300"/>
        <v>0</v>
      </c>
      <c r="L201" s="115">
        <f t="shared" si="300"/>
        <v>0</v>
      </c>
      <c r="M201" s="115">
        <f t="shared" si="300"/>
        <v>0</v>
      </c>
      <c r="N201" s="115">
        <f t="shared" si="300"/>
        <v>0</v>
      </c>
      <c r="O201" s="115">
        <f t="shared" si="300"/>
        <v>0</v>
      </c>
      <c r="P201" s="115">
        <f t="shared" si="300"/>
        <v>0</v>
      </c>
      <c r="Q201" s="115">
        <f t="shared" si="300"/>
        <v>0</v>
      </c>
      <c r="R201" s="115">
        <f t="shared" si="300"/>
        <v>0</v>
      </c>
      <c r="S201" s="117">
        <f t="shared" si="300"/>
        <v>0.1239326853</v>
      </c>
      <c r="T201" s="114"/>
      <c r="U201" s="117">
        <f t="shared" ref="U201:X201" si="301">IFERROR(U176/U$197,0)</f>
        <v>0.1239326853</v>
      </c>
      <c r="V201" s="117">
        <f t="shared" si="301"/>
        <v>0</v>
      </c>
      <c r="W201" s="117">
        <f t="shared" si="301"/>
        <v>0</v>
      </c>
      <c r="X201" s="117">
        <f t="shared" si="301"/>
        <v>0</v>
      </c>
    </row>
    <row r="202" ht="14.25" customHeight="1" outlineLevel="1">
      <c r="A202" s="110"/>
      <c r="B202" s="111" t="s">
        <v>374</v>
      </c>
      <c r="C202" s="112" t="s">
        <v>69</v>
      </c>
      <c r="E202" s="115">
        <f t="shared" si="297"/>
        <v>0</v>
      </c>
      <c r="F202" s="114"/>
      <c r="G202" s="115">
        <f t="shared" ref="G202:S202" si="302">IFERROR(G177/G$197,0)</f>
        <v>0.01914457071</v>
      </c>
      <c r="H202" s="115">
        <f t="shared" si="302"/>
        <v>0.01997819347</v>
      </c>
      <c r="I202" s="115">
        <f t="shared" si="302"/>
        <v>0.008792162698</v>
      </c>
      <c r="J202" s="115">
        <f t="shared" si="302"/>
        <v>0</v>
      </c>
      <c r="K202" s="115">
        <f t="shared" si="302"/>
        <v>0</v>
      </c>
      <c r="L202" s="115">
        <f t="shared" si="302"/>
        <v>0</v>
      </c>
      <c r="M202" s="115">
        <f t="shared" si="302"/>
        <v>0</v>
      </c>
      <c r="N202" s="115">
        <f t="shared" si="302"/>
        <v>0</v>
      </c>
      <c r="O202" s="115">
        <f t="shared" si="302"/>
        <v>0</v>
      </c>
      <c r="P202" s="115">
        <f t="shared" si="302"/>
        <v>0</v>
      </c>
      <c r="Q202" s="115">
        <f t="shared" si="302"/>
        <v>0</v>
      </c>
      <c r="R202" s="115">
        <f t="shared" si="302"/>
        <v>0</v>
      </c>
      <c r="S202" s="117">
        <f t="shared" si="302"/>
        <v>0.01616462136</v>
      </c>
      <c r="T202" s="114"/>
      <c r="U202" s="117">
        <f t="shared" ref="U202:X202" si="303">IFERROR(U177/U$197,0)</f>
        <v>0.01616462136</v>
      </c>
      <c r="V202" s="117">
        <f t="shared" si="303"/>
        <v>0</v>
      </c>
      <c r="W202" s="117">
        <f t="shared" si="303"/>
        <v>0</v>
      </c>
      <c r="X202" s="117">
        <f t="shared" si="303"/>
        <v>0</v>
      </c>
    </row>
    <row r="203" ht="14.25" customHeight="1" outlineLevel="1">
      <c r="A203" s="110"/>
      <c r="B203" s="111" t="s">
        <v>375</v>
      </c>
      <c r="C203" s="112" t="s">
        <v>69</v>
      </c>
      <c r="E203" s="115">
        <f t="shared" si="297"/>
        <v>0</v>
      </c>
      <c r="F203" s="114"/>
      <c r="G203" s="115">
        <f t="shared" ref="G203:S203" si="304">IFERROR(G178/G$197,0)</f>
        <v>0.0007891414141</v>
      </c>
      <c r="H203" s="115">
        <f t="shared" si="304"/>
        <v>0.0007565530848</v>
      </c>
      <c r="I203" s="115">
        <f t="shared" si="304"/>
        <v>0.0003720238095</v>
      </c>
      <c r="J203" s="115">
        <f t="shared" si="304"/>
        <v>0</v>
      </c>
      <c r="K203" s="115">
        <f t="shared" si="304"/>
        <v>0</v>
      </c>
      <c r="L203" s="115">
        <f t="shared" si="304"/>
        <v>0</v>
      </c>
      <c r="M203" s="115">
        <f t="shared" si="304"/>
        <v>0</v>
      </c>
      <c r="N203" s="115">
        <f t="shared" si="304"/>
        <v>0</v>
      </c>
      <c r="O203" s="115">
        <f t="shared" si="304"/>
        <v>0</v>
      </c>
      <c r="P203" s="115">
        <f t="shared" si="304"/>
        <v>0</v>
      </c>
      <c r="Q203" s="115">
        <f t="shared" si="304"/>
        <v>0</v>
      </c>
      <c r="R203" s="115">
        <f t="shared" si="304"/>
        <v>0</v>
      </c>
      <c r="S203" s="117">
        <f t="shared" si="304"/>
        <v>0.0006457482575</v>
      </c>
      <c r="T203" s="114"/>
      <c r="U203" s="117">
        <f t="shared" ref="U203:X203" si="305">IFERROR(U178/U$197,0)</f>
        <v>0.0006457482575</v>
      </c>
      <c r="V203" s="117">
        <f t="shared" si="305"/>
        <v>0</v>
      </c>
      <c r="W203" s="117">
        <f t="shared" si="305"/>
        <v>0</v>
      </c>
      <c r="X203" s="117">
        <f t="shared" si="305"/>
        <v>0</v>
      </c>
    </row>
    <row r="204" ht="14.25" customHeight="1" outlineLevel="1">
      <c r="A204" s="110"/>
      <c r="B204" s="111" t="s">
        <v>376</v>
      </c>
      <c r="C204" s="112" t="s">
        <v>69</v>
      </c>
      <c r="E204" s="115">
        <f t="shared" si="297"/>
        <v>0</v>
      </c>
      <c r="F204" s="114"/>
      <c r="G204" s="115">
        <f t="shared" ref="G204:S204" si="306">IFERROR(G179/G$197,0)</f>
        <v>0.0006510416667</v>
      </c>
      <c r="H204" s="115">
        <f t="shared" si="306"/>
        <v>0.0008270163623</v>
      </c>
      <c r="I204" s="115">
        <f t="shared" si="306"/>
        <v>0.0006283068783</v>
      </c>
      <c r="J204" s="115">
        <f t="shared" si="306"/>
        <v>0</v>
      </c>
      <c r="K204" s="115">
        <f t="shared" si="306"/>
        <v>0</v>
      </c>
      <c r="L204" s="115">
        <f t="shared" si="306"/>
        <v>0</v>
      </c>
      <c r="M204" s="115">
        <f t="shared" si="306"/>
        <v>0</v>
      </c>
      <c r="N204" s="115">
        <f t="shared" si="306"/>
        <v>0</v>
      </c>
      <c r="O204" s="115">
        <f t="shared" si="306"/>
        <v>0</v>
      </c>
      <c r="P204" s="115">
        <f t="shared" si="306"/>
        <v>0</v>
      </c>
      <c r="Q204" s="115">
        <f t="shared" si="306"/>
        <v>0</v>
      </c>
      <c r="R204" s="115">
        <f t="shared" si="306"/>
        <v>0</v>
      </c>
      <c r="S204" s="117">
        <f t="shared" si="306"/>
        <v>0.0007058786621</v>
      </c>
      <c r="T204" s="114"/>
      <c r="U204" s="117">
        <f t="shared" ref="U204:X204" si="307">IFERROR(U179/U$197,0)</f>
        <v>0.0007058786621</v>
      </c>
      <c r="V204" s="117">
        <f t="shared" si="307"/>
        <v>0</v>
      </c>
      <c r="W204" s="117">
        <f t="shared" si="307"/>
        <v>0</v>
      </c>
      <c r="X204" s="117">
        <f t="shared" si="307"/>
        <v>0</v>
      </c>
    </row>
    <row r="205" ht="14.25" customHeight="1" outlineLevel="1">
      <c r="A205" s="110"/>
      <c r="B205" s="111" t="s">
        <v>377</v>
      </c>
      <c r="C205" s="112" t="s">
        <v>69</v>
      </c>
      <c r="E205" s="115">
        <f t="shared" si="297"/>
        <v>0</v>
      </c>
      <c r="F205" s="114"/>
      <c r="G205" s="115">
        <f t="shared" ref="G205:S205" si="308">IFERROR(G180/G$197,0)</f>
        <v>0.007552083333</v>
      </c>
      <c r="H205" s="115">
        <f t="shared" si="308"/>
        <v>0.004721039593</v>
      </c>
      <c r="I205" s="115">
        <f t="shared" si="308"/>
        <v>0.008048115079</v>
      </c>
      <c r="J205" s="115">
        <f t="shared" si="308"/>
        <v>0</v>
      </c>
      <c r="K205" s="115">
        <f t="shared" si="308"/>
        <v>0</v>
      </c>
      <c r="L205" s="115">
        <f t="shared" si="308"/>
        <v>0</v>
      </c>
      <c r="M205" s="115">
        <f t="shared" si="308"/>
        <v>0</v>
      </c>
      <c r="N205" s="115">
        <f t="shared" si="308"/>
        <v>0</v>
      </c>
      <c r="O205" s="115">
        <f t="shared" si="308"/>
        <v>0</v>
      </c>
      <c r="P205" s="115">
        <f t="shared" si="308"/>
        <v>0</v>
      </c>
      <c r="Q205" s="115">
        <f t="shared" si="308"/>
        <v>0</v>
      </c>
      <c r="R205" s="115">
        <f t="shared" si="308"/>
        <v>0</v>
      </c>
      <c r="S205" s="117">
        <f t="shared" si="308"/>
        <v>0.006711076021</v>
      </c>
      <c r="T205" s="114"/>
      <c r="U205" s="117">
        <f t="shared" ref="U205:X205" si="309">IFERROR(U180/U$197,0)</f>
        <v>0.006711076021</v>
      </c>
      <c r="V205" s="117">
        <f t="shared" si="309"/>
        <v>0</v>
      </c>
      <c r="W205" s="117">
        <f t="shared" si="309"/>
        <v>0</v>
      </c>
      <c r="X205" s="117">
        <f t="shared" si="309"/>
        <v>0</v>
      </c>
    </row>
    <row r="206" ht="14.25" customHeight="1" outlineLevel="1">
      <c r="A206" s="110"/>
      <c r="B206" s="111" t="s">
        <v>378</v>
      </c>
      <c r="C206" s="112" t="s">
        <v>69</v>
      </c>
      <c r="E206" s="115">
        <f t="shared" si="297"/>
        <v>0</v>
      </c>
      <c r="F206" s="114"/>
      <c r="G206" s="115">
        <f t="shared" ref="G206:S206" si="310">IFERROR(G181/G$197,0)</f>
        <v>0</v>
      </c>
      <c r="H206" s="115">
        <f t="shared" si="310"/>
        <v>0</v>
      </c>
      <c r="I206" s="115">
        <f t="shared" si="310"/>
        <v>0</v>
      </c>
      <c r="J206" s="115">
        <f t="shared" si="310"/>
        <v>0</v>
      </c>
      <c r="K206" s="115">
        <f t="shared" si="310"/>
        <v>0</v>
      </c>
      <c r="L206" s="115">
        <f t="shared" si="310"/>
        <v>0</v>
      </c>
      <c r="M206" s="115">
        <f t="shared" si="310"/>
        <v>0</v>
      </c>
      <c r="N206" s="115">
        <f t="shared" si="310"/>
        <v>0</v>
      </c>
      <c r="O206" s="115">
        <f t="shared" si="310"/>
        <v>0</v>
      </c>
      <c r="P206" s="115">
        <f t="shared" si="310"/>
        <v>0</v>
      </c>
      <c r="Q206" s="115">
        <f t="shared" si="310"/>
        <v>0</v>
      </c>
      <c r="R206" s="115">
        <f t="shared" si="310"/>
        <v>0</v>
      </c>
      <c r="S206" s="117">
        <f t="shared" si="310"/>
        <v>0</v>
      </c>
      <c r="T206" s="114"/>
      <c r="U206" s="117">
        <f t="shared" ref="U206:X206" si="311">IFERROR(U181/U$197,0)</f>
        <v>0</v>
      </c>
      <c r="V206" s="117">
        <f t="shared" si="311"/>
        <v>0</v>
      </c>
      <c r="W206" s="117">
        <f t="shared" si="311"/>
        <v>0</v>
      </c>
      <c r="X206" s="117">
        <f t="shared" si="311"/>
        <v>0</v>
      </c>
    </row>
    <row r="207" ht="14.25" customHeight="1" outlineLevel="1">
      <c r="A207" s="110"/>
      <c r="B207" s="111" t="s">
        <v>379</v>
      </c>
      <c r="C207" s="112" t="s">
        <v>69</v>
      </c>
      <c r="E207" s="115">
        <f t="shared" si="297"/>
        <v>0</v>
      </c>
      <c r="F207" s="114"/>
      <c r="G207" s="115">
        <f t="shared" ref="G207:S207" si="312">IFERROR(G182/G$197,0)</f>
        <v>0.00005918560606</v>
      </c>
      <c r="H207" s="115">
        <f t="shared" si="312"/>
        <v>0.0006452952782</v>
      </c>
      <c r="I207" s="115">
        <f t="shared" si="312"/>
        <v>0</v>
      </c>
      <c r="J207" s="115">
        <f t="shared" si="312"/>
        <v>0</v>
      </c>
      <c r="K207" s="115">
        <f t="shared" si="312"/>
        <v>0</v>
      </c>
      <c r="L207" s="115">
        <f t="shared" si="312"/>
        <v>0</v>
      </c>
      <c r="M207" s="115">
        <f t="shared" si="312"/>
        <v>0</v>
      </c>
      <c r="N207" s="115">
        <f t="shared" si="312"/>
        <v>0</v>
      </c>
      <c r="O207" s="115">
        <f t="shared" si="312"/>
        <v>0</v>
      </c>
      <c r="P207" s="115">
        <f t="shared" si="312"/>
        <v>0</v>
      </c>
      <c r="Q207" s="115">
        <f t="shared" si="312"/>
        <v>0</v>
      </c>
      <c r="R207" s="115">
        <f t="shared" si="312"/>
        <v>0</v>
      </c>
      <c r="S207" s="117">
        <f t="shared" si="312"/>
        <v>0.0002470575317</v>
      </c>
      <c r="T207" s="114"/>
      <c r="U207" s="117">
        <f t="shared" ref="U207:X207" si="313">IFERROR(U182/U$197,0)</f>
        <v>0.0002470575317</v>
      </c>
      <c r="V207" s="117">
        <f t="shared" si="313"/>
        <v>0</v>
      </c>
      <c r="W207" s="117">
        <f t="shared" si="313"/>
        <v>0</v>
      </c>
      <c r="X207" s="117">
        <f t="shared" si="313"/>
        <v>0</v>
      </c>
    </row>
    <row r="208" ht="14.25" customHeight="1" outlineLevel="1">
      <c r="A208" s="110"/>
      <c r="B208" s="111" t="s">
        <v>380</v>
      </c>
      <c r="C208" s="112" t="s">
        <v>69</v>
      </c>
      <c r="E208" s="115">
        <f t="shared" si="297"/>
        <v>0</v>
      </c>
      <c r="F208" s="114"/>
      <c r="G208" s="115">
        <f t="shared" ref="G208:S208" si="314">IFERROR(G183/G$197,0)</f>
        <v>0.02217487374</v>
      </c>
      <c r="H208" s="115">
        <f t="shared" si="314"/>
        <v>0.0257710166</v>
      </c>
      <c r="I208" s="115">
        <f t="shared" si="314"/>
        <v>0.01631944444</v>
      </c>
      <c r="J208" s="115">
        <f t="shared" si="314"/>
        <v>0</v>
      </c>
      <c r="K208" s="115">
        <f t="shared" si="314"/>
        <v>0</v>
      </c>
      <c r="L208" s="115">
        <f t="shared" si="314"/>
        <v>0</v>
      </c>
      <c r="M208" s="115">
        <f t="shared" si="314"/>
        <v>0</v>
      </c>
      <c r="N208" s="115">
        <f t="shared" si="314"/>
        <v>0</v>
      </c>
      <c r="O208" s="115">
        <f t="shared" si="314"/>
        <v>0</v>
      </c>
      <c r="P208" s="115">
        <f t="shared" si="314"/>
        <v>0</v>
      </c>
      <c r="Q208" s="115">
        <f t="shared" si="314"/>
        <v>0</v>
      </c>
      <c r="R208" s="115">
        <f t="shared" si="314"/>
        <v>0</v>
      </c>
      <c r="S208" s="117">
        <f t="shared" si="314"/>
        <v>0.02159073678</v>
      </c>
      <c r="T208" s="114"/>
      <c r="U208" s="117">
        <f t="shared" ref="U208:X208" si="315">IFERROR(U183/U$197,0)</f>
        <v>0.02159073678</v>
      </c>
      <c r="V208" s="117">
        <f t="shared" si="315"/>
        <v>0</v>
      </c>
      <c r="W208" s="117">
        <f t="shared" si="315"/>
        <v>0</v>
      </c>
      <c r="X208" s="117">
        <f t="shared" si="315"/>
        <v>0</v>
      </c>
    </row>
    <row r="209" ht="14.25" customHeight="1" outlineLevel="1">
      <c r="A209" s="110"/>
      <c r="B209" s="111" t="s">
        <v>381</v>
      </c>
      <c r="C209" s="112" t="s">
        <v>69</v>
      </c>
      <c r="E209" s="115">
        <f t="shared" si="297"/>
        <v>0</v>
      </c>
      <c r="F209" s="114"/>
      <c r="G209" s="115">
        <f t="shared" ref="G209:S209" si="316">IFERROR(G184/G$197,0)</f>
        <v>0</v>
      </c>
      <c r="H209" s="115">
        <f t="shared" si="316"/>
        <v>0</v>
      </c>
      <c r="I209" s="115">
        <f t="shared" si="316"/>
        <v>0</v>
      </c>
      <c r="J209" s="115">
        <f t="shared" si="316"/>
        <v>0</v>
      </c>
      <c r="K209" s="115">
        <f t="shared" si="316"/>
        <v>0</v>
      </c>
      <c r="L209" s="115">
        <f t="shared" si="316"/>
        <v>0</v>
      </c>
      <c r="M209" s="115">
        <f t="shared" si="316"/>
        <v>0</v>
      </c>
      <c r="N209" s="115">
        <f t="shared" si="316"/>
        <v>0</v>
      </c>
      <c r="O209" s="115">
        <f t="shared" si="316"/>
        <v>0</v>
      </c>
      <c r="P209" s="115">
        <f t="shared" si="316"/>
        <v>0</v>
      </c>
      <c r="Q209" s="115">
        <f t="shared" si="316"/>
        <v>0</v>
      </c>
      <c r="R209" s="115">
        <f t="shared" si="316"/>
        <v>0</v>
      </c>
      <c r="S209" s="117">
        <f t="shared" si="316"/>
        <v>0</v>
      </c>
      <c r="T209" s="114"/>
      <c r="U209" s="117">
        <f t="shared" ref="U209:X209" si="317">IFERROR(U184/U$197,0)</f>
        <v>0</v>
      </c>
      <c r="V209" s="117">
        <f t="shared" si="317"/>
        <v>0</v>
      </c>
      <c r="W209" s="117">
        <f t="shared" si="317"/>
        <v>0</v>
      </c>
      <c r="X209" s="117">
        <f t="shared" si="317"/>
        <v>0</v>
      </c>
    </row>
    <row r="210" ht="14.25" customHeight="1" outlineLevel="1">
      <c r="A210" s="110"/>
      <c r="B210" s="197" t="s">
        <v>382</v>
      </c>
      <c r="C210" s="112" t="s">
        <v>69</v>
      </c>
      <c r="E210" s="115">
        <f t="shared" si="297"/>
        <v>0</v>
      </c>
      <c r="F210" s="114"/>
      <c r="G210" s="115">
        <f t="shared" ref="G210:S210" si="318">IFERROR(G185/G$197,0)</f>
        <v>0</v>
      </c>
      <c r="H210" s="115">
        <f t="shared" si="318"/>
        <v>0</v>
      </c>
      <c r="I210" s="115">
        <f t="shared" si="318"/>
        <v>0</v>
      </c>
      <c r="J210" s="115">
        <f t="shared" si="318"/>
        <v>0</v>
      </c>
      <c r="K210" s="115">
        <f t="shared" si="318"/>
        <v>0</v>
      </c>
      <c r="L210" s="115">
        <f t="shared" si="318"/>
        <v>0</v>
      </c>
      <c r="M210" s="115">
        <f t="shared" si="318"/>
        <v>0</v>
      </c>
      <c r="N210" s="115">
        <f t="shared" si="318"/>
        <v>0</v>
      </c>
      <c r="O210" s="115">
        <f t="shared" si="318"/>
        <v>0</v>
      </c>
      <c r="P210" s="115">
        <f t="shared" si="318"/>
        <v>0</v>
      </c>
      <c r="Q210" s="115">
        <f t="shared" si="318"/>
        <v>0</v>
      </c>
      <c r="R210" s="115">
        <f t="shared" si="318"/>
        <v>0</v>
      </c>
      <c r="S210" s="117">
        <f t="shared" si="318"/>
        <v>0</v>
      </c>
      <c r="T210" s="114"/>
      <c r="U210" s="117">
        <f t="shared" ref="U210:X210" si="319">IFERROR(U185/U$197,0)</f>
        <v>0</v>
      </c>
      <c r="V210" s="117">
        <f t="shared" si="319"/>
        <v>0</v>
      </c>
      <c r="W210" s="117">
        <f t="shared" si="319"/>
        <v>0</v>
      </c>
      <c r="X210" s="117">
        <f t="shared" si="319"/>
        <v>0</v>
      </c>
    </row>
    <row r="211" ht="14.25" customHeight="1" outlineLevel="1">
      <c r="A211" s="110"/>
      <c r="B211" s="111" t="s">
        <v>383</v>
      </c>
      <c r="C211" s="112" t="s">
        <v>69</v>
      </c>
      <c r="E211" s="115">
        <f t="shared" si="297"/>
        <v>0</v>
      </c>
      <c r="F211" s="114"/>
      <c r="G211" s="115">
        <f t="shared" ref="G211:S211" si="320">IFERROR(G186/G$197,0)</f>
        <v>0.00005918560606</v>
      </c>
      <c r="H211" s="115">
        <f t="shared" si="320"/>
        <v>0.0001260921808</v>
      </c>
      <c r="I211" s="115">
        <f t="shared" si="320"/>
        <v>0.000248015873</v>
      </c>
      <c r="J211" s="115">
        <f t="shared" si="320"/>
        <v>0</v>
      </c>
      <c r="K211" s="115">
        <f t="shared" si="320"/>
        <v>0</v>
      </c>
      <c r="L211" s="115">
        <f t="shared" si="320"/>
        <v>0</v>
      </c>
      <c r="M211" s="115">
        <f t="shared" si="320"/>
        <v>0</v>
      </c>
      <c r="N211" s="115">
        <f t="shared" si="320"/>
        <v>0</v>
      </c>
      <c r="O211" s="115">
        <f t="shared" si="320"/>
        <v>0</v>
      </c>
      <c r="P211" s="115">
        <f t="shared" si="320"/>
        <v>0</v>
      </c>
      <c r="Q211" s="115">
        <f t="shared" si="320"/>
        <v>0</v>
      </c>
      <c r="R211" s="115">
        <f t="shared" si="320"/>
        <v>0</v>
      </c>
      <c r="S211" s="117">
        <f t="shared" si="320"/>
        <v>0.0001424829151</v>
      </c>
      <c r="T211" s="114"/>
      <c r="U211" s="117">
        <f t="shared" ref="U211:X211" si="321">IFERROR(U186/U$197,0)</f>
        <v>0.0001424829151</v>
      </c>
      <c r="V211" s="117">
        <f t="shared" si="321"/>
        <v>0</v>
      </c>
      <c r="W211" s="117">
        <f t="shared" si="321"/>
        <v>0</v>
      </c>
      <c r="X211" s="117">
        <f t="shared" si="321"/>
        <v>0</v>
      </c>
    </row>
    <row r="212" ht="14.25" customHeight="1" outlineLevel="1">
      <c r="A212" s="110"/>
      <c r="B212" s="111" t="s">
        <v>384</v>
      </c>
      <c r="C212" s="112" t="s">
        <v>69</v>
      </c>
      <c r="E212" s="115">
        <f t="shared" si="297"/>
        <v>0</v>
      </c>
      <c r="F212" s="114"/>
      <c r="G212" s="115">
        <f t="shared" ref="G212:S212" si="322">IFERROR(G187/G$197,0)</f>
        <v>0.009394728535</v>
      </c>
      <c r="H212" s="115">
        <f t="shared" si="322"/>
        <v>0.005470175491</v>
      </c>
      <c r="I212" s="115">
        <f t="shared" si="322"/>
        <v>0.003087797619</v>
      </c>
      <c r="J212" s="115">
        <f t="shared" si="322"/>
        <v>0</v>
      </c>
      <c r="K212" s="115">
        <f t="shared" si="322"/>
        <v>0</v>
      </c>
      <c r="L212" s="115">
        <f t="shared" si="322"/>
        <v>0</v>
      </c>
      <c r="M212" s="115">
        <f t="shared" si="322"/>
        <v>0</v>
      </c>
      <c r="N212" s="115">
        <f t="shared" si="322"/>
        <v>0</v>
      </c>
      <c r="O212" s="115">
        <f t="shared" si="322"/>
        <v>0</v>
      </c>
      <c r="P212" s="115">
        <f t="shared" si="322"/>
        <v>0</v>
      </c>
      <c r="Q212" s="115">
        <f t="shared" si="322"/>
        <v>0</v>
      </c>
      <c r="R212" s="115">
        <f t="shared" si="322"/>
        <v>0</v>
      </c>
      <c r="S212" s="117">
        <f t="shared" si="322"/>
        <v>0.006016962003</v>
      </c>
      <c r="T212" s="114"/>
      <c r="U212" s="117">
        <f t="shared" ref="U212:X212" si="323">IFERROR(U187/U$197,0)</f>
        <v>0.006016962003</v>
      </c>
      <c r="V212" s="117">
        <f t="shared" si="323"/>
        <v>0</v>
      </c>
      <c r="W212" s="117">
        <f t="shared" si="323"/>
        <v>0</v>
      </c>
      <c r="X212" s="117">
        <f t="shared" si="323"/>
        <v>0</v>
      </c>
    </row>
    <row r="213" ht="14.25" customHeight="1" outlineLevel="1">
      <c r="A213" s="110"/>
      <c r="B213" s="111" t="s">
        <v>385</v>
      </c>
      <c r="C213" s="112" t="s">
        <v>69</v>
      </c>
      <c r="E213" s="115">
        <f t="shared" si="297"/>
        <v>0</v>
      </c>
      <c r="F213" s="114"/>
      <c r="G213" s="115">
        <f t="shared" ref="G213:S213" si="324">IFERROR(G188/G$197,0)</f>
        <v>0.0001183712121</v>
      </c>
      <c r="H213" s="115">
        <f t="shared" si="324"/>
        <v>0.000630460904</v>
      </c>
      <c r="I213" s="115">
        <f t="shared" si="324"/>
        <v>0.0004340277778</v>
      </c>
      <c r="J213" s="115">
        <f t="shared" si="324"/>
        <v>0</v>
      </c>
      <c r="K213" s="115">
        <f t="shared" si="324"/>
        <v>0</v>
      </c>
      <c r="L213" s="115">
        <f t="shared" si="324"/>
        <v>0</v>
      </c>
      <c r="M213" s="115">
        <f t="shared" si="324"/>
        <v>0</v>
      </c>
      <c r="N213" s="115">
        <f t="shared" si="324"/>
        <v>0</v>
      </c>
      <c r="O213" s="115">
        <f t="shared" si="324"/>
        <v>0</v>
      </c>
      <c r="P213" s="115">
        <f t="shared" si="324"/>
        <v>0</v>
      </c>
      <c r="Q213" s="115">
        <f t="shared" si="324"/>
        <v>0</v>
      </c>
      <c r="R213" s="115">
        <f t="shared" si="324"/>
        <v>0</v>
      </c>
      <c r="S213" s="117">
        <f t="shared" si="324"/>
        <v>0.0003986907258</v>
      </c>
      <c r="T213" s="114"/>
      <c r="U213" s="117">
        <f t="shared" ref="U213:X213" si="325">IFERROR(U188/U$197,0)</f>
        <v>0.0003986907258</v>
      </c>
      <c r="V213" s="117">
        <f t="shared" si="325"/>
        <v>0</v>
      </c>
      <c r="W213" s="117">
        <f t="shared" si="325"/>
        <v>0</v>
      </c>
      <c r="X213" s="117">
        <f t="shared" si="325"/>
        <v>0</v>
      </c>
    </row>
    <row r="214" ht="14.25" customHeight="1" outlineLevel="1">
      <c r="A214" s="110"/>
      <c r="B214" s="111" t="s">
        <v>386</v>
      </c>
      <c r="C214" s="112" t="s">
        <v>69</v>
      </c>
      <c r="E214" s="115">
        <f t="shared" si="297"/>
        <v>0</v>
      </c>
      <c r="F214" s="114"/>
      <c r="G214" s="115">
        <f t="shared" ref="G214:S214" si="326">IFERROR(G189/G$197,0)</f>
        <v>0.0009272411616</v>
      </c>
      <c r="H214" s="115">
        <f t="shared" si="326"/>
        <v>0.0005192030974</v>
      </c>
      <c r="I214" s="115">
        <f t="shared" si="326"/>
        <v>0.000248015873</v>
      </c>
      <c r="J214" s="115">
        <f t="shared" si="326"/>
        <v>0</v>
      </c>
      <c r="K214" s="115">
        <f t="shared" si="326"/>
        <v>0</v>
      </c>
      <c r="L214" s="115">
        <f t="shared" si="326"/>
        <v>0</v>
      </c>
      <c r="M214" s="115">
        <f t="shared" si="326"/>
        <v>0</v>
      </c>
      <c r="N214" s="115">
        <f t="shared" si="326"/>
        <v>0</v>
      </c>
      <c r="O214" s="115">
        <f t="shared" si="326"/>
        <v>0</v>
      </c>
      <c r="P214" s="115">
        <f t="shared" si="326"/>
        <v>0</v>
      </c>
      <c r="Q214" s="115">
        <f t="shared" si="326"/>
        <v>0</v>
      </c>
      <c r="R214" s="115">
        <f t="shared" si="326"/>
        <v>0</v>
      </c>
      <c r="S214" s="117">
        <f t="shared" si="326"/>
        <v>0.0005686244778</v>
      </c>
      <c r="T214" s="114"/>
      <c r="U214" s="117">
        <f t="shared" ref="U214:X214" si="327">IFERROR(U189/U$197,0)</f>
        <v>0.0005686244778</v>
      </c>
      <c r="V214" s="117">
        <f t="shared" si="327"/>
        <v>0</v>
      </c>
      <c r="W214" s="117">
        <f t="shared" si="327"/>
        <v>0</v>
      </c>
      <c r="X214" s="117">
        <f t="shared" si="327"/>
        <v>0</v>
      </c>
    </row>
    <row r="215" ht="14.25" customHeight="1" outlineLevel="1">
      <c r="A215" s="110"/>
      <c r="B215" s="197" t="s">
        <v>387</v>
      </c>
      <c r="C215" s="112" t="s">
        <v>69</v>
      </c>
      <c r="E215" s="115">
        <f t="shared" si="297"/>
        <v>0</v>
      </c>
      <c r="F215" s="114"/>
      <c r="G215" s="115">
        <f t="shared" ref="G215:S215" si="328">IFERROR(G190/G$197,0)</f>
        <v>0</v>
      </c>
      <c r="H215" s="115">
        <f t="shared" si="328"/>
        <v>0.002670187358</v>
      </c>
      <c r="I215" s="115">
        <f t="shared" si="328"/>
        <v>0.002976190476</v>
      </c>
      <c r="J215" s="115">
        <f t="shared" si="328"/>
        <v>0</v>
      </c>
      <c r="K215" s="115">
        <f t="shared" si="328"/>
        <v>0</v>
      </c>
      <c r="L215" s="115">
        <f t="shared" si="328"/>
        <v>0</v>
      </c>
      <c r="M215" s="115">
        <f t="shared" si="328"/>
        <v>0</v>
      </c>
      <c r="N215" s="115">
        <f t="shared" si="328"/>
        <v>0</v>
      </c>
      <c r="O215" s="115">
        <f t="shared" si="328"/>
        <v>0</v>
      </c>
      <c r="P215" s="115">
        <f t="shared" si="328"/>
        <v>0</v>
      </c>
      <c r="Q215" s="115">
        <f t="shared" si="328"/>
        <v>0</v>
      </c>
      <c r="R215" s="115">
        <f t="shared" si="328"/>
        <v>0</v>
      </c>
      <c r="S215" s="117">
        <f t="shared" si="328"/>
        <v>0.001882343099</v>
      </c>
      <c r="T215" s="114"/>
      <c r="U215" s="117">
        <f t="shared" ref="U215:X215" si="329">IFERROR(U190/U$197,0)</f>
        <v>0.001882343099</v>
      </c>
      <c r="V215" s="117">
        <f t="shared" si="329"/>
        <v>0</v>
      </c>
      <c r="W215" s="117">
        <f t="shared" si="329"/>
        <v>0</v>
      </c>
      <c r="X215" s="117">
        <f t="shared" si="329"/>
        <v>0</v>
      </c>
    </row>
    <row r="216" ht="14.25" customHeight="1" outlineLevel="1">
      <c r="A216" s="110"/>
      <c r="B216" s="111" t="s">
        <v>388</v>
      </c>
      <c r="C216" s="112" t="s">
        <v>69</v>
      </c>
      <c r="E216" s="115">
        <f t="shared" si="297"/>
        <v>0</v>
      </c>
      <c r="F216" s="114"/>
      <c r="G216" s="115">
        <f t="shared" ref="G216:S216" si="330">IFERROR(G191/G$197,0)</f>
        <v>0.4140427715</v>
      </c>
      <c r="H216" s="115">
        <f t="shared" si="330"/>
        <v>0.2691289255</v>
      </c>
      <c r="I216" s="115">
        <f t="shared" si="330"/>
        <v>0.409416336</v>
      </c>
      <c r="J216" s="115">
        <f t="shared" si="330"/>
        <v>0</v>
      </c>
      <c r="K216" s="115">
        <f t="shared" si="330"/>
        <v>0</v>
      </c>
      <c r="L216" s="115">
        <f t="shared" si="330"/>
        <v>0</v>
      </c>
      <c r="M216" s="115">
        <f t="shared" si="330"/>
        <v>0</v>
      </c>
      <c r="N216" s="115">
        <f t="shared" si="330"/>
        <v>0</v>
      </c>
      <c r="O216" s="115">
        <f t="shared" si="330"/>
        <v>0</v>
      </c>
      <c r="P216" s="115">
        <f t="shared" si="330"/>
        <v>0</v>
      </c>
      <c r="Q216" s="115">
        <f t="shared" si="330"/>
        <v>0</v>
      </c>
      <c r="R216" s="115">
        <f t="shared" si="330"/>
        <v>0</v>
      </c>
      <c r="S216" s="117">
        <f t="shared" si="330"/>
        <v>0.3615013778</v>
      </c>
      <c r="T216" s="114"/>
      <c r="U216" s="117">
        <f t="shared" ref="U216:X216" si="331">IFERROR(U191/U$197,0)</f>
        <v>0.3615013778</v>
      </c>
      <c r="V216" s="117">
        <f t="shared" si="331"/>
        <v>0</v>
      </c>
      <c r="W216" s="117">
        <f t="shared" si="331"/>
        <v>0</v>
      </c>
      <c r="X216" s="117">
        <f t="shared" si="331"/>
        <v>0</v>
      </c>
    </row>
    <row r="217" ht="14.25" customHeight="1" outlineLevel="1">
      <c r="A217" s="110"/>
      <c r="B217" s="197" t="s">
        <v>389</v>
      </c>
      <c r="C217" s="112" t="s">
        <v>69</v>
      </c>
      <c r="E217" s="115">
        <f t="shared" si="297"/>
        <v>0</v>
      </c>
      <c r="F217" s="114"/>
      <c r="G217" s="115">
        <f t="shared" ref="G217:S217" si="332">IFERROR(G192/G$197,0)</f>
        <v>0.003985164141</v>
      </c>
      <c r="H217" s="115">
        <f t="shared" si="332"/>
        <v>0.00140926555</v>
      </c>
      <c r="I217" s="115">
        <f t="shared" si="332"/>
        <v>0.001322751323</v>
      </c>
      <c r="J217" s="115">
        <f t="shared" si="332"/>
        <v>0</v>
      </c>
      <c r="K217" s="115">
        <f t="shared" si="332"/>
        <v>0</v>
      </c>
      <c r="L217" s="115">
        <f t="shared" si="332"/>
        <v>0</v>
      </c>
      <c r="M217" s="115">
        <f t="shared" si="332"/>
        <v>0</v>
      </c>
      <c r="N217" s="115">
        <f t="shared" si="332"/>
        <v>0</v>
      </c>
      <c r="O217" s="115">
        <f t="shared" si="332"/>
        <v>0</v>
      </c>
      <c r="P217" s="115">
        <f t="shared" si="332"/>
        <v>0</v>
      </c>
      <c r="Q217" s="115">
        <f t="shared" si="332"/>
        <v>0</v>
      </c>
      <c r="R217" s="115">
        <f t="shared" si="332"/>
        <v>0</v>
      </c>
      <c r="S217" s="117">
        <f t="shared" si="332"/>
        <v>0.00223528243</v>
      </c>
      <c r="T217" s="114"/>
      <c r="U217" s="117">
        <f t="shared" ref="U217:X217" si="333">IFERROR(U192/U$197,0)</f>
        <v>0.00223528243</v>
      </c>
      <c r="V217" s="117">
        <f t="shared" si="333"/>
        <v>0</v>
      </c>
      <c r="W217" s="117">
        <f t="shared" si="333"/>
        <v>0</v>
      </c>
      <c r="X217" s="117">
        <f t="shared" si="333"/>
        <v>0</v>
      </c>
    </row>
    <row r="218" ht="14.25" customHeight="1" outlineLevel="1">
      <c r="A218" s="110"/>
      <c r="B218" s="111" t="s">
        <v>390</v>
      </c>
      <c r="C218" s="112" t="s">
        <v>69</v>
      </c>
      <c r="E218" s="115">
        <f t="shared" si="297"/>
        <v>0</v>
      </c>
      <c r="F218" s="114"/>
      <c r="G218" s="115">
        <f t="shared" ref="G218:S218" si="334">IFERROR(G193/G$197,0)</f>
        <v>0.008996212121</v>
      </c>
      <c r="H218" s="115">
        <f t="shared" si="334"/>
        <v>0.008974796398</v>
      </c>
      <c r="I218" s="115">
        <f t="shared" si="334"/>
        <v>0.02312748016</v>
      </c>
      <c r="J218" s="115">
        <f t="shared" si="334"/>
        <v>0</v>
      </c>
      <c r="K218" s="115">
        <f t="shared" si="334"/>
        <v>0</v>
      </c>
      <c r="L218" s="115">
        <f t="shared" si="334"/>
        <v>0</v>
      </c>
      <c r="M218" s="115">
        <f t="shared" si="334"/>
        <v>0</v>
      </c>
      <c r="N218" s="115">
        <f t="shared" si="334"/>
        <v>0</v>
      </c>
      <c r="O218" s="115">
        <f t="shared" si="334"/>
        <v>0</v>
      </c>
      <c r="P218" s="115">
        <f t="shared" si="334"/>
        <v>0</v>
      </c>
      <c r="Q218" s="115">
        <f t="shared" si="334"/>
        <v>0</v>
      </c>
      <c r="R218" s="115">
        <f t="shared" si="334"/>
        <v>0</v>
      </c>
      <c r="S218" s="117">
        <f t="shared" si="334"/>
        <v>0.01345744597</v>
      </c>
      <c r="T218" s="114"/>
      <c r="U218" s="117">
        <f t="shared" ref="U218:X218" si="335">IFERROR(U193/U$197,0)</f>
        <v>0.01345744597</v>
      </c>
      <c r="V218" s="117">
        <f t="shared" si="335"/>
        <v>0</v>
      </c>
      <c r="W218" s="117">
        <f t="shared" si="335"/>
        <v>0</v>
      </c>
      <c r="X218" s="117">
        <f t="shared" si="335"/>
        <v>0</v>
      </c>
    </row>
    <row r="219" ht="14.25" customHeight="1" outlineLevel="1">
      <c r="A219" s="110"/>
      <c r="B219" s="111" t="s">
        <v>391</v>
      </c>
      <c r="C219" s="112" t="s">
        <v>69</v>
      </c>
      <c r="E219" s="115">
        <f t="shared" si="297"/>
        <v>0</v>
      </c>
      <c r="F219" s="114"/>
      <c r="G219" s="115">
        <f t="shared" ref="G219:S219" si="336">IFERROR(G194/G$197,0)</f>
        <v>0.003787878788</v>
      </c>
      <c r="H219" s="115">
        <f t="shared" si="336"/>
        <v>0.01099597988</v>
      </c>
      <c r="I219" s="115">
        <f t="shared" si="336"/>
        <v>0.001674107143</v>
      </c>
      <c r="J219" s="115">
        <f t="shared" si="336"/>
        <v>0</v>
      </c>
      <c r="K219" s="115">
        <f t="shared" si="336"/>
        <v>0</v>
      </c>
      <c r="L219" s="115">
        <f t="shared" si="336"/>
        <v>0</v>
      </c>
      <c r="M219" s="115">
        <f t="shared" si="336"/>
        <v>0</v>
      </c>
      <c r="N219" s="115">
        <f t="shared" si="336"/>
        <v>0</v>
      </c>
      <c r="O219" s="115">
        <f t="shared" si="336"/>
        <v>0</v>
      </c>
      <c r="P219" s="115">
        <f t="shared" si="336"/>
        <v>0</v>
      </c>
      <c r="Q219" s="115">
        <f t="shared" si="336"/>
        <v>0</v>
      </c>
      <c r="R219" s="115">
        <f t="shared" si="336"/>
        <v>0</v>
      </c>
      <c r="S219" s="117">
        <f t="shared" si="336"/>
        <v>0.005660101124</v>
      </c>
      <c r="T219" s="114"/>
      <c r="U219" s="117">
        <f t="shared" ref="U219:X219" si="337">IFERROR(U194/U$197,0)</f>
        <v>0.005660101124</v>
      </c>
      <c r="V219" s="117">
        <f t="shared" si="337"/>
        <v>0</v>
      </c>
      <c r="W219" s="117">
        <f t="shared" si="337"/>
        <v>0</v>
      </c>
      <c r="X219" s="117">
        <f t="shared" si="337"/>
        <v>0</v>
      </c>
    </row>
    <row r="220" ht="14.25" customHeight="1" outlineLevel="1">
      <c r="A220" s="110"/>
      <c r="B220" s="197" t="s">
        <v>392</v>
      </c>
      <c r="C220" s="112" t="s">
        <v>69</v>
      </c>
      <c r="E220" s="115">
        <f t="shared" si="297"/>
        <v>0</v>
      </c>
      <c r="F220" s="114"/>
      <c r="G220" s="115">
        <f t="shared" ref="G220:S220" si="338">IFERROR(G195/G$197,0)</f>
        <v>0.004695391414</v>
      </c>
      <c r="H220" s="115">
        <f t="shared" si="338"/>
        <v>0</v>
      </c>
      <c r="I220" s="115">
        <f t="shared" si="338"/>
        <v>0.01273148148</v>
      </c>
      <c r="J220" s="115">
        <f t="shared" si="338"/>
        <v>0</v>
      </c>
      <c r="K220" s="115">
        <f t="shared" si="338"/>
        <v>0</v>
      </c>
      <c r="L220" s="115">
        <f t="shared" si="338"/>
        <v>0</v>
      </c>
      <c r="M220" s="115">
        <f t="shared" si="338"/>
        <v>0</v>
      </c>
      <c r="N220" s="115">
        <f t="shared" si="338"/>
        <v>0</v>
      </c>
      <c r="O220" s="115">
        <f t="shared" si="338"/>
        <v>0</v>
      </c>
      <c r="P220" s="115">
        <f t="shared" si="338"/>
        <v>0</v>
      </c>
      <c r="Q220" s="115">
        <f t="shared" si="338"/>
        <v>0</v>
      </c>
      <c r="R220" s="115">
        <f t="shared" si="338"/>
        <v>0</v>
      </c>
      <c r="S220" s="117">
        <f t="shared" si="338"/>
        <v>0.005581670161</v>
      </c>
      <c r="T220" s="114"/>
      <c r="U220" s="117">
        <f t="shared" ref="U220:X220" si="339">IFERROR(U195/U$197,0)</f>
        <v>0.005581670161</v>
      </c>
      <c r="V220" s="117">
        <f t="shared" si="339"/>
        <v>0</v>
      </c>
      <c r="W220" s="117">
        <f t="shared" si="339"/>
        <v>0</v>
      </c>
      <c r="X220" s="117">
        <f t="shared" si="339"/>
        <v>0</v>
      </c>
    </row>
    <row r="221" ht="14.25" customHeight="1" outlineLevel="1">
      <c r="A221" s="110"/>
      <c r="B221" s="111" t="s">
        <v>393</v>
      </c>
      <c r="C221" s="112" t="s">
        <v>69</v>
      </c>
      <c r="E221" s="115">
        <f t="shared" si="297"/>
        <v>0</v>
      </c>
      <c r="F221" s="114"/>
      <c r="G221" s="115">
        <f t="shared" ref="G221:S221" si="340">IFERROR(G196/G$197,0)</f>
        <v>0.00005918560606</v>
      </c>
      <c r="H221" s="115">
        <f t="shared" si="340"/>
        <v>0.0001112578066</v>
      </c>
      <c r="I221" s="115">
        <f t="shared" si="340"/>
        <v>0.0006820436508</v>
      </c>
      <c r="J221" s="115">
        <f t="shared" si="340"/>
        <v>0</v>
      </c>
      <c r="K221" s="115">
        <f t="shared" si="340"/>
        <v>0</v>
      </c>
      <c r="L221" s="115">
        <f t="shared" si="340"/>
        <v>0</v>
      </c>
      <c r="M221" s="115">
        <f t="shared" si="340"/>
        <v>0</v>
      </c>
      <c r="N221" s="115">
        <f t="shared" si="340"/>
        <v>0</v>
      </c>
      <c r="O221" s="115">
        <f t="shared" si="340"/>
        <v>0</v>
      </c>
      <c r="P221" s="115">
        <f t="shared" si="340"/>
        <v>0</v>
      </c>
      <c r="Q221" s="115">
        <f t="shared" si="340"/>
        <v>0</v>
      </c>
      <c r="R221" s="115">
        <f t="shared" si="340"/>
        <v>0</v>
      </c>
      <c r="S221" s="117">
        <f t="shared" si="340"/>
        <v>0.0002745083686</v>
      </c>
      <c r="T221" s="114"/>
      <c r="U221" s="117">
        <f t="shared" ref="U221:X221" si="341">IFERROR(U196/U$197,0)</f>
        <v>0.0002745083686</v>
      </c>
      <c r="V221" s="117">
        <f t="shared" si="341"/>
        <v>0</v>
      </c>
      <c r="W221" s="117">
        <f t="shared" si="341"/>
        <v>0</v>
      </c>
      <c r="X221" s="117">
        <f t="shared" si="341"/>
        <v>0</v>
      </c>
    </row>
    <row r="222" ht="14.25" customHeight="1" outlineLevel="1">
      <c r="A222" s="121"/>
      <c r="B222" s="148" t="s">
        <v>394</v>
      </c>
      <c r="C222" s="123" t="s">
        <v>69</v>
      </c>
      <c r="D222" s="70"/>
      <c r="E222" s="117">
        <f>IFERROR(E197/E197,0)</f>
        <v>0</v>
      </c>
      <c r="F222" s="109"/>
      <c r="G222" s="117">
        <f t="shared" ref="G222:S222" si="342">IFERROR(G197/G197,0)</f>
        <v>1</v>
      </c>
      <c r="H222" s="117">
        <f t="shared" si="342"/>
        <v>1</v>
      </c>
      <c r="I222" s="117">
        <f t="shared" si="342"/>
        <v>1</v>
      </c>
      <c r="J222" s="117">
        <f t="shared" si="342"/>
        <v>0</v>
      </c>
      <c r="K222" s="117">
        <f t="shared" si="342"/>
        <v>0</v>
      </c>
      <c r="L222" s="117">
        <f t="shared" si="342"/>
        <v>0</v>
      </c>
      <c r="M222" s="117">
        <f t="shared" si="342"/>
        <v>0</v>
      </c>
      <c r="N222" s="117">
        <f t="shared" si="342"/>
        <v>0</v>
      </c>
      <c r="O222" s="117">
        <f t="shared" si="342"/>
        <v>0</v>
      </c>
      <c r="P222" s="117">
        <f t="shared" si="342"/>
        <v>0</v>
      </c>
      <c r="Q222" s="117">
        <f t="shared" si="342"/>
        <v>0</v>
      </c>
      <c r="R222" s="117">
        <f t="shared" si="342"/>
        <v>0</v>
      </c>
      <c r="S222" s="117">
        <f t="shared" si="342"/>
        <v>1</v>
      </c>
      <c r="T222" s="109"/>
      <c r="U222" s="117">
        <f t="shared" ref="U222:X222" si="343">IFERROR(U197/U$197,0)</f>
        <v>1</v>
      </c>
      <c r="V222" s="117">
        <f t="shared" si="343"/>
        <v>0</v>
      </c>
      <c r="W222" s="117">
        <f t="shared" si="343"/>
        <v>0</v>
      </c>
      <c r="X222" s="117">
        <f t="shared" si="343"/>
        <v>0</v>
      </c>
    </row>
    <row r="223" ht="14.25" customHeight="1" outlineLevel="1">
      <c r="A223" s="110"/>
      <c r="B223" s="111" t="s">
        <v>395</v>
      </c>
      <c r="C223" s="112"/>
      <c r="E223" s="116">
        <v>5.0</v>
      </c>
      <c r="F223" s="114"/>
      <c r="G223" s="116">
        <v>5.0</v>
      </c>
      <c r="H223" s="116">
        <v>5.0</v>
      </c>
      <c r="I223" s="116">
        <v>5.0</v>
      </c>
      <c r="J223" s="116"/>
      <c r="K223" s="116"/>
      <c r="L223" s="116"/>
      <c r="M223" s="116"/>
      <c r="N223" s="116"/>
      <c r="O223" s="116"/>
      <c r="P223" s="116"/>
      <c r="Q223" s="116"/>
      <c r="R223" s="116"/>
      <c r="S223" s="120">
        <v>1.0</v>
      </c>
      <c r="T223" s="114"/>
      <c r="U223" s="120">
        <f t="shared" ref="U223:X223" si="344">SUMIFS($G223:$R223,$G$5:$R$5,U$6)</f>
        <v>15</v>
      </c>
      <c r="V223" s="120">
        <f t="shared" si="344"/>
        <v>0</v>
      </c>
      <c r="W223" s="120">
        <f t="shared" si="344"/>
        <v>0</v>
      </c>
      <c r="X223" s="120">
        <f t="shared" si="344"/>
        <v>0</v>
      </c>
    </row>
    <row r="224" ht="14.25" customHeight="1" outlineLevel="1">
      <c r="A224" s="110"/>
      <c r="B224" s="111" t="s">
        <v>396</v>
      </c>
      <c r="C224" s="112"/>
      <c r="E224" s="116">
        <v>5.0</v>
      </c>
      <c r="F224" s="114"/>
      <c r="G224" s="116">
        <v>5.0</v>
      </c>
      <c r="H224" s="116">
        <v>5.0</v>
      </c>
      <c r="I224" s="116">
        <v>5.0</v>
      </c>
      <c r="J224" s="116"/>
      <c r="K224" s="116"/>
      <c r="L224" s="116"/>
      <c r="M224" s="116"/>
      <c r="N224" s="116"/>
      <c r="O224" s="116"/>
      <c r="P224" s="116"/>
      <c r="Q224" s="116"/>
      <c r="R224" s="116"/>
      <c r="S224" s="120">
        <v>1.0</v>
      </c>
      <c r="T224" s="114"/>
      <c r="U224" s="120">
        <f t="shared" ref="U224:X224" si="345">SUMIFS($G224:$R224,$G$5:$R$5,U$6)</f>
        <v>15</v>
      </c>
      <c r="V224" s="120">
        <f t="shared" si="345"/>
        <v>0</v>
      </c>
      <c r="W224" s="120">
        <f t="shared" si="345"/>
        <v>0</v>
      </c>
      <c r="X224" s="120">
        <f t="shared" si="345"/>
        <v>0</v>
      </c>
    </row>
    <row r="225" ht="14.25" customHeight="1" outlineLevel="1">
      <c r="A225" s="110"/>
      <c r="B225" s="111" t="s">
        <v>397</v>
      </c>
      <c r="C225" s="112"/>
      <c r="E225" s="127"/>
      <c r="F225" s="114"/>
      <c r="G225" s="116">
        <v>19.75</v>
      </c>
      <c r="H225" s="116">
        <v>23.65</v>
      </c>
      <c r="I225" s="116">
        <v>19.45</v>
      </c>
      <c r="J225" s="116"/>
      <c r="K225" s="116"/>
      <c r="L225" s="116"/>
      <c r="M225" s="116"/>
      <c r="N225" s="116"/>
      <c r="O225" s="116"/>
      <c r="P225" s="116"/>
      <c r="Q225" s="116"/>
      <c r="R225" s="116"/>
      <c r="S225" s="120">
        <f>SUM(G225:R225)</f>
        <v>62.85</v>
      </c>
      <c r="T225" s="114"/>
      <c r="U225" s="120">
        <f t="shared" ref="U225:X225" si="346">SUMIFS($G225:$R225,$G$5:$R$5,U$6)</f>
        <v>62.85</v>
      </c>
      <c r="V225" s="120">
        <f t="shared" si="346"/>
        <v>0</v>
      </c>
      <c r="W225" s="120">
        <f t="shared" si="346"/>
        <v>0</v>
      </c>
      <c r="X225" s="120">
        <f t="shared" si="346"/>
        <v>0</v>
      </c>
    </row>
    <row r="226" ht="14.25" customHeight="1" outlineLevel="1">
      <c r="A226" s="179"/>
      <c r="B226" s="198" t="s">
        <v>398</v>
      </c>
      <c r="C226" s="181"/>
      <c r="D226" s="70"/>
      <c r="E226" s="124">
        <f>IFERROR(E197/(E225*E223*24),0)</f>
        <v>0</v>
      </c>
      <c r="F226" s="109"/>
      <c r="G226" s="124">
        <f t="shared" ref="G226:S226" si="347">IFERROR(G197/(G225*G223*24),0)</f>
        <v>1.782278481</v>
      </c>
      <c r="H226" s="124">
        <f t="shared" si="347"/>
        <v>1.583533004</v>
      </c>
      <c r="I226" s="124">
        <f t="shared" si="347"/>
        <v>1.727506427</v>
      </c>
      <c r="J226" s="124">
        <f t="shared" si="347"/>
        <v>0</v>
      </c>
      <c r="K226" s="124">
        <f t="shared" si="347"/>
        <v>0</v>
      </c>
      <c r="L226" s="124">
        <f t="shared" si="347"/>
        <v>0</v>
      </c>
      <c r="M226" s="124">
        <f t="shared" si="347"/>
        <v>0</v>
      </c>
      <c r="N226" s="124">
        <f t="shared" si="347"/>
        <v>0</v>
      </c>
      <c r="O226" s="124">
        <f t="shared" si="347"/>
        <v>0</v>
      </c>
      <c r="P226" s="124">
        <f t="shared" si="347"/>
        <v>0</v>
      </c>
      <c r="Q226" s="124">
        <f t="shared" si="347"/>
        <v>0</v>
      </c>
      <c r="R226" s="124">
        <f t="shared" si="347"/>
        <v>0</v>
      </c>
      <c r="S226" s="124">
        <f t="shared" si="347"/>
        <v>8.452709273</v>
      </c>
      <c r="T226" s="109"/>
      <c r="U226" s="124">
        <f t="shared" ref="U226:X226" si="348">IFERROR(U197/(U225*U223*24),0)</f>
        <v>0.5635139515</v>
      </c>
      <c r="V226" s="124">
        <f t="shared" si="348"/>
        <v>0</v>
      </c>
      <c r="W226" s="124">
        <f t="shared" si="348"/>
        <v>0</v>
      </c>
      <c r="X226" s="124">
        <f t="shared" si="348"/>
        <v>0</v>
      </c>
    </row>
    <row r="227" ht="14.25" customHeight="1" outlineLevel="1">
      <c r="N227" s="200" t="str">
        <f t="shared" ref="N227:O227" si="349">(N197/24)/N223</f>
        <v>#DIV/0!</v>
      </c>
      <c r="O227" s="200" t="str">
        <f t="shared" si="349"/>
        <v>#DIV/0!</v>
      </c>
      <c r="S227" s="70"/>
      <c r="W227" s="200" t="str">
        <f>(W197/24)/W223</f>
        <v>#DIV/0!</v>
      </c>
    </row>
    <row r="228" ht="14.25" customHeight="1" outlineLevel="1">
      <c r="A228" s="105"/>
      <c r="B228" s="199" t="s">
        <v>402</v>
      </c>
      <c r="C228" s="107"/>
      <c r="D228" s="70"/>
      <c r="E228" s="108"/>
      <c r="F228" s="109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9"/>
      <c r="U228" s="108"/>
      <c r="V228" s="108"/>
      <c r="W228" s="108"/>
      <c r="X228" s="108"/>
    </row>
    <row r="229" ht="14.25" customHeight="1" outlineLevel="1">
      <c r="A229" s="110"/>
      <c r="B229" s="111" t="s">
        <v>371</v>
      </c>
      <c r="C229" s="112" t="s">
        <v>283</v>
      </c>
      <c r="E229" s="116"/>
      <c r="F229" s="114"/>
      <c r="G229" s="116">
        <v>444.58333333333337</v>
      </c>
      <c r="H229" s="116">
        <v>563.5833333333333</v>
      </c>
      <c r="I229" s="116">
        <v>484.58333333333337</v>
      </c>
      <c r="J229" s="116"/>
      <c r="K229" s="116"/>
      <c r="L229" s="116"/>
      <c r="M229" s="116"/>
      <c r="N229" s="116"/>
      <c r="O229" s="116"/>
      <c r="P229" s="116"/>
      <c r="Q229" s="116"/>
      <c r="R229" s="116"/>
      <c r="S229" s="120">
        <f t="shared" ref="S229:S251" si="351">SUM(G229:R229)</f>
        <v>1492.75</v>
      </c>
      <c r="T229" s="114"/>
      <c r="U229" s="116">
        <f t="shared" ref="U229:X229" si="350">SUMIFS($G229:$R229,$G$5:$R$5,U$6)</f>
        <v>1492.75</v>
      </c>
      <c r="V229" s="116">
        <f t="shared" si="350"/>
        <v>0</v>
      </c>
      <c r="W229" s="116">
        <f t="shared" si="350"/>
        <v>0</v>
      </c>
      <c r="X229" s="116">
        <f t="shared" si="350"/>
        <v>0</v>
      </c>
    </row>
    <row r="230" ht="14.25" customHeight="1" outlineLevel="1">
      <c r="A230" s="110"/>
      <c r="B230" s="111" t="s">
        <v>372</v>
      </c>
      <c r="C230" s="112" t="s">
        <v>283</v>
      </c>
      <c r="E230" s="116"/>
      <c r="F230" s="114"/>
      <c r="G230" s="116">
        <v>145.25</v>
      </c>
      <c r="H230" s="116">
        <v>0.8333333333333334</v>
      </c>
      <c r="I230" s="116">
        <v>0.5</v>
      </c>
      <c r="J230" s="116"/>
      <c r="K230" s="116"/>
      <c r="L230" s="116"/>
      <c r="M230" s="116"/>
      <c r="N230" s="116"/>
      <c r="O230" s="116"/>
      <c r="P230" s="116"/>
      <c r="Q230" s="116"/>
      <c r="R230" s="116"/>
      <c r="S230" s="120">
        <f t="shared" si="351"/>
        <v>146.5833333</v>
      </c>
      <c r="T230" s="114"/>
      <c r="U230" s="116">
        <f t="shared" ref="U230:X230" si="352">SUMIFS($G230:$R230,$G$5:$R$5,U$6)</f>
        <v>146.5833333</v>
      </c>
      <c r="V230" s="116">
        <f t="shared" si="352"/>
        <v>0</v>
      </c>
      <c r="W230" s="116">
        <f t="shared" si="352"/>
        <v>0</v>
      </c>
      <c r="X230" s="116">
        <f t="shared" si="352"/>
        <v>0</v>
      </c>
    </row>
    <row r="231" ht="14.25" customHeight="1" outlineLevel="1">
      <c r="A231" s="110"/>
      <c r="B231" s="197" t="s">
        <v>373</v>
      </c>
      <c r="C231" s="112" t="s">
        <v>283</v>
      </c>
      <c r="E231" s="116"/>
      <c r="F231" s="114"/>
      <c r="G231" s="116">
        <v>126.58333333333334</v>
      </c>
      <c r="H231" s="116">
        <v>455.6666666666667</v>
      </c>
      <c r="I231" s="116">
        <v>304.6666666666667</v>
      </c>
      <c r="J231" s="116"/>
      <c r="K231" s="116"/>
      <c r="L231" s="116"/>
      <c r="M231" s="116"/>
      <c r="N231" s="116"/>
      <c r="O231" s="116"/>
      <c r="P231" s="116"/>
      <c r="Q231" s="116"/>
      <c r="R231" s="116"/>
      <c r="S231" s="120">
        <f t="shared" si="351"/>
        <v>886.9166667</v>
      </c>
      <c r="T231" s="114"/>
      <c r="U231" s="116">
        <f t="shared" ref="U231:X231" si="353">SUMIFS($G231:$R231,$G$5:$R$5,U$6)</f>
        <v>886.9166667</v>
      </c>
      <c r="V231" s="116">
        <f t="shared" si="353"/>
        <v>0</v>
      </c>
      <c r="W231" s="116">
        <f t="shared" si="353"/>
        <v>0</v>
      </c>
      <c r="X231" s="116">
        <f t="shared" si="353"/>
        <v>0</v>
      </c>
    </row>
    <row r="232" ht="14.25" customHeight="1" outlineLevel="1">
      <c r="A232" s="110"/>
      <c r="B232" s="111" t="s">
        <v>374</v>
      </c>
      <c r="C232" s="112" t="s">
        <v>283</v>
      </c>
      <c r="E232" s="116"/>
      <c r="F232" s="114"/>
      <c r="G232" s="116">
        <v>32.25</v>
      </c>
      <c r="H232" s="116">
        <v>29.416666666666664</v>
      </c>
      <c r="I232" s="116">
        <v>19.083333333333332</v>
      </c>
      <c r="J232" s="116"/>
      <c r="K232" s="116"/>
      <c r="L232" s="116"/>
      <c r="M232" s="116"/>
      <c r="N232" s="116"/>
      <c r="O232" s="116"/>
      <c r="P232" s="116"/>
      <c r="Q232" s="116"/>
      <c r="R232" s="116"/>
      <c r="S232" s="120">
        <f t="shared" si="351"/>
        <v>80.75</v>
      </c>
      <c r="T232" s="114"/>
      <c r="U232" s="116">
        <f t="shared" ref="U232:X232" si="354">SUMIFS($G232:$R232,$G$5:$R$5,U$6)</f>
        <v>80.75</v>
      </c>
      <c r="V232" s="116">
        <f t="shared" si="354"/>
        <v>0</v>
      </c>
      <c r="W232" s="116">
        <f t="shared" si="354"/>
        <v>0</v>
      </c>
      <c r="X232" s="116">
        <f t="shared" si="354"/>
        <v>0</v>
      </c>
    </row>
    <row r="233" ht="14.25" customHeight="1" outlineLevel="1">
      <c r="A233" s="110"/>
      <c r="B233" s="111" t="s">
        <v>375</v>
      </c>
      <c r="C233" s="112" t="s">
        <v>283</v>
      </c>
      <c r="E233" s="116"/>
      <c r="F233" s="114"/>
      <c r="G233" s="116">
        <v>1.5</v>
      </c>
      <c r="H233" s="116">
        <v>0.5</v>
      </c>
      <c r="I233" s="116">
        <v>0.0</v>
      </c>
      <c r="J233" s="116"/>
      <c r="K233" s="116"/>
      <c r="L233" s="116"/>
      <c r="M233" s="116"/>
      <c r="N233" s="116"/>
      <c r="O233" s="116"/>
      <c r="P233" s="116"/>
      <c r="Q233" s="116"/>
      <c r="R233" s="116"/>
      <c r="S233" s="120">
        <f t="shared" si="351"/>
        <v>2</v>
      </c>
      <c r="T233" s="114"/>
      <c r="U233" s="116">
        <f t="shared" ref="U233:X233" si="355">SUMIFS($G233:$R233,$G$5:$R$5,U$6)</f>
        <v>2</v>
      </c>
      <c r="V233" s="116">
        <f t="shared" si="355"/>
        <v>0</v>
      </c>
      <c r="W233" s="116">
        <f t="shared" si="355"/>
        <v>0</v>
      </c>
      <c r="X233" s="116">
        <f t="shared" si="355"/>
        <v>0</v>
      </c>
    </row>
    <row r="234" ht="14.25" customHeight="1" outlineLevel="1">
      <c r="A234" s="110"/>
      <c r="B234" s="111" t="s">
        <v>376</v>
      </c>
      <c r="C234" s="112" t="s">
        <v>283</v>
      </c>
      <c r="E234" s="116"/>
      <c r="F234" s="114"/>
      <c r="G234" s="116">
        <v>10.0</v>
      </c>
      <c r="H234" s="116">
        <v>12.416666666666666</v>
      </c>
      <c r="I234" s="116">
        <v>13.416666666666666</v>
      </c>
      <c r="J234" s="116"/>
      <c r="K234" s="116"/>
      <c r="L234" s="116"/>
      <c r="M234" s="116"/>
      <c r="N234" s="116"/>
      <c r="O234" s="116"/>
      <c r="P234" s="116"/>
      <c r="Q234" s="116"/>
      <c r="R234" s="116"/>
      <c r="S234" s="120">
        <f t="shared" si="351"/>
        <v>35.83333333</v>
      </c>
      <c r="T234" s="114"/>
      <c r="U234" s="116">
        <f t="shared" ref="U234:X234" si="356">SUMIFS($G234:$R234,$G$5:$R$5,U$6)</f>
        <v>35.83333333</v>
      </c>
      <c r="V234" s="116">
        <f t="shared" si="356"/>
        <v>0</v>
      </c>
      <c r="W234" s="116">
        <f t="shared" si="356"/>
        <v>0</v>
      </c>
      <c r="X234" s="116">
        <f t="shared" si="356"/>
        <v>0</v>
      </c>
    </row>
    <row r="235" ht="14.25" customHeight="1" outlineLevel="1">
      <c r="A235" s="110"/>
      <c r="B235" s="111" t="s">
        <v>377</v>
      </c>
      <c r="C235" s="112" t="s">
        <v>283</v>
      </c>
      <c r="E235" s="116"/>
      <c r="F235" s="114"/>
      <c r="G235" s="116">
        <v>77.83333333333334</v>
      </c>
      <c r="H235" s="116">
        <v>53.583333333333336</v>
      </c>
      <c r="I235" s="116">
        <v>23.083333333333336</v>
      </c>
      <c r="J235" s="116"/>
      <c r="K235" s="116"/>
      <c r="L235" s="116"/>
      <c r="M235" s="116"/>
      <c r="N235" s="116"/>
      <c r="O235" s="116"/>
      <c r="P235" s="116"/>
      <c r="Q235" s="116"/>
      <c r="R235" s="116"/>
      <c r="S235" s="120">
        <f t="shared" si="351"/>
        <v>154.5</v>
      </c>
      <c r="T235" s="114"/>
      <c r="U235" s="116">
        <f t="shared" ref="U235:X235" si="357">SUMIFS($G235:$R235,$G$5:$R$5,U$6)</f>
        <v>154.5</v>
      </c>
      <c r="V235" s="116">
        <f t="shared" si="357"/>
        <v>0</v>
      </c>
      <c r="W235" s="116">
        <f t="shared" si="357"/>
        <v>0</v>
      </c>
      <c r="X235" s="116">
        <f t="shared" si="357"/>
        <v>0</v>
      </c>
    </row>
    <row r="236" ht="14.25" customHeight="1" outlineLevel="1">
      <c r="A236" s="110"/>
      <c r="B236" s="111" t="s">
        <v>378</v>
      </c>
      <c r="C236" s="112" t="s">
        <v>283</v>
      </c>
      <c r="E236" s="116"/>
      <c r="F236" s="114"/>
      <c r="G236" s="116">
        <v>0.0</v>
      </c>
      <c r="H236" s="116">
        <v>0.0</v>
      </c>
      <c r="I236" s="116">
        <v>0.0</v>
      </c>
      <c r="J236" s="116"/>
      <c r="K236" s="116"/>
      <c r="L236" s="116"/>
      <c r="M236" s="116"/>
      <c r="N236" s="116"/>
      <c r="O236" s="116"/>
      <c r="P236" s="116"/>
      <c r="Q236" s="116"/>
      <c r="R236" s="116"/>
      <c r="S236" s="120">
        <f t="shared" si="351"/>
        <v>0</v>
      </c>
      <c r="T236" s="114"/>
      <c r="U236" s="116">
        <f t="shared" ref="U236:X236" si="358">SUMIFS($G236:$R236,$G$5:$R$5,U$6)</f>
        <v>0</v>
      </c>
      <c r="V236" s="116">
        <f t="shared" si="358"/>
        <v>0</v>
      </c>
      <c r="W236" s="116">
        <f t="shared" si="358"/>
        <v>0</v>
      </c>
      <c r="X236" s="116">
        <f t="shared" si="358"/>
        <v>0</v>
      </c>
    </row>
    <row r="237" ht="14.25" customHeight="1" outlineLevel="1">
      <c r="A237" s="110"/>
      <c r="B237" s="111" t="s">
        <v>379</v>
      </c>
      <c r="C237" s="112" t="s">
        <v>283</v>
      </c>
      <c r="E237" s="116"/>
      <c r="F237" s="114"/>
      <c r="G237" s="116">
        <v>0.3333333333333333</v>
      </c>
      <c r="H237" s="116">
        <v>2.0</v>
      </c>
      <c r="I237" s="116">
        <v>0.75</v>
      </c>
      <c r="J237" s="116"/>
      <c r="K237" s="116"/>
      <c r="L237" s="116"/>
      <c r="M237" s="116"/>
      <c r="N237" s="116"/>
      <c r="O237" s="116"/>
      <c r="P237" s="116"/>
      <c r="Q237" s="116"/>
      <c r="R237" s="116"/>
      <c r="S237" s="120">
        <f t="shared" si="351"/>
        <v>3.083333333</v>
      </c>
      <c r="T237" s="114"/>
      <c r="U237" s="116">
        <f t="shared" ref="U237:X237" si="359">SUMIFS($G237:$R237,$G$5:$R$5,U$6)</f>
        <v>3.083333333</v>
      </c>
      <c r="V237" s="116">
        <f t="shared" si="359"/>
        <v>0</v>
      </c>
      <c r="W237" s="116">
        <f t="shared" si="359"/>
        <v>0</v>
      </c>
      <c r="X237" s="116">
        <f t="shared" si="359"/>
        <v>0</v>
      </c>
    </row>
    <row r="238" ht="14.25" customHeight="1" outlineLevel="1">
      <c r="A238" s="110"/>
      <c r="B238" s="111" t="s">
        <v>380</v>
      </c>
      <c r="C238" s="112" t="s">
        <v>283</v>
      </c>
      <c r="E238" s="116"/>
      <c r="F238" s="114"/>
      <c r="G238" s="116">
        <v>25.666666666666668</v>
      </c>
      <c r="H238" s="116">
        <v>32.666666666666664</v>
      </c>
      <c r="I238" s="116">
        <v>20.75</v>
      </c>
      <c r="J238" s="116"/>
      <c r="K238" s="116"/>
      <c r="L238" s="116"/>
      <c r="M238" s="116"/>
      <c r="N238" s="116"/>
      <c r="O238" s="116"/>
      <c r="P238" s="116"/>
      <c r="Q238" s="116"/>
      <c r="R238" s="116"/>
      <c r="S238" s="120">
        <f t="shared" si="351"/>
        <v>79.08333333</v>
      </c>
      <c r="T238" s="114"/>
      <c r="U238" s="116">
        <f t="shared" ref="U238:X238" si="360">SUMIFS($G238:$R238,$G$5:$R$5,U$6)</f>
        <v>79.08333333</v>
      </c>
      <c r="V238" s="116">
        <f t="shared" si="360"/>
        <v>0</v>
      </c>
      <c r="W238" s="116">
        <f t="shared" si="360"/>
        <v>0</v>
      </c>
      <c r="X238" s="116">
        <f t="shared" si="360"/>
        <v>0</v>
      </c>
    </row>
    <row r="239" ht="14.25" customHeight="1" outlineLevel="1">
      <c r="A239" s="110"/>
      <c r="B239" s="111" t="s">
        <v>381</v>
      </c>
      <c r="C239" s="112" t="s">
        <v>283</v>
      </c>
      <c r="E239" s="116"/>
      <c r="F239" s="114"/>
      <c r="G239" s="116">
        <v>0.0</v>
      </c>
      <c r="H239" s="116">
        <v>1.3333333333333333</v>
      </c>
      <c r="I239" s="116">
        <v>0.0</v>
      </c>
      <c r="J239" s="116"/>
      <c r="K239" s="116"/>
      <c r="L239" s="116"/>
      <c r="M239" s="116"/>
      <c r="N239" s="116"/>
      <c r="O239" s="116"/>
      <c r="P239" s="116"/>
      <c r="Q239" s="116"/>
      <c r="R239" s="116"/>
      <c r="S239" s="120">
        <f t="shared" si="351"/>
        <v>1.333333333</v>
      </c>
      <c r="T239" s="114"/>
      <c r="U239" s="116">
        <f t="shared" ref="U239:X239" si="361">SUMIFS($G239:$R239,$G$5:$R$5,U$6)</f>
        <v>1.333333333</v>
      </c>
      <c r="V239" s="116">
        <f t="shared" si="361"/>
        <v>0</v>
      </c>
      <c r="W239" s="116">
        <f t="shared" si="361"/>
        <v>0</v>
      </c>
      <c r="X239" s="116">
        <f t="shared" si="361"/>
        <v>0</v>
      </c>
    </row>
    <row r="240" ht="14.25" customHeight="1" outlineLevel="1">
      <c r="A240" s="110"/>
      <c r="B240" s="197" t="s">
        <v>382</v>
      </c>
      <c r="C240" s="112" t="s">
        <v>283</v>
      </c>
      <c r="E240" s="116"/>
      <c r="F240" s="114"/>
      <c r="G240" s="116">
        <v>0.0</v>
      </c>
      <c r="H240" s="116">
        <v>0.0</v>
      </c>
      <c r="I240" s="116">
        <v>0.0</v>
      </c>
      <c r="J240" s="116"/>
      <c r="K240" s="116"/>
      <c r="L240" s="116"/>
      <c r="M240" s="116"/>
      <c r="N240" s="116"/>
      <c r="O240" s="116"/>
      <c r="P240" s="116"/>
      <c r="Q240" s="116"/>
      <c r="R240" s="116"/>
      <c r="S240" s="120">
        <f t="shared" si="351"/>
        <v>0</v>
      </c>
      <c r="T240" s="114"/>
      <c r="U240" s="116">
        <f t="shared" ref="U240:X240" si="362">SUMIFS($G240:$R240,$G$5:$R$5,U$6)</f>
        <v>0</v>
      </c>
      <c r="V240" s="116">
        <f t="shared" si="362"/>
        <v>0</v>
      </c>
      <c r="W240" s="116">
        <f t="shared" si="362"/>
        <v>0</v>
      </c>
      <c r="X240" s="116">
        <f t="shared" si="362"/>
        <v>0</v>
      </c>
    </row>
    <row r="241" ht="14.25" customHeight="1" outlineLevel="1">
      <c r="A241" s="110"/>
      <c r="B241" s="111" t="s">
        <v>383</v>
      </c>
      <c r="C241" s="112" t="s">
        <v>283</v>
      </c>
      <c r="E241" s="116"/>
      <c r="F241" s="114"/>
      <c r="G241" s="116">
        <v>0.0</v>
      </c>
      <c r="H241" s="116">
        <v>0.0</v>
      </c>
      <c r="I241" s="116">
        <v>0.0</v>
      </c>
      <c r="J241" s="116"/>
      <c r="K241" s="116"/>
      <c r="L241" s="116"/>
      <c r="M241" s="116"/>
      <c r="N241" s="116"/>
      <c r="O241" s="116"/>
      <c r="P241" s="116"/>
      <c r="Q241" s="116"/>
      <c r="R241" s="116"/>
      <c r="S241" s="120">
        <f t="shared" si="351"/>
        <v>0</v>
      </c>
      <c r="T241" s="114"/>
      <c r="U241" s="116">
        <f t="shared" ref="U241:X241" si="363">SUMIFS($G241:$R241,$G$5:$R$5,U$6)</f>
        <v>0</v>
      </c>
      <c r="V241" s="116">
        <f t="shared" si="363"/>
        <v>0</v>
      </c>
      <c r="W241" s="116">
        <f t="shared" si="363"/>
        <v>0</v>
      </c>
      <c r="X241" s="116">
        <f t="shared" si="363"/>
        <v>0</v>
      </c>
    </row>
    <row r="242" ht="14.25" customHeight="1" outlineLevel="1">
      <c r="A242" s="110"/>
      <c r="B242" s="111" t="s">
        <v>384</v>
      </c>
      <c r="C242" s="112" t="s">
        <v>283</v>
      </c>
      <c r="E242" s="116"/>
      <c r="F242" s="114"/>
      <c r="G242" s="116">
        <v>0.0</v>
      </c>
      <c r="H242" s="116">
        <v>0.0</v>
      </c>
      <c r="I242" s="116">
        <v>0.0</v>
      </c>
      <c r="J242" s="116"/>
      <c r="K242" s="116"/>
      <c r="L242" s="116"/>
      <c r="M242" s="116"/>
      <c r="N242" s="116"/>
      <c r="O242" s="116"/>
      <c r="P242" s="116"/>
      <c r="Q242" s="116"/>
      <c r="R242" s="116"/>
      <c r="S242" s="120">
        <f t="shared" si="351"/>
        <v>0</v>
      </c>
      <c r="T242" s="114"/>
      <c r="U242" s="116">
        <f t="shared" ref="U242:X242" si="364">SUMIFS($G242:$R242,$G$5:$R$5,U$6)</f>
        <v>0</v>
      </c>
      <c r="V242" s="116">
        <f t="shared" si="364"/>
        <v>0</v>
      </c>
      <c r="W242" s="116">
        <f t="shared" si="364"/>
        <v>0</v>
      </c>
      <c r="X242" s="116">
        <f t="shared" si="364"/>
        <v>0</v>
      </c>
    </row>
    <row r="243" ht="14.25" customHeight="1" outlineLevel="1">
      <c r="A243" s="110"/>
      <c r="B243" s="111" t="s">
        <v>385</v>
      </c>
      <c r="C243" s="112" t="s">
        <v>283</v>
      </c>
      <c r="E243" s="116"/>
      <c r="F243" s="114"/>
      <c r="G243" s="116">
        <v>0.0</v>
      </c>
      <c r="H243" s="116">
        <v>0.0</v>
      </c>
      <c r="I243" s="116">
        <v>14.5</v>
      </c>
      <c r="J243" s="116"/>
      <c r="K243" s="116"/>
      <c r="L243" s="116"/>
      <c r="M243" s="116"/>
      <c r="N243" s="116"/>
      <c r="O243" s="116"/>
      <c r="P243" s="116"/>
      <c r="Q243" s="116"/>
      <c r="R243" s="116"/>
      <c r="S243" s="120">
        <f t="shared" si="351"/>
        <v>14.5</v>
      </c>
      <c r="T243" s="114"/>
      <c r="U243" s="116">
        <f t="shared" ref="U243:X243" si="365">SUMIFS($G243:$R243,$G$5:$R$5,U$6)</f>
        <v>14.5</v>
      </c>
      <c r="V243" s="116">
        <f t="shared" si="365"/>
        <v>0</v>
      </c>
      <c r="W243" s="116">
        <f t="shared" si="365"/>
        <v>0</v>
      </c>
      <c r="X243" s="116">
        <f t="shared" si="365"/>
        <v>0</v>
      </c>
    </row>
    <row r="244" ht="14.25" customHeight="1" outlineLevel="1">
      <c r="A244" s="110"/>
      <c r="B244" s="111" t="s">
        <v>386</v>
      </c>
      <c r="C244" s="112" t="s">
        <v>283</v>
      </c>
      <c r="E244" s="116"/>
      <c r="F244" s="114"/>
      <c r="G244" s="116">
        <v>0.0</v>
      </c>
      <c r="H244" s="116">
        <v>0.0</v>
      </c>
      <c r="I244" s="116">
        <v>0.0</v>
      </c>
      <c r="J244" s="116"/>
      <c r="K244" s="116"/>
      <c r="L244" s="116"/>
      <c r="M244" s="116"/>
      <c r="N244" s="116"/>
      <c r="O244" s="116"/>
      <c r="P244" s="116"/>
      <c r="Q244" s="116"/>
      <c r="R244" s="116"/>
      <c r="S244" s="120">
        <f t="shared" si="351"/>
        <v>0</v>
      </c>
      <c r="T244" s="114"/>
      <c r="U244" s="116">
        <f t="shared" ref="U244:X244" si="366">SUMIFS($G244:$R244,$G$5:$R$5,U$6)</f>
        <v>0</v>
      </c>
      <c r="V244" s="116">
        <f t="shared" si="366"/>
        <v>0</v>
      </c>
      <c r="W244" s="116">
        <f t="shared" si="366"/>
        <v>0</v>
      </c>
      <c r="X244" s="116">
        <f t="shared" si="366"/>
        <v>0</v>
      </c>
    </row>
    <row r="245" ht="14.25" customHeight="1" outlineLevel="1">
      <c r="A245" s="110"/>
      <c r="B245" s="197" t="s">
        <v>387</v>
      </c>
      <c r="C245" s="112" t="s">
        <v>283</v>
      </c>
      <c r="E245" s="116"/>
      <c r="F245" s="114"/>
      <c r="G245" s="116">
        <v>0.0</v>
      </c>
      <c r="H245" s="116">
        <v>0.0</v>
      </c>
      <c r="I245" s="116">
        <v>0.0</v>
      </c>
      <c r="J245" s="116"/>
      <c r="K245" s="116"/>
      <c r="L245" s="116"/>
      <c r="M245" s="116"/>
      <c r="N245" s="116"/>
      <c r="O245" s="116"/>
      <c r="P245" s="116"/>
      <c r="Q245" s="116"/>
      <c r="R245" s="116"/>
      <c r="S245" s="120">
        <f t="shared" si="351"/>
        <v>0</v>
      </c>
      <c r="T245" s="114"/>
      <c r="U245" s="116">
        <f t="shared" ref="U245:X245" si="367">SUMIFS($G245:$R245,$G$5:$R$5,U$6)</f>
        <v>0</v>
      </c>
      <c r="V245" s="116">
        <f t="shared" si="367"/>
        <v>0</v>
      </c>
      <c r="W245" s="116">
        <f t="shared" si="367"/>
        <v>0</v>
      </c>
      <c r="X245" s="116">
        <f t="shared" si="367"/>
        <v>0</v>
      </c>
    </row>
    <row r="246" ht="14.25" customHeight="1" outlineLevel="1">
      <c r="A246" s="110"/>
      <c r="B246" s="111" t="s">
        <v>388</v>
      </c>
      <c r="C246" s="112" t="s">
        <v>283</v>
      </c>
      <c r="E246" s="116"/>
      <c r="F246" s="114"/>
      <c r="G246" s="116">
        <v>192.0</v>
      </c>
      <c r="H246" s="116">
        <v>0.0</v>
      </c>
      <c r="I246" s="116">
        <v>52.0</v>
      </c>
      <c r="J246" s="116"/>
      <c r="K246" s="116"/>
      <c r="L246" s="116"/>
      <c r="M246" s="116"/>
      <c r="N246" s="116"/>
      <c r="O246" s="116"/>
      <c r="P246" s="116"/>
      <c r="Q246" s="116"/>
      <c r="R246" s="116"/>
      <c r="S246" s="120">
        <f t="shared" si="351"/>
        <v>244</v>
      </c>
      <c r="T246" s="114"/>
      <c r="U246" s="116">
        <f t="shared" ref="U246:X246" si="368">SUMIFS($G246:$R246,$G$5:$R$5,U$6)</f>
        <v>244</v>
      </c>
      <c r="V246" s="116">
        <f t="shared" si="368"/>
        <v>0</v>
      </c>
      <c r="W246" s="116">
        <f t="shared" si="368"/>
        <v>0</v>
      </c>
      <c r="X246" s="116">
        <f t="shared" si="368"/>
        <v>0</v>
      </c>
    </row>
    <row r="247" ht="14.25" customHeight="1" outlineLevel="1">
      <c r="A247" s="110"/>
      <c r="B247" s="197" t="s">
        <v>389</v>
      </c>
      <c r="C247" s="112" t="s">
        <v>283</v>
      </c>
      <c r="E247" s="116"/>
      <c r="F247" s="114"/>
      <c r="G247" s="116">
        <v>0.0</v>
      </c>
      <c r="H247" s="116">
        <v>0.0</v>
      </c>
      <c r="I247" s="116">
        <v>0.0</v>
      </c>
      <c r="J247" s="116"/>
      <c r="K247" s="116"/>
      <c r="L247" s="116"/>
      <c r="M247" s="116"/>
      <c r="N247" s="116"/>
      <c r="O247" s="116"/>
      <c r="P247" s="116"/>
      <c r="Q247" s="116"/>
      <c r="R247" s="116"/>
      <c r="S247" s="120">
        <f t="shared" si="351"/>
        <v>0</v>
      </c>
      <c r="T247" s="114"/>
      <c r="U247" s="116">
        <f t="shared" ref="U247:X247" si="369">SUMIFS($G247:$R247,$G$5:$R$5,U$6)</f>
        <v>0</v>
      </c>
      <c r="V247" s="116">
        <f t="shared" si="369"/>
        <v>0</v>
      </c>
      <c r="W247" s="116">
        <f t="shared" si="369"/>
        <v>0</v>
      </c>
      <c r="X247" s="116">
        <f t="shared" si="369"/>
        <v>0</v>
      </c>
    </row>
    <row r="248" ht="14.25" customHeight="1" outlineLevel="1">
      <c r="A248" s="110"/>
      <c r="B248" s="111" t="s">
        <v>390</v>
      </c>
      <c r="C248" s="112" t="s">
        <v>283</v>
      </c>
      <c r="E248" s="116"/>
      <c r="F248" s="114"/>
      <c r="G248" s="116">
        <v>0.0</v>
      </c>
      <c r="H248" s="116">
        <v>0.0</v>
      </c>
      <c r="I248" s="116">
        <v>20.0</v>
      </c>
      <c r="J248" s="116"/>
      <c r="K248" s="116"/>
      <c r="L248" s="116"/>
      <c r="M248" s="116"/>
      <c r="N248" s="116"/>
      <c r="O248" s="116"/>
      <c r="P248" s="116"/>
      <c r="Q248" s="116"/>
      <c r="R248" s="116"/>
      <c r="S248" s="120">
        <f t="shared" si="351"/>
        <v>20</v>
      </c>
      <c r="T248" s="114"/>
      <c r="U248" s="116">
        <f t="shared" ref="U248:X248" si="370">SUMIFS($G248:$R248,$G$5:$R$5,U$6)</f>
        <v>20</v>
      </c>
      <c r="V248" s="116">
        <f t="shared" si="370"/>
        <v>0</v>
      </c>
      <c r="W248" s="116">
        <f t="shared" si="370"/>
        <v>0</v>
      </c>
      <c r="X248" s="116">
        <f t="shared" si="370"/>
        <v>0</v>
      </c>
    </row>
    <row r="249" ht="14.25" customHeight="1" outlineLevel="1">
      <c r="A249" s="110"/>
      <c r="B249" s="111" t="s">
        <v>391</v>
      </c>
      <c r="C249" s="112" t="s">
        <v>283</v>
      </c>
      <c r="E249" s="116"/>
      <c r="F249" s="114"/>
      <c r="G249" s="116">
        <v>0.0</v>
      </c>
      <c r="H249" s="116">
        <v>0.0</v>
      </c>
      <c r="I249" s="116">
        <v>0.0</v>
      </c>
      <c r="J249" s="116"/>
      <c r="K249" s="116"/>
      <c r="L249" s="116"/>
      <c r="M249" s="116"/>
      <c r="N249" s="116"/>
      <c r="O249" s="116"/>
      <c r="P249" s="116"/>
      <c r="Q249" s="116"/>
      <c r="R249" s="116"/>
      <c r="S249" s="120">
        <f t="shared" si="351"/>
        <v>0</v>
      </c>
      <c r="T249" s="114"/>
      <c r="U249" s="116">
        <f t="shared" ref="U249:X249" si="371">SUMIFS($G249:$R249,$G$5:$R$5,U$6)</f>
        <v>0</v>
      </c>
      <c r="V249" s="116">
        <f t="shared" si="371"/>
        <v>0</v>
      </c>
      <c r="W249" s="116">
        <f t="shared" si="371"/>
        <v>0</v>
      </c>
      <c r="X249" s="116">
        <f t="shared" si="371"/>
        <v>0</v>
      </c>
    </row>
    <row r="250" ht="14.25" customHeight="1" outlineLevel="1">
      <c r="A250" s="110"/>
      <c r="B250" s="197" t="s">
        <v>392</v>
      </c>
      <c r="C250" s="112" t="s">
        <v>283</v>
      </c>
      <c r="E250" s="116"/>
      <c r="F250" s="114"/>
      <c r="G250" s="116">
        <v>0.0</v>
      </c>
      <c r="H250" s="116">
        <v>0.0</v>
      </c>
      <c r="I250" s="116">
        <v>0.0</v>
      </c>
      <c r="J250" s="116"/>
      <c r="K250" s="116"/>
      <c r="L250" s="116"/>
      <c r="M250" s="116"/>
      <c r="N250" s="116"/>
      <c r="O250" s="116"/>
      <c r="P250" s="116"/>
      <c r="Q250" s="116"/>
      <c r="R250" s="116"/>
      <c r="S250" s="120">
        <f t="shared" si="351"/>
        <v>0</v>
      </c>
      <c r="T250" s="114"/>
      <c r="U250" s="116">
        <f t="shared" ref="U250:X250" si="372">SUMIFS($G250:$R250,$G$5:$R$5,U$6)</f>
        <v>0</v>
      </c>
      <c r="V250" s="116">
        <f t="shared" si="372"/>
        <v>0</v>
      </c>
      <c r="W250" s="116">
        <f t="shared" si="372"/>
        <v>0</v>
      </c>
      <c r="X250" s="116">
        <f t="shared" si="372"/>
        <v>0</v>
      </c>
    </row>
    <row r="251" ht="14.25" customHeight="1" outlineLevel="1">
      <c r="A251" s="110"/>
      <c r="B251" s="111" t="s">
        <v>393</v>
      </c>
      <c r="C251" s="112" t="s">
        <v>283</v>
      </c>
      <c r="E251" s="116"/>
      <c r="F251" s="114"/>
      <c r="G251" s="116">
        <v>0.0</v>
      </c>
      <c r="H251" s="116">
        <v>0.0</v>
      </c>
      <c r="I251" s="116">
        <v>6.666666666666667</v>
      </c>
      <c r="J251" s="116"/>
      <c r="K251" s="116"/>
      <c r="L251" s="116"/>
      <c r="M251" s="116"/>
      <c r="N251" s="116"/>
      <c r="O251" s="116"/>
      <c r="P251" s="116"/>
      <c r="Q251" s="116"/>
      <c r="R251" s="116"/>
      <c r="S251" s="120">
        <f t="shared" si="351"/>
        <v>6.666666667</v>
      </c>
      <c r="T251" s="114"/>
      <c r="U251" s="116">
        <f t="shared" ref="U251:X251" si="373">SUMIFS($G251:$R251,$G$5:$R$5,U$6)</f>
        <v>6.666666667</v>
      </c>
      <c r="V251" s="116">
        <f t="shared" si="373"/>
        <v>0</v>
      </c>
      <c r="W251" s="116">
        <f t="shared" si="373"/>
        <v>0</v>
      </c>
      <c r="X251" s="116">
        <f t="shared" si="373"/>
        <v>0</v>
      </c>
    </row>
    <row r="252" ht="14.25" customHeight="1" outlineLevel="1">
      <c r="A252" s="121"/>
      <c r="B252" s="148" t="s">
        <v>394</v>
      </c>
      <c r="C252" s="123" t="s">
        <v>283</v>
      </c>
      <c r="D252" s="70"/>
      <c r="E252" s="120">
        <f>SUM(E229:E251)</f>
        <v>0</v>
      </c>
      <c r="F252" s="109"/>
      <c r="G252" s="120">
        <f t="shared" ref="G252:S252" si="374">SUM(G229:G251)</f>
        <v>1056</v>
      </c>
      <c r="H252" s="120">
        <f t="shared" si="374"/>
        <v>1152</v>
      </c>
      <c r="I252" s="120">
        <f t="shared" si="374"/>
        <v>960</v>
      </c>
      <c r="J252" s="120">
        <f t="shared" si="374"/>
        <v>0</v>
      </c>
      <c r="K252" s="120">
        <f t="shared" si="374"/>
        <v>0</v>
      </c>
      <c r="L252" s="120">
        <f t="shared" si="374"/>
        <v>0</v>
      </c>
      <c r="M252" s="120">
        <f t="shared" si="374"/>
        <v>0</v>
      </c>
      <c r="N252" s="120">
        <f t="shared" si="374"/>
        <v>0</v>
      </c>
      <c r="O252" s="120">
        <f t="shared" si="374"/>
        <v>0</v>
      </c>
      <c r="P252" s="120">
        <f t="shared" si="374"/>
        <v>0</v>
      </c>
      <c r="Q252" s="120">
        <f t="shared" si="374"/>
        <v>0</v>
      </c>
      <c r="R252" s="120">
        <f t="shared" si="374"/>
        <v>0</v>
      </c>
      <c r="S252" s="120">
        <f t="shared" si="374"/>
        <v>3168</v>
      </c>
      <c r="T252" s="109"/>
      <c r="U252" s="120">
        <f t="shared" ref="U252:X252" si="375">SUM(U229:U251)</f>
        <v>3168</v>
      </c>
      <c r="V252" s="120">
        <f t="shared" si="375"/>
        <v>0</v>
      </c>
      <c r="W252" s="120">
        <f t="shared" si="375"/>
        <v>0</v>
      </c>
      <c r="X252" s="120">
        <f t="shared" si="375"/>
        <v>0</v>
      </c>
    </row>
    <row r="253" ht="4.5" customHeight="1" outlineLevel="1">
      <c r="A253" s="128"/>
      <c r="B253" s="129"/>
      <c r="C253" s="130"/>
      <c r="D253" s="70"/>
      <c r="E253" s="131"/>
      <c r="F253" s="70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70"/>
      <c r="U253" s="131"/>
      <c r="V253" s="131"/>
      <c r="W253" s="131"/>
      <c r="X253" s="131"/>
    </row>
    <row r="254" ht="14.25" customHeight="1" outlineLevel="1">
      <c r="A254" s="110"/>
      <c r="B254" s="111" t="s">
        <v>371</v>
      </c>
      <c r="C254" s="112" t="s">
        <v>69</v>
      </c>
      <c r="E254" s="115">
        <f t="shared" ref="E254:E276" si="378">IFERROR(E229/E$252,0)</f>
        <v>0</v>
      </c>
      <c r="F254" s="114"/>
      <c r="G254" s="115">
        <f t="shared" ref="G254:S254" si="376">IFERROR(G229/G$252,0)</f>
        <v>0.4210069444</v>
      </c>
      <c r="H254" s="115">
        <f t="shared" si="376"/>
        <v>0.4892216435</v>
      </c>
      <c r="I254" s="115">
        <f t="shared" si="376"/>
        <v>0.5047743056</v>
      </c>
      <c r="J254" s="115">
        <f t="shared" si="376"/>
        <v>0</v>
      </c>
      <c r="K254" s="115">
        <f t="shared" si="376"/>
        <v>0</v>
      </c>
      <c r="L254" s="115">
        <f t="shared" si="376"/>
        <v>0</v>
      </c>
      <c r="M254" s="115">
        <f t="shared" si="376"/>
        <v>0</v>
      </c>
      <c r="N254" s="115">
        <f t="shared" si="376"/>
        <v>0</v>
      </c>
      <c r="O254" s="115">
        <f t="shared" si="376"/>
        <v>0</v>
      </c>
      <c r="P254" s="115">
        <f t="shared" si="376"/>
        <v>0</v>
      </c>
      <c r="Q254" s="115">
        <f t="shared" si="376"/>
        <v>0</v>
      </c>
      <c r="R254" s="115">
        <f t="shared" si="376"/>
        <v>0</v>
      </c>
      <c r="S254" s="117">
        <f t="shared" si="376"/>
        <v>0.4711963384</v>
      </c>
      <c r="T254" s="114"/>
      <c r="U254" s="117">
        <f t="shared" ref="U254:X254" si="377">IFERROR(U229/U$252,0)</f>
        <v>0.4711963384</v>
      </c>
      <c r="V254" s="117">
        <f t="shared" si="377"/>
        <v>0</v>
      </c>
      <c r="W254" s="117">
        <f t="shared" si="377"/>
        <v>0</v>
      </c>
      <c r="X254" s="117">
        <f t="shared" si="377"/>
        <v>0</v>
      </c>
    </row>
    <row r="255" ht="14.25" customHeight="1" outlineLevel="1">
      <c r="A255" s="110"/>
      <c r="B255" s="111" t="s">
        <v>372</v>
      </c>
      <c r="C255" s="112" t="s">
        <v>69</v>
      </c>
      <c r="E255" s="115">
        <f t="shared" si="378"/>
        <v>0</v>
      </c>
      <c r="F255" s="114"/>
      <c r="G255" s="115">
        <f t="shared" ref="G255:S255" si="379">IFERROR(G230/G$252,0)</f>
        <v>0.1375473485</v>
      </c>
      <c r="H255" s="115">
        <f t="shared" si="379"/>
        <v>0.0007233796296</v>
      </c>
      <c r="I255" s="115">
        <f t="shared" si="379"/>
        <v>0.0005208333333</v>
      </c>
      <c r="J255" s="115">
        <f t="shared" si="379"/>
        <v>0</v>
      </c>
      <c r="K255" s="115">
        <f t="shared" si="379"/>
        <v>0</v>
      </c>
      <c r="L255" s="115">
        <f t="shared" si="379"/>
        <v>0</v>
      </c>
      <c r="M255" s="115">
        <f t="shared" si="379"/>
        <v>0</v>
      </c>
      <c r="N255" s="115">
        <f t="shared" si="379"/>
        <v>0</v>
      </c>
      <c r="O255" s="115">
        <f t="shared" si="379"/>
        <v>0</v>
      </c>
      <c r="P255" s="115">
        <f t="shared" si="379"/>
        <v>0</v>
      </c>
      <c r="Q255" s="115">
        <f t="shared" si="379"/>
        <v>0</v>
      </c>
      <c r="R255" s="115">
        <f t="shared" si="379"/>
        <v>0</v>
      </c>
      <c r="S255" s="117">
        <f t="shared" si="379"/>
        <v>0.04626999158</v>
      </c>
      <c r="T255" s="114"/>
      <c r="U255" s="117">
        <f t="shared" ref="U255:X255" si="380">IFERROR(U230/U$252,0)</f>
        <v>0.04626999158</v>
      </c>
      <c r="V255" s="117">
        <f t="shared" si="380"/>
        <v>0</v>
      </c>
      <c r="W255" s="117">
        <f t="shared" si="380"/>
        <v>0</v>
      </c>
      <c r="X255" s="117">
        <f t="shared" si="380"/>
        <v>0</v>
      </c>
    </row>
    <row r="256" ht="14.25" customHeight="1" outlineLevel="1">
      <c r="A256" s="110"/>
      <c r="B256" s="197" t="s">
        <v>373</v>
      </c>
      <c r="C256" s="112" t="s">
        <v>69</v>
      </c>
      <c r="E256" s="115">
        <f t="shared" si="378"/>
        <v>0</v>
      </c>
      <c r="F256" s="114"/>
      <c r="G256" s="115">
        <f t="shared" ref="G256:S256" si="381">IFERROR(G231/G$252,0)</f>
        <v>0.1198705808</v>
      </c>
      <c r="H256" s="115">
        <f t="shared" si="381"/>
        <v>0.3955439815</v>
      </c>
      <c r="I256" s="115">
        <f t="shared" si="381"/>
        <v>0.3173611111</v>
      </c>
      <c r="J256" s="115">
        <f t="shared" si="381"/>
        <v>0</v>
      </c>
      <c r="K256" s="115">
        <f t="shared" si="381"/>
        <v>0</v>
      </c>
      <c r="L256" s="115">
        <f t="shared" si="381"/>
        <v>0</v>
      </c>
      <c r="M256" s="115">
        <f t="shared" si="381"/>
        <v>0</v>
      </c>
      <c r="N256" s="115">
        <f t="shared" si="381"/>
        <v>0</v>
      </c>
      <c r="O256" s="115">
        <f t="shared" si="381"/>
        <v>0</v>
      </c>
      <c r="P256" s="115">
        <f t="shared" si="381"/>
        <v>0</v>
      </c>
      <c r="Q256" s="115">
        <f t="shared" si="381"/>
        <v>0</v>
      </c>
      <c r="R256" s="115">
        <f t="shared" si="381"/>
        <v>0</v>
      </c>
      <c r="S256" s="117">
        <f t="shared" si="381"/>
        <v>0.279961069</v>
      </c>
      <c r="T256" s="114"/>
      <c r="U256" s="117">
        <f t="shared" ref="U256:X256" si="382">IFERROR(U231/U$252,0)</f>
        <v>0.279961069</v>
      </c>
      <c r="V256" s="117">
        <f t="shared" si="382"/>
        <v>0</v>
      </c>
      <c r="W256" s="117">
        <f t="shared" si="382"/>
        <v>0</v>
      </c>
      <c r="X256" s="117">
        <f t="shared" si="382"/>
        <v>0</v>
      </c>
    </row>
    <row r="257" ht="14.25" customHeight="1" outlineLevel="1">
      <c r="A257" s="110"/>
      <c r="B257" s="111" t="s">
        <v>374</v>
      </c>
      <c r="C257" s="112" t="s">
        <v>69</v>
      </c>
      <c r="E257" s="115">
        <f t="shared" si="378"/>
        <v>0</v>
      </c>
      <c r="F257" s="114"/>
      <c r="G257" s="115">
        <f t="shared" ref="G257:S257" si="383">IFERROR(G232/G$252,0)</f>
        <v>0.03053977273</v>
      </c>
      <c r="H257" s="115">
        <f t="shared" si="383"/>
        <v>0.02553530093</v>
      </c>
      <c r="I257" s="115">
        <f t="shared" si="383"/>
        <v>0.01987847222</v>
      </c>
      <c r="J257" s="115">
        <f t="shared" si="383"/>
        <v>0</v>
      </c>
      <c r="K257" s="115">
        <f t="shared" si="383"/>
        <v>0</v>
      </c>
      <c r="L257" s="115">
        <f t="shared" si="383"/>
        <v>0</v>
      </c>
      <c r="M257" s="115">
        <f t="shared" si="383"/>
        <v>0</v>
      </c>
      <c r="N257" s="115">
        <f t="shared" si="383"/>
        <v>0</v>
      </c>
      <c r="O257" s="115">
        <f t="shared" si="383"/>
        <v>0</v>
      </c>
      <c r="P257" s="115">
        <f t="shared" si="383"/>
        <v>0</v>
      </c>
      <c r="Q257" s="115">
        <f t="shared" si="383"/>
        <v>0</v>
      </c>
      <c r="R257" s="115">
        <f t="shared" si="383"/>
        <v>0</v>
      </c>
      <c r="S257" s="117">
        <f t="shared" si="383"/>
        <v>0.02548926768</v>
      </c>
      <c r="T257" s="114"/>
      <c r="U257" s="117">
        <f t="shared" ref="U257:X257" si="384">IFERROR(U232/U$252,0)</f>
        <v>0.02548926768</v>
      </c>
      <c r="V257" s="117">
        <f t="shared" si="384"/>
        <v>0</v>
      </c>
      <c r="W257" s="117">
        <f t="shared" si="384"/>
        <v>0</v>
      </c>
      <c r="X257" s="117">
        <f t="shared" si="384"/>
        <v>0</v>
      </c>
    </row>
    <row r="258" ht="14.25" customHeight="1" outlineLevel="1">
      <c r="A258" s="110"/>
      <c r="B258" s="111" t="s">
        <v>375</v>
      </c>
      <c r="C258" s="112" t="s">
        <v>69</v>
      </c>
      <c r="E258" s="115">
        <f t="shared" si="378"/>
        <v>0</v>
      </c>
      <c r="F258" s="114"/>
      <c r="G258" s="115">
        <f t="shared" ref="G258:S258" si="385">IFERROR(G233/G$252,0)</f>
        <v>0.001420454545</v>
      </c>
      <c r="H258" s="115">
        <f t="shared" si="385"/>
        <v>0.0004340277778</v>
      </c>
      <c r="I258" s="115">
        <f t="shared" si="385"/>
        <v>0</v>
      </c>
      <c r="J258" s="115">
        <f t="shared" si="385"/>
        <v>0</v>
      </c>
      <c r="K258" s="115">
        <f t="shared" si="385"/>
        <v>0</v>
      </c>
      <c r="L258" s="115">
        <f t="shared" si="385"/>
        <v>0</v>
      </c>
      <c r="M258" s="115">
        <f t="shared" si="385"/>
        <v>0</v>
      </c>
      <c r="N258" s="115">
        <f t="shared" si="385"/>
        <v>0</v>
      </c>
      <c r="O258" s="115">
        <f t="shared" si="385"/>
        <v>0</v>
      </c>
      <c r="P258" s="115">
        <f t="shared" si="385"/>
        <v>0</v>
      </c>
      <c r="Q258" s="115">
        <f t="shared" si="385"/>
        <v>0</v>
      </c>
      <c r="R258" s="115">
        <f t="shared" si="385"/>
        <v>0</v>
      </c>
      <c r="S258" s="117">
        <f t="shared" si="385"/>
        <v>0.0006313131313</v>
      </c>
      <c r="T258" s="114"/>
      <c r="U258" s="117">
        <f t="shared" ref="U258:X258" si="386">IFERROR(U233/U$252,0)</f>
        <v>0.0006313131313</v>
      </c>
      <c r="V258" s="117">
        <f t="shared" si="386"/>
        <v>0</v>
      </c>
      <c r="W258" s="117">
        <f t="shared" si="386"/>
        <v>0</v>
      </c>
      <c r="X258" s="117">
        <f t="shared" si="386"/>
        <v>0</v>
      </c>
    </row>
    <row r="259" ht="14.25" customHeight="1" outlineLevel="1">
      <c r="A259" s="110"/>
      <c r="B259" s="111" t="s">
        <v>376</v>
      </c>
      <c r="C259" s="112" t="s">
        <v>69</v>
      </c>
      <c r="E259" s="115">
        <f t="shared" si="378"/>
        <v>0</v>
      </c>
      <c r="F259" s="114"/>
      <c r="G259" s="115">
        <f t="shared" ref="G259:S259" si="387">IFERROR(G234/G$252,0)</f>
        <v>0.00946969697</v>
      </c>
      <c r="H259" s="115">
        <f t="shared" si="387"/>
        <v>0.01077835648</v>
      </c>
      <c r="I259" s="115">
        <f t="shared" si="387"/>
        <v>0.01397569444</v>
      </c>
      <c r="J259" s="115">
        <f t="shared" si="387"/>
        <v>0</v>
      </c>
      <c r="K259" s="115">
        <f t="shared" si="387"/>
        <v>0</v>
      </c>
      <c r="L259" s="115">
        <f t="shared" si="387"/>
        <v>0</v>
      </c>
      <c r="M259" s="115">
        <f t="shared" si="387"/>
        <v>0</v>
      </c>
      <c r="N259" s="115">
        <f t="shared" si="387"/>
        <v>0</v>
      </c>
      <c r="O259" s="115">
        <f t="shared" si="387"/>
        <v>0</v>
      </c>
      <c r="P259" s="115">
        <f t="shared" si="387"/>
        <v>0</v>
      </c>
      <c r="Q259" s="115">
        <f t="shared" si="387"/>
        <v>0</v>
      </c>
      <c r="R259" s="115">
        <f t="shared" si="387"/>
        <v>0</v>
      </c>
      <c r="S259" s="117">
        <f t="shared" si="387"/>
        <v>0.01131102694</v>
      </c>
      <c r="T259" s="114"/>
      <c r="U259" s="117">
        <f t="shared" ref="U259:X259" si="388">IFERROR(U234/U$252,0)</f>
        <v>0.01131102694</v>
      </c>
      <c r="V259" s="117">
        <f t="shared" si="388"/>
        <v>0</v>
      </c>
      <c r="W259" s="117">
        <f t="shared" si="388"/>
        <v>0</v>
      </c>
      <c r="X259" s="117">
        <f t="shared" si="388"/>
        <v>0</v>
      </c>
    </row>
    <row r="260" ht="14.25" customHeight="1" outlineLevel="1">
      <c r="A260" s="110"/>
      <c r="B260" s="111" t="s">
        <v>377</v>
      </c>
      <c r="C260" s="112" t="s">
        <v>69</v>
      </c>
      <c r="E260" s="115">
        <f t="shared" si="378"/>
        <v>0</v>
      </c>
      <c r="F260" s="114"/>
      <c r="G260" s="115">
        <f t="shared" ref="G260:S260" si="389">IFERROR(G235/G$252,0)</f>
        <v>0.07370580808</v>
      </c>
      <c r="H260" s="115">
        <f t="shared" si="389"/>
        <v>0.04651331019</v>
      </c>
      <c r="I260" s="115">
        <f t="shared" si="389"/>
        <v>0.02404513889</v>
      </c>
      <c r="J260" s="115">
        <f t="shared" si="389"/>
        <v>0</v>
      </c>
      <c r="K260" s="115">
        <f t="shared" si="389"/>
        <v>0</v>
      </c>
      <c r="L260" s="115">
        <f t="shared" si="389"/>
        <v>0</v>
      </c>
      <c r="M260" s="115">
        <f t="shared" si="389"/>
        <v>0</v>
      </c>
      <c r="N260" s="115">
        <f t="shared" si="389"/>
        <v>0</v>
      </c>
      <c r="O260" s="115">
        <f t="shared" si="389"/>
        <v>0</v>
      </c>
      <c r="P260" s="115">
        <f t="shared" si="389"/>
        <v>0</v>
      </c>
      <c r="Q260" s="115">
        <f t="shared" si="389"/>
        <v>0</v>
      </c>
      <c r="R260" s="115">
        <f t="shared" si="389"/>
        <v>0</v>
      </c>
      <c r="S260" s="117">
        <f t="shared" si="389"/>
        <v>0.04876893939</v>
      </c>
      <c r="T260" s="114"/>
      <c r="U260" s="117">
        <f t="shared" ref="U260:X260" si="390">IFERROR(U235/U$252,0)</f>
        <v>0.04876893939</v>
      </c>
      <c r="V260" s="117">
        <f t="shared" si="390"/>
        <v>0</v>
      </c>
      <c r="W260" s="117">
        <f t="shared" si="390"/>
        <v>0</v>
      </c>
      <c r="X260" s="117">
        <f t="shared" si="390"/>
        <v>0</v>
      </c>
    </row>
    <row r="261" ht="14.25" customHeight="1" outlineLevel="1">
      <c r="A261" s="110"/>
      <c r="B261" s="111" t="s">
        <v>378</v>
      </c>
      <c r="C261" s="112" t="s">
        <v>69</v>
      </c>
      <c r="E261" s="115">
        <f t="shared" si="378"/>
        <v>0</v>
      </c>
      <c r="F261" s="114"/>
      <c r="G261" s="115">
        <f t="shared" ref="G261:S261" si="391">IFERROR(G236/G$252,0)</f>
        <v>0</v>
      </c>
      <c r="H261" s="115">
        <f t="shared" si="391"/>
        <v>0</v>
      </c>
      <c r="I261" s="115">
        <f t="shared" si="391"/>
        <v>0</v>
      </c>
      <c r="J261" s="115">
        <f t="shared" si="391"/>
        <v>0</v>
      </c>
      <c r="K261" s="115">
        <f t="shared" si="391"/>
        <v>0</v>
      </c>
      <c r="L261" s="115">
        <f t="shared" si="391"/>
        <v>0</v>
      </c>
      <c r="M261" s="115">
        <f t="shared" si="391"/>
        <v>0</v>
      </c>
      <c r="N261" s="115">
        <f t="shared" si="391"/>
        <v>0</v>
      </c>
      <c r="O261" s="115">
        <f t="shared" si="391"/>
        <v>0</v>
      </c>
      <c r="P261" s="115">
        <f t="shared" si="391"/>
        <v>0</v>
      </c>
      <c r="Q261" s="115">
        <f t="shared" si="391"/>
        <v>0</v>
      </c>
      <c r="R261" s="115">
        <f t="shared" si="391"/>
        <v>0</v>
      </c>
      <c r="S261" s="117">
        <f t="shared" si="391"/>
        <v>0</v>
      </c>
      <c r="T261" s="114"/>
      <c r="U261" s="117">
        <f t="shared" ref="U261:X261" si="392">IFERROR(U236/U$252,0)</f>
        <v>0</v>
      </c>
      <c r="V261" s="117">
        <f t="shared" si="392"/>
        <v>0</v>
      </c>
      <c r="W261" s="117">
        <f t="shared" si="392"/>
        <v>0</v>
      </c>
      <c r="X261" s="117">
        <f t="shared" si="392"/>
        <v>0</v>
      </c>
    </row>
    <row r="262" ht="14.25" customHeight="1" outlineLevel="1">
      <c r="A262" s="110"/>
      <c r="B262" s="111" t="s">
        <v>379</v>
      </c>
      <c r="C262" s="112" t="s">
        <v>69</v>
      </c>
      <c r="E262" s="115">
        <f t="shared" si="378"/>
        <v>0</v>
      </c>
      <c r="F262" s="114"/>
      <c r="G262" s="115">
        <f t="shared" ref="G262:S262" si="393">IFERROR(G237/G$252,0)</f>
        <v>0.0003156565657</v>
      </c>
      <c r="H262" s="115">
        <f t="shared" si="393"/>
        <v>0.001736111111</v>
      </c>
      <c r="I262" s="115">
        <f t="shared" si="393"/>
        <v>0.00078125</v>
      </c>
      <c r="J262" s="115">
        <f t="shared" si="393"/>
        <v>0</v>
      </c>
      <c r="K262" s="115">
        <f t="shared" si="393"/>
        <v>0</v>
      </c>
      <c r="L262" s="115">
        <f t="shared" si="393"/>
        <v>0</v>
      </c>
      <c r="M262" s="115">
        <f t="shared" si="393"/>
        <v>0</v>
      </c>
      <c r="N262" s="115">
        <f t="shared" si="393"/>
        <v>0</v>
      </c>
      <c r="O262" s="115">
        <f t="shared" si="393"/>
        <v>0</v>
      </c>
      <c r="P262" s="115">
        <f t="shared" si="393"/>
        <v>0</v>
      </c>
      <c r="Q262" s="115">
        <f t="shared" si="393"/>
        <v>0</v>
      </c>
      <c r="R262" s="115">
        <f t="shared" si="393"/>
        <v>0</v>
      </c>
      <c r="S262" s="117">
        <f t="shared" si="393"/>
        <v>0.0009732744108</v>
      </c>
      <c r="T262" s="114"/>
      <c r="U262" s="117">
        <f t="shared" ref="U262:X262" si="394">IFERROR(U237/U$252,0)</f>
        <v>0.0009732744108</v>
      </c>
      <c r="V262" s="117">
        <f t="shared" si="394"/>
        <v>0</v>
      </c>
      <c r="W262" s="117">
        <f t="shared" si="394"/>
        <v>0</v>
      </c>
      <c r="X262" s="117">
        <f t="shared" si="394"/>
        <v>0</v>
      </c>
    </row>
    <row r="263" ht="14.25" customHeight="1" outlineLevel="1">
      <c r="A263" s="110"/>
      <c r="B263" s="111" t="s">
        <v>380</v>
      </c>
      <c r="C263" s="112" t="s">
        <v>69</v>
      </c>
      <c r="E263" s="115">
        <f t="shared" si="378"/>
        <v>0</v>
      </c>
      <c r="F263" s="114"/>
      <c r="G263" s="115">
        <f t="shared" ref="G263:S263" si="395">IFERROR(G238/G$252,0)</f>
        <v>0.02430555556</v>
      </c>
      <c r="H263" s="115">
        <f t="shared" si="395"/>
        <v>0.02835648148</v>
      </c>
      <c r="I263" s="115">
        <f t="shared" si="395"/>
        <v>0.02161458333</v>
      </c>
      <c r="J263" s="115">
        <f t="shared" si="395"/>
        <v>0</v>
      </c>
      <c r="K263" s="115">
        <f t="shared" si="395"/>
        <v>0</v>
      </c>
      <c r="L263" s="115">
        <f t="shared" si="395"/>
        <v>0</v>
      </c>
      <c r="M263" s="115">
        <f t="shared" si="395"/>
        <v>0</v>
      </c>
      <c r="N263" s="115">
        <f t="shared" si="395"/>
        <v>0</v>
      </c>
      <c r="O263" s="115">
        <f t="shared" si="395"/>
        <v>0</v>
      </c>
      <c r="P263" s="115">
        <f t="shared" si="395"/>
        <v>0</v>
      </c>
      <c r="Q263" s="115">
        <f t="shared" si="395"/>
        <v>0</v>
      </c>
      <c r="R263" s="115">
        <f t="shared" si="395"/>
        <v>0</v>
      </c>
      <c r="S263" s="117">
        <f t="shared" si="395"/>
        <v>0.0249631734</v>
      </c>
      <c r="T263" s="114"/>
      <c r="U263" s="117">
        <f t="shared" ref="U263:X263" si="396">IFERROR(U238/U$252,0)</f>
        <v>0.0249631734</v>
      </c>
      <c r="V263" s="117">
        <f t="shared" si="396"/>
        <v>0</v>
      </c>
      <c r="W263" s="117">
        <f t="shared" si="396"/>
        <v>0</v>
      </c>
      <c r="X263" s="117">
        <f t="shared" si="396"/>
        <v>0</v>
      </c>
    </row>
    <row r="264" ht="14.25" customHeight="1" outlineLevel="1">
      <c r="A264" s="110"/>
      <c r="B264" s="111" t="s">
        <v>381</v>
      </c>
      <c r="C264" s="112" t="s">
        <v>69</v>
      </c>
      <c r="E264" s="115">
        <f t="shared" si="378"/>
        <v>0</v>
      </c>
      <c r="F264" s="114"/>
      <c r="G264" s="115">
        <f t="shared" ref="G264:S264" si="397">IFERROR(G239/G$252,0)</f>
        <v>0</v>
      </c>
      <c r="H264" s="115">
        <f t="shared" si="397"/>
        <v>0.001157407407</v>
      </c>
      <c r="I264" s="115">
        <f t="shared" si="397"/>
        <v>0</v>
      </c>
      <c r="J264" s="115">
        <f t="shared" si="397"/>
        <v>0</v>
      </c>
      <c r="K264" s="115">
        <f t="shared" si="397"/>
        <v>0</v>
      </c>
      <c r="L264" s="115">
        <f t="shared" si="397"/>
        <v>0</v>
      </c>
      <c r="M264" s="115">
        <f t="shared" si="397"/>
        <v>0</v>
      </c>
      <c r="N264" s="115">
        <f t="shared" si="397"/>
        <v>0</v>
      </c>
      <c r="O264" s="115">
        <f t="shared" si="397"/>
        <v>0</v>
      </c>
      <c r="P264" s="115">
        <f t="shared" si="397"/>
        <v>0</v>
      </c>
      <c r="Q264" s="115">
        <f t="shared" si="397"/>
        <v>0</v>
      </c>
      <c r="R264" s="115">
        <f t="shared" si="397"/>
        <v>0</v>
      </c>
      <c r="S264" s="117">
        <f t="shared" si="397"/>
        <v>0.0004208754209</v>
      </c>
      <c r="T264" s="114"/>
      <c r="U264" s="117">
        <f t="shared" ref="U264:X264" si="398">IFERROR(U239/U$252,0)</f>
        <v>0.0004208754209</v>
      </c>
      <c r="V264" s="117">
        <f t="shared" si="398"/>
        <v>0</v>
      </c>
      <c r="W264" s="117">
        <f t="shared" si="398"/>
        <v>0</v>
      </c>
      <c r="X264" s="117">
        <f t="shared" si="398"/>
        <v>0</v>
      </c>
    </row>
    <row r="265" ht="14.25" customHeight="1" outlineLevel="1">
      <c r="A265" s="110"/>
      <c r="B265" s="197" t="s">
        <v>382</v>
      </c>
      <c r="C265" s="112" t="s">
        <v>69</v>
      </c>
      <c r="E265" s="115">
        <f t="shared" si="378"/>
        <v>0</v>
      </c>
      <c r="F265" s="114"/>
      <c r="G265" s="115">
        <f t="shared" ref="G265:S265" si="399">IFERROR(G240/G$252,0)</f>
        <v>0</v>
      </c>
      <c r="H265" s="115">
        <f t="shared" si="399"/>
        <v>0</v>
      </c>
      <c r="I265" s="115">
        <f t="shared" si="399"/>
        <v>0</v>
      </c>
      <c r="J265" s="115">
        <f t="shared" si="399"/>
        <v>0</v>
      </c>
      <c r="K265" s="115">
        <f t="shared" si="399"/>
        <v>0</v>
      </c>
      <c r="L265" s="115">
        <f t="shared" si="399"/>
        <v>0</v>
      </c>
      <c r="M265" s="115">
        <f t="shared" si="399"/>
        <v>0</v>
      </c>
      <c r="N265" s="115">
        <f t="shared" si="399"/>
        <v>0</v>
      </c>
      <c r="O265" s="115">
        <f t="shared" si="399"/>
        <v>0</v>
      </c>
      <c r="P265" s="115">
        <f t="shared" si="399"/>
        <v>0</v>
      </c>
      <c r="Q265" s="115">
        <f t="shared" si="399"/>
        <v>0</v>
      </c>
      <c r="R265" s="115">
        <f t="shared" si="399"/>
        <v>0</v>
      </c>
      <c r="S265" s="117">
        <f t="shared" si="399"/>
        <v>0</v>
      </c>
      <c r="T265" s="114"/>
      <c r="U265" s="117">
        <f t="shared" ref="U265:X265" si="400">IFERROR(U240/U$252,0)</f>
        <v>0</v>
      </c>
      <c r="V265" s="117">
        <f t="shared" si="400"/>
        <v>0</v>
      </c>
      <c r="W265" s="117">
        <f t="shared" si="400"/>
        <v>0</v>
      </c>
      <c r="X265" s="117">
        <f t="shared" si="400"/>
        <v>0</v>
      </c>
    </row>
    <row r="266" ht="14.25" customHeight="1" outlineLevel="1">
      <c r="A266" s="110"/>
      <c r="B266" s="111" t="s">
        <v>383</v>
      </c>
      <c r="C266" s="112" t="s">
        <v>69</v>
      </c>
      <c r="E266" s="115">
        <f t="shared" si="378"/>
        <v>0</v>
      </c>
      <c r="F266" s="114"/>
      <c r="G266" s="115">
        <f t="shared" ref="G266:S266" si="401">IFERROR(G241/G$252,0)</f>
        <v>0</v>
      </c>
      <c r="H266" s="115">
        <f t="shared" si="401"/>
        <v>0</v>
      </c>
      <c r="I266" s="115">
        <f t="shared" si="401"/>
        <v>0</v>
      </c>
      <c r="J266" s="115">
        <f t="shared" si="401"/>
        <v>0</v>
      </c>
      <c r="K266" s="115">
        <f t="shared" si="401"/>
        <v>0</v>
      </c>
      <c r="L266" s="115">
        <f t="shared" si="401"/>
        <v>0</v>
      </c>
      <c r="M266" s="115">
        <f t="shared" si="401"/>
        <v>0</v>
      </c>
      <c r="N266" s="115">
        <f t="shared" si="401"/>
        <v>0</v>
      </c>
      <c r="O266" s="115">
        <f t="shared" si="401"/>
        <v>0</v>
      </c>
      <c r="P266" s="115">
        <f t="shared" si="401"/>
        <v>0</v>
      </c>
      <c r="Q266" s="115">
        <f t="shared" si="401"/>
        <v>0</v>
      </c>
      <c r="R266" s="115">
        <f t="shared" si="401"/>
        <v>0</v>
      </c>
      <c r="S266" s="117">
        <f t="shared" si="401"/>
        <v>0</v>
      </c>
      <c r="T266" s="114"/>
      <c r="U266" s="117">
        <f t="shared" ref="U266:X266" si="402">IFERROR(U241/U$252,0)</f>
        <v>0</v>
      </c>
      <c r="V266" s="117">
        <f t="shared" si="402"/>
        <v>0</v>
      </c>
      <c r="W266" s="117">
        <f t="shared" si="402"/>
        <v>0</v>
      </c>
      <c r="X266" s="117">
        <f t="shared" si="402"/>
        <v>0</v>
      </c>
    </row>
    <row r="267" ht="14.25" customHeight="1" outlineLevel="1">
      <c r="A267" s="110"/>
      <c r="B267" s="111" t="s">
        <v>384</v>
      </c>
      <c r="C267" s="112" t="s">
        <v>69</v>
      </c>
      <c r="E267" s="115">
        <f t="shared" si="378"/>
        <v>0</v>
      </c>
      <c r="F267" s="114"/>
      <c r="G267" s="115">
        <f t="shared" ref="G267:S267" si="403">IFERROR(G242/G$252,0)</f>
        <v>0</v>
      </c>
      <c r="H267" s="115">
        <f t="shared" si="403"/>
        <v>0</v>
      </c>
      <c r="I267" s="115">
        <f t="shared" si="403"/>
        <v>0</v>
      </c>
      <c r="J267" s="115">
        <f t="shared" si="403"/>
        <v>0</v>
      </c>
      <c r="K267" s="115">
        <f t="shared" si="403"/>
        <v>0</v>
      </c>
      <c r="L267" s="115">
        <f t="shared" si="403"/>
        <v>0</v>
      </c>
      <c r="M267" s="115">
        <f t="shared" si="403"/>
        <v>0</v>
      </c>
      <c r="N267" s="115">
        <f t="shared" si="403"/>
        <v>0</v>
      </c>
      <c r="O267" s="115">
        <f t="shared" si="403"/>
        <v>0</v>
      </c>
      <c r="P267" s="115">
        <f t="shared" si="403"/>
        <v>0</v>
      </c>
      <c r="Q267" s="115">
        <f t="shared" si="403"/>
        <v>0</v>
      </c>
      <c r="R267" s="115">
        <f t="shared" si="403"/>
        <v>0</v>
      </c>
      <c r="S267" s="117">
        <f t="shared" si="403"/>
        <v>0</v>
      </c>
      <c r="T267" s="114"/>
      <c r="U267" s="117">
        <f t="shared" ref="U267:X267" si="404">IFERROR(U242/U$252,0)</f>
        <v>0</v>
      </c>
      <c r="V267" s="117">
        <f t="shared" si="404"/>
        <v>0</v>
      </c>
      <c r="W267" s="117">
        <f t="shared" si="404"/>
        <v>0</v>
      </c>
      <c r="X267" s="117">
        <f t="shared" si="404"/>
        <v>0</v>
      </c>
    </row>
    <row r="268" ht="14.25" customHeight="1" outlineLevel="1">
      <c r="A268" s="110"/>
      <c r="B268" s="111" t="s">
        <v>385</v>
      </c>
      <c r="C268" s="112" t="s">
        <v>69</v>
      </c>
      <c r="E268" s="115">
        <f t="shared" si="378"/>
        <v>0</v>
      </c>
      <c r="F268" s="114"/>
      <c r="G268" s="115">
        <f t="shared" ref="G268:S268" si="405">IFERROR(G243/G$252,0)</f>
        <v>0</v>
      </c>
      <c r="H268" s="115">
        <f t="shared" si="405"/>
        <v>0</v>
      </c>
      <c r="I268" s="115">
        <f t="shared" si="405"/>
        <v>0.01510416667</v>
      </c>
      <c r="J268" s="115">
        <f t="shared" si="405"/>
        <v>0</v>
      </c>
      <c r="K268" s="115">
        <f t="shared" si="405"/>
        <v>0</v>
      </c>
      <c r="L268" s="115">
        <f t="shared" si="405"/>
        <v>0</v>
      </c>
      <c r="M268" s="115">
        <f t="shared" si="405"/>
        <v>0</v>
      </c>
      <c r="N268" s="115">
        <f t="shared" si="405"/>
        <v>0</v>
      </c>
      <c r="O268" s="115">
        <f t="shared" si="405"/>
        <v>0</v>
      </c>
      <c r="P268" s="115">
        <f t="shared" si="405"/>
        <v>0</v>
      </c>
      <c r="Q268" s="115">
        <f t="shared" si="405"/>
        <v>0</v>
      </c>
      <c r="R268" s="115">
        <f t="shared" si="405"/>
        <v>0</v>
      </c>
      <c r="S268" s="117">
        <f t="shared" si="405"/>
        <v>0.004577020202</v>
      </c>
      <c r="T268" s="114"/>
      <c r="U268" s="117">
        <f t="shared" ref="U268:X268" si="406">IFERROR(U243/U$252,0)</f>
        <v>0.004577020202</v>
      </c>
      <c r="V268" s="117">
        <f t="shared" si="406"/>
        <v>0</v>
      </c>
      <c r="W268" s="117">
        <f t="shared" si="406"/>
        <v>0</v>
      </c>
      <c r="X268" s="117">
        <f t="shared" si="406"/>
        <v>0</v>
      </c>
    </row>
    <row r="269" ht="14.25" customHeight="1" outlineLevel="1">
      <c r="A269" s="110"/>
      <c r="B269" s="111" t="s">
        <v>386</v>
      </c>
      <c r="C269" s="112" t="s">
        <v>69</v>
      </c>
      <c r="E269" s="115">
        <f t="shared" si="378"/>
        <v>0</v>
      </c>
      <c r="F269" s="114"/>
      <c r="G269" s="115">
        <f t="shared" ref="G269:S269" si="407">IFERROR(G244/G$252,0)</f>
        <v>0</v>
      </c>
      <c r="H269" s="115">
        <f t="shared" si="407"/>
        <v>0</v>
      </c>
      <c r="I269" s="115">
        <f t="shared" si="407"/>
        <v>0</v>
      </c>
      <c r="J269" s="115">
        <f t="shared" si="407"/>
        <v>0</v>
      </c>
      <c r="K269" s="115">
        <f t="shared" si="407"/>
        <v>0</v>
      </c>
      <c r="L269" s="115">
        <f t="shared" si="407"/>
        <v>0</v>
      </c>
      <c r="M269" s="115">
        <f t="shared" si="407"/>
        <v>0</v>
      </c>
      <c r="N269" s="115">
        <f t="shared" si="407"/>
        <v>0</v>
      </c>
      <c r="O269" s="115">
        <f t="shared" si="407"/>
        <v>0</v>
      </c>
      <c r="P269" s="115">
        <f t="shared" si="407"/>
        <v>0</v>
      </c>
      <c r="Q269" s="115">
        <f t="shared" si="407"/>
        <v>0</v>
      </c>
      <c r="R269" s="115">
        <f t="shared" si="407"/>
        <v>0</v>
      </c>
      <c r="S269" s="117">
        <f t="shared" si="407"/>
        <v>0</v>
      </c>
      <c r="T269" s="114"/>
      <c r="U269" s="117">
        <f t="shared" ref="U269:X269" si="408">IFERROR(U244/U$252,0)</f>
        <v>0</v>
      </c>
      <c r="V269" s="117">
        <f t="shared" si="408"/>
        <v>0</v>
      </c>
      <c r="W269" s="117">
        <f t="shared" si="408"/>
        <v>0</v>
      </c>
      <c r="X269" s="117">
        <f t="shared" si="408"/>
        <v>0</v>
      </c>
    </row>
    <row r="270" ht="14.25" customHeight="1" outlineLevel="1">
      <c r="A270" s="110"/>
      <c r="B270" s="197" t="s">
        <v>387</v>
      </c>
      <c r="C270" s="112" t="s">
        <v>69</v>
      </c>
      <c r="E270" s="115">
        <f t="shared" si="378"/>
        <v>0</v>
      </c>
      <c r="F270" s="114"/>
      <c r="G270" s="115">
        <f t="shared" ref="G270:S270" si="409">IFERROR(G245/G$252,0)</f>
        <v>0</v>
      </c>
      <c r="H270" s="115">
        <f t="shared" si="409"/>
        <v>0</v>
      </c>
      <c r="I270" s="115">
        <f t="shared" si="409"/>
        <v>0</v>
      </c>
      <c r="J270" s="115">
        <f t="shared" si="409"/>
        <v>0</v>
      </c>
      <c r="K270" s="115">
        <f t="shared" si="409"/>
        <v>0</v>
      </c>
      <c r="L270" s="115">
        <f t="shared" si="409"/>
        <v>0</v>
      </c>
      <c r="M270" s="115">
        <f t="shared" si="409"/>
        <v>0</v>
      </c>
      <c r="N270" s="115">
        <f t="shared" si="409"/>
        <v>0</v>
      </c>
      <c r="O270" s="115">
        <f t="shared" si="409"/>
        <v>0</v>
      </c>
      <c r="P270" s="115">
        <f t="shared" si="409"/>
        <v>0</v>
      </c>
      <c r="Q270" s="115">
        <f t="shared" si="409"/>
        <v>0</v>
      </c>
      <c r="R270" s="115">
        <f t="shared" si="409"/>
        <v>0</v>
      </c>
      <c r="S270" s="117">
        <f t="shared" si="409"/>
        <v>0</v>
      </c>
      <c r="T270" s="114"/>
      <c r="U270" s="117">
        <f t="shared" ref="U270:X270" si="410">IFERROR(U245/U$252,0)</f>
        <v>0</v>
      </c>
      <c r="V270" s="117">
        <f t="shared" si="410"/>
        <v>0</v>
      </c>
      <c r="W270" s="117">
        <f t="shared" si="410"/>
        <v>0</v>
      </c>
      <c r="X270" s="117">
        <f t="shared" si="410"/>
        <v>0</v>
      </c>
    </row>
    <row r="271" ht="14.25" customHeight="1" outlineLevel="1">
      <c r="A271" s="110"/>
      <c r="B271" s="111" t="s">
        <v>388</v>
      </c>
      <c r="C271" s="112" t="s">
        <v>69</v>
      </c>
      <c r="E271" s="115">
        <f t="shared" si="378"/>
        <v>0</v>
      </c>
      <c r="F271" s="114"/>
      <c r="G271" s="115">
        <f t="shared" ref="G271:S271" si="411">IFERROR(G246/G$252,0)</f>
        <v>0.1818181818</v>
      </c>
      <c r="H271" s="115">
        <f t="shared" si="411"/>
        <v>0</v>
      </c>
      <c r="I271" s="115">
        <f t="shared" si="411"/>
        <v>0.05416666667</v>
      </c>
      <c r="J271" s="115">
        <f t="shared" si="411"/>
        <v>0</v>
      </c>
      <c r="K271" s="115">
        <f t="shared" si="411"/>
        <v>0</v>
      </c>
      <c r="L271" s="115">
        <f t="shared" si="411"/>
        <v>0</v>
      </c>
      <c r="M271" s="115">
        <f t="shared" si="411"/>
        <v>0</v>
      </c>
      <c r="N271" s="115">
        <f t="shared" si="411"/>
        <v>0</v>
      </c>
      <c r="O271" s="115">
        <f t="shared" si="411"/>
        <v>0</v>
      </c>
      <c r="P271" s="115">
        <f t="shared" si="411"/>
        <v>0</v>
      </c>
      <c r="Q271" s="115">
        <f t="shared" si="411"/>
        <v>0</v>
      </c>
      <c r="R271" s="115">
        <f t="shared" si="411"/>
        <v>0</v>
      </c>
      <c r="S271" s="117">
        <f t="shared" si="411"/>
        <v>0.07702020202</v>
      </c>
      <c r="T271" s="114"/>
      <c r="U271" s="117">
        <f t="shared" ref="U271:X271" si="412">IFERROR(U246/U$252,0)</f>
        <v>0.07702020202</v>
      </c>
      <c r="V271" s="117">
        <f t="shared" si="412"/>
        <v>0</v>
      </c>
      <c r="W271" s="117">
        <f t="shared" si="412"/>
        <v>0</v>
      </c>
      <c r="X271" s="117">
        <f t="shared" si="412"/>
        <v>0</v>
      </c>
    </row>
    <row r="272" ht="14.25" customHeight="1" outlineLevel="1">
      <c r="A272" s="110"/>
      <c r="B272" s="197" t="s">
        <v>389</v>
      </c>
      <c r="C272" s="112" t="s">
        <v>69</v>
      </c>
      <c r="E272" s="115">
        <f t="shared" si="378"/>
        <v>0</v>
      </c>
      <c r="F272" s="114"/>
      <c r="G272" s="115">
        <f t="shared" ref="G272:S272" si="413">IFERROR(G247/G$252,0)</f>
        <v>0</v>
      </c>
      <c r="H272" s="115">
        <f t="shared" si="413"/>
        <v>0</v>
      </c>
      <c r="I272" s="115">
        <f t="shared" si="413"/>
        <v>0</v>
      </c>
      <c r="J272" s="115">
        <f t="shared" si="413"/>
        <v>0</v>
      </c>
      <c r="K272" s="115">
        <f t="shared" si="413"/>
        <v>0</v>
      </c>
      <c r="L272" s="115">
        <f t="shared" si="413"/>
        <v>0</v>
      </c>
      <c r="M272" s="115">
        <f t="shared" si="413"/>
        <v>0</v>
      </c>
      <c r="N272" s="115">
        <f t="shared" si="413"/>
        <v>0</v>
      </c>
      <c r="O272" s="115">
        <f t="shared" si="413"/>
        <v>0</v>
      </c>
      <c r="P272" s="115">
        <f t="shared" si="413"/>
        <v>0</v>
      </c>
      <c r="Q272" s="115">
        <f t="shared" si="413"/>
        <v>0</v>
      </c>
      <c r="R272" s="115">
        <f t="shared" si="413"/>
        <v>0</v>
      </c>
      <c r="S272" s="117">
        <f t="shared" si="413"/>
        <v>0</v>
      </c>
      <c r="T272" s="114"/>
      <c r="U272" s="117">
        <f t="shared" ref="U272:X272" si="414">IFERROR(U247/U$252,0)</f>
        <v>0</v>
      </c>
      <c r="V272" s="117">
        <f t="shared" si="414"/>
        <v>0</v>
      </c>
      <c r="W272" s="117">
        <f t="shared" si="414"/>
        <v>0</v>
      </c>
      <c r="X272" s="117">
        <f t="shared" si="414"/>
        <v>0</v>
      </c>
    </row>
    <row r="273" ht="14.25" customHeight="1" outlineLevel="1">
      <c r="A273" s="110"/>
      <c r="B273" s="111" t="s">
        <v>390</v>
      </c>
      <c r="C273" s="112" t="s">
        <v>69</v>
      </c>
      <c r="E273" s="115">
        <f t="shared" si="378"/>
        <v>0</v>
      </c>
      <c r="F273" s="114"/>
      <c r="G273" s="115">
        <f t="shared" ref="G273:S273" si="415">IFERROR(G248/G$252,0)</f>
        <v>0</v>
      </c>
      <c r="H273" s="115">
        <f t="shared" si="415"/>
        <v>0</v>
      </c>
      <c r="I273" s="115">
        <f t="shared" si="415"/>
        <v>0.02083333333</v>
      </c>
      <c r="J273" s="115">
        <f t="shared" si="415"/>
        <v>0</v>
      </c>
      <c r="K273" s="115">
        <f t="shared" si="415"/>
        <v>0</v>
      </c>
      <c r="L273" s="115">
        <f t="shared" si="415"/>
        <v>0</v>
      </c>
      <c r="M273" s="115">
        <f t="shared" si="415"/>
        <v>0</v>
      </c>
      <c r="N273" s="115">
        <f t="shared" si="415"/>
        <v>0</v>
      </c>
      <c r="O273" s="115">
        <f t="shared" si="415"/>
        <v>0</v>
      </c>
      <c r="P273" s="115">
        <f t="shared" si="415"/>
        <v>0</v>
      </c>
      <c r="Q273" s="115">
        <f t="shared" si="415"/>
        <v>0</v>
      </c>
      <c r="R273" s="115">
        <f t="shared" si="415"/>
        <v>0</v>
      </c>
      <c r="S273" s="117">
        <f t="shared" si="415"/>
        <v>0.006313131313</v>
      </c>
      <c r="T273" s="114"/>
      <c r="U273" s="117">
        <f t="shared" ref="U273:X273" si="416">IFERROR(U248/U$252,0)</f>
        <v>0.006313131313</v>
      </c>
      <c r="V273" s="117">
        <f t="shared" si="416"/>
        <v>0</v>
      </c>
      <c r="W273" s="117">
        <f t="shared" si="416"/>
        <v>0</v>
      </c>
      <c r="X273" s="117">
        <f t="shared" si="416"/>
        <v>0</v>
      </c>
    </row>
    <row r="274" ht="14.25" customHeight="1" outlineLevel="1">
      <c r="A274" s="110"/>
      <c r="B274" s="111" t="s">
        <v>391</v>
      </c>
      <c r="C274" s="112" t="s">
        <v>69</v>
      </c>
      <c r="E274" s="115">
        <f t="shared" si="378"/>
        <v>0</v>
      </c>
      <c r="F274" s="114"/>
      <c r="G274" s="115">
        <f t="shared" ref="G274:S274" si="417">IFERROR(G249/G$252,0)</f>
        <v>0</v>
      </c>
      <c r="H274" s="115">
        <f t="shared" si="417"/>
        <v>0</v>
      </c>
      <c r="I274" s="115">
        <f t="shared" si="417"/>
        <v>0</v>
      </c>
      <c r="J274" s="115">
        <f t="shared" si="417"/>
        <v>0</v>
      </c>
      <c r="K274" s="115">
        <f t="shared" si="417"/>
        <v>0</v>
      </c>
      <c r="L274" s="115">
        <f t="shared" si="417"/>
        <v>0</v>
      </c>
      <c r="M274" s="115">
        <f t="shared" si="417"/>
        <v>0</v>
      </c>
      <c r="N274" s="115">
        <f t="shared" si="417"/>
        <v>0</v>
      </c>
      <c r="O274" s="115">
        <f t="shared" si="417"/>
        <v>0</v>
      </c>
      <c r="P274" s="115">
        <f t="shared" si="417"/>
        <v>0</v>
      </c>
      <c r="Q274" s="115">
        <f t="shared" si="417"/>
        <v>0</v>
      </c>
      <c r="R274" s="115">
        <f t="shared" si="417"/>
        <v>0</v>
      </c>
      <c r="S274" s="117">
        <f t="shared" si="417"/>
        <v>0</v>
      </c>
      <c r="T274" s="114"/>
      <c r="U274" s="117">
        <f t="shared" ref="U274:X274" si="418">IFERROR(U249/U$252,0)</f>
        <v>0</v>
      </c>
      <c r="V274" s="117">
        <f t="shared" si="418"/>
        <v>0</v>
      </c>
      <c r="W274" s="117">
        <f t="shared" si="418"/>
        <v>0</v>
      </c>
      <c r="X274" s="117">
        <f t="shared" si="418"/>
        <v>0</v>
      </c>
    </row>
    <row r="275" ht="14.25" customHeight="1" outlineLevel="1">
      <c r="A275" s="110"/>
      <c r="B275" s="197" t="s">
        <v>392</v>
      </c>
      <c r="C275" s="112" t="s">
        <v>69</v>
      </c>
      <c r="E275" s="115">
        <f t="shared" si="378"/>
        <v>0</v>
      </c>
      <c r="F275" s="114"/>
      <c r="G275" s="115">
        <f t="shared" ref="G275:S275" si="419">IFERROR(G250/G$252,0)</f>
        <v>0</v>
      </c>
      <c r="H275" s="115">
        <f t="shared" si="419"/>
        <v>0</v>
      </c>
      <c r="I275" s="115">
        <f t="shared" si="419"/>
        <v>0</v>
      </c>
      <c r="J275" s="115">
        <f t="shared" si="419"/>
        <v>0</v>
      </c>
      <c r="K275" s="115">
        <f t="shared" si="419"/>
        <v>0</v>
      </c>
      <c r="L275" s="115">
        <f t="shared" si="419"/>
        <v>0</v>
      </c>
      <c r="M275" s="115">
        <f t="shared" si="419"/>
        <v>0</v>
      </c>
      <c r="N275" s="115">
        <f t="shared" si="419"/>
        <v>0</v>
      </c>
      <c r="O275" s="115">
        <f t="shared" si="419"/>
        <v>0</v>
      </c>
      <c r="P275" s="115">
        <f t="shared" si="419"/>
        <v>0</v>
      </c>
      <c r="Q275" s="115">
        <f t="shared" si="419"/>
        <v>0</v>
      </c>
      <c r="R275" s="115">
        <f t="shared" si="419"/>
        <v>0</v>
      </c>
      <c r="S275" s="117">
        <f t="shared" si="419"/>
        <v>0</v>
      </c>
      <c r="T275" s="114"/>
      <c r="U275" s="117">
        <f t="shared" ref="U275:X275" si="420">IFERROR(U250/U$252,0)</f>
        <v>0</v>
      </c>
      <c r="V275" s="117">
        <f t="shared" si="420"/>
        <v>0</v>
      </c>
      <c r="W275" s="117">
        <f t="shared" si="420"/>
        <v>0</v>
      </c>
      <c r="X275" s="117">
        <f t="shared" si="420"/>
        <v>0</v>
      </c>
    </row>
    <row r="276" ht="14.25" customHeight="1" outlineLevel="1">
      <c r="A276" s="110"/>
      <c r="B276" s="111" t="s">
        <v>393</v>
      </c>
      <c r="C276" s="112" t="s">
        <v>69</v>
      </c>
      <c r="E276" s="115">
        <f t="shared" si="378"/>
        <v>0</v>
      </c>
      <c r="F276" s="114"/>
      <c r="G276" s="115">
        <f t="shared" ref="G276:S276" si="421">IFERROR(G251/G$252,0)</f>
        <v>0</v>
      </c>
      <c r="H276" s="115">
        <f t="shared" si="421"/>
        <v>0</v>
      </c>
      <c r="I276" s="115">
        <f t="shared" si="421"/>
        <v>0.006944444444</v>
      </c>
      <c r="J276" s="115">
        <f t="shared" si="421"/>
        <v>0</v>
      </c>
      <c r="K276" s="115">
        <f t="shared" si="421"/>
        <v>0</v>
      </c>
      <c r="L276" s="115">
        <f t="shared" si="421"/>
        <v>0</v>
      </c>
      <c r="M276" s="115">
        <f t="shared" si="421"/>
        <v>0</v>
      </c>
      <c r="N276" s="115">
        <f t="shared" si="421"/>
        <v>0</v>
      </c>
      <c r="O276" s="115">
        <f t="shared" si="421"/>
        <v>0</v>
      </c>
      <c r="P276" s="115">
        <f t="shared" si="421"/>
        <v>0</v>
      </c>
      <c r="Q276" s="115">
        <f t="shared" si="421"/>
        <v>0</v>
      </c>
      <c r="R276" s="115">
        <f t="shared" si="421"/>
        <v>0</v>
      </c>
      <c r="S276" s="117">
        <f t="shared" si="421"/>
        <v>0.002104377104</v>
      </c>
      <c r="T276" s="114"/>
      <c r="U276" s="117">
        <f t="shared" ref="U276:X276" si="422">IFERROR(U251/U$252,0)</f>
        <v>0.002104377104</v>
      </c>
      <c r="V276" s="117">
        <f t="shared" si="422"/>
        <v>0</v>
      </c>
      <c r="W276" s="117">
        <f t="shared" si="422"/>
        <v>0</v>
      </c>
      <c r="X276" s="117">
        <f t="shared" si="422"/>
        <v>0</v>
      </c>
    </row>
    <row r="277" ht="14.25" customHeight="1" outlineLevel="1">
      <c r="A277" s="121"/>
      <c r="B277" s="148" t="s">
        <v>394</v>
      </c>
      <c r="C277" s="123" t="s">
        <v>69</v>
      </c>
      <c r="D277" s="70"/>
      <c r="E277" s="117">
        <f>IFERROR(E252/E252,0)</f>
        <v>0</v>
      </c>
      <c r="F277" s="109"/>
      <c r="G277" s="117">
        <f t="shared" ref="G277:S277" si="423">IFERROR(G252/G252,0)</f>
        <v>1</v>
      </c>
      <c r="H277" s="117">
        <f t="shared" si="423"/>
        <v>1</v>
      </c>
      <c r="I277" s="117">
        <f t="shared" si="423"/>
        <v>1</v>
      </c>
      <c r="J277" s="117">
        <f t="shared" si="423"/>
        <v>0</v>
      </c>
      <c r="K277" s="117">
        <f t="shared" si="423"/>
        <v>0</v>
      </c>
      <c r="L277" s="117">
        <f t="shared" si="423"/>
        <v>0</v>
      </c>
      <c r="M277" s="117">
        <f t="shared" si="423"/>
        <v>0</v>
      </c>
      <c r="N277" s="117">
        <f t="shared" si="423"/>
        <v>0</v>
      </c>
      <c r="O277" s="117">
        <f t="shared" si="423"/>
        <v>0</v>
      </c>
      <c r="P277" s="117">
        <f t="shared" si="423"/>
        <v>0</v>
      </c>
      <c r="Q277" s="117">
        <f t="shared" si="423"/>
        <v>0</v>
      </c>
      <c r="R277" s="117">
        <f t="shared" si="423"/>
        <v>0</v>
      </c>
      <c r="S277" s="117">
        <f t="shared" si="423"/>
        <v>1</v>
      </c>
      <c r="T277" s="109"/>
      <c r="U277" s="117">
        <f t="shared" ref="U277:X277" si="424">IFERROR(U252/U252,0)</f>
        <v>1</v>
      </c>
      <c r="V277" s="117">
        <f t="shared" si="424"/>
        <v>0</v>
      </c>
      <c r="W277" s="117">
        <f t="shared" si="424"/>
        <v>0</v>
      </c>
      <c r="X277" s="117">
        <f t="shared" si="424"/>
        <v>0</v>
      </c>
    </row>
    <row r="278" ht="14.25" customHeight="1" outlineLevel="1">
      <c r="A278" s="110"/>
      <c r="B278" s="111" t="s">
        <v>395</v>
      </c>
      <c r="C278" s="112"/>
      <c r="E278" s="116">
        <v>2.0</v>
      </c>
      <c r="F278" s="114"/>
      <c r="G278" s="116">
        <v>2.0</v>
      </c>
      <c r="H278" s="116">
        <v>2.0</v>
      </c>
      <c r="I278" s="116">
        <v>2.0</v>
      </c>
      <c r="J278" s="116"/>
      <c r="K278" s="116"/>
      <c r="L278" s="116"/>
      <c r="M278" s="116"/>
      <c r="N278" s="116"/>
      <c r="O278" s="116"/>
      <c r="P278" s="116"/>
      <c r="Q278" s="116"/>
      <c r="R278" s="116"/>
      <c r="S278" s="120">
        <v>1.0</v>
      </c>
      <c r="T278" s="114"/>
      <c r="U278" s="120">
        <f t="shared" ref="U278:X278" si="425">SUMIFS($G278:$R278,$G$5:$R$5,U$6)</f>
        <v>6</v>
      </c>
      <c r="V278" s="120">
        <f t="shared" si="425"/>
        <v>0</v>
      </c>
      <c r="W278" s="120">
        <f t="shared" si="425"/>
        <v>0</v>
      </c>
      <c r="X278" s="120">
        <f t="shared" si="425"/>
        <v>0</v>
      </c>
    </row>
    <row r="279" ht="14.25" customHeight="1" outlineLevel="1">
      <c r="A279" s="110"/>
      <c r="B279" s="111" t="s">
        <v>396</v>
      </c>
      <c r="C279" s="112"/>
      <c r="E279" s="116">
        <v>2.0</v>
      </c>
      <c r="F279" s="114"/>
      <c r="G279" s="116">
        <v>2.0</v>
      </c>
      <c r="H279" s="116">
        <v>2.0</v>
      </c>
      <c r="I279" s="116">
        <v>2.0</v>
      </c>
      <c r="J279" s="116"/>
      <c r="K279" s="116"/>
      <c r="L279" s="116"/>
      <c r="M279" s="116"/>
      <c r="N279" s="116"/>
      <c r="O279" s="116"/>
      <c r="P279" s="116"/>
      <c r="Q279" s="116"/>
      <c r="R279" s="116"/>
      <c r="S279" s="120">
        <v>1.0</v>
      </c>
      <c r="T279" s="114"/>
      <c r="U279" s="120">
        <f t="shared" ref="U279:X279" si="426">SUMIFS($G279:$R279,$G$5:$R$5,U$6)</f>
        <v>6</v>
      </c>
      <c r="V279" s="120">
        <f t="shared" si="426"/>
        <v>0</v>
      </c>
      <c r="W279" s="120">
        <f t="shared" si="426"/>
        <v>0</v>
      </c>
      <c r="X279" s="120">
        <f t="shared" si="426"/>
        <v>0</v>
      </c>
    </row>
    <row r="280" ht="14.25" customHeight="1" outlineLevel="1">
      <c r="A280" s="110"/>
      <c r="B280" s="111" t="s">
        <v>397</v>
      </c>
      <c r="C280" s="112"/>
      <c r="E280" s="127"/>
      <c r="F280" s="114"/>
      <c r="G280" s="116">
        <v>19.75</v>
      </c>
      <c r="H280" s="116">
        <v>23.65</v>
      </c>
      <c r="I280" s="116">
        <v>19.45</v>
      </c>
      <c r="J280" s="116"/>
      <c r="K280" s="116"/>
      <c r="L280" s="116"/>
      <c r="M280" s="116"/>
      <c r="N280" s="116"/>
      <c r="O280" s="116"/>
      <c r="P280" s="116"/>
      <c r="Q280" s="116"/>
      <c r="R280" s="116"/>
      <c r="S280" s="120">
        <f>SUM(G280:R280)</f>
        <v>62.85</v>
      </c>
      <c r="T280" s="114"/>
      <c r="U280" s="120">
        <f t="shared" ref="U280:X280" si="427">SUMIFS($G280:$R280,$G$5:$R$5,U$6)</f>
        <v>62.85</v>
      </c>
      <c r="V280" s="120">
        <f t="shared" si="427"/>
        <v>0</v>
      </c>
      <c r="W280" s="120">
        <f t="shared" si="427"/>
        <v>0</v>
      </c>
      <c r="X280" s="120">
        <f t="shared" si="427"/>
        <v>0</v>
      </c>
    </row>
    <row r="281" ht="14.25" customHeight="1" outlineLevel="1">
      <c r="A281" s="179"/>
      <c r="B281" s="198" t="s">
        <v>398</v>
      </c>
      <c r="C281" s="181"/>
      <c r="D281" s="70"/>
      <c r="E281" s="124">
        <f>IFERROR(E252/(E280*E278*24),0)</f>
        <v>0</v>
      </c>
      <c r="F281" s="109"/>
      <c r="G281" s="124">
        <f t="shared" ref="G281:S281" si="428">IFERROR(G252/(G280*G279*24),0)</f>
        <v>1.113924051</v>
      </c>
      <c r="H281" s="124">
        <f t="shared" si="428"/>
        <v>1.014799154</v>
      </c>
      <c r="I281" s="124">
        <f t="shared" si="428"/>
        <v>1.028277635</v>
      </c>
      <c r="J281" s="124">
        <f t="shared" si="428"/>
        <v>0</v>
      </c>
      <c r="K281" s="124">
        <f t="shared" si="428"/>
        <v>0</v>
      </c>
      <c r="L281" s="124">
        <f t="shared" si="428"/>
        <v>0</v>
      </c>
      <c r="M281" s="124">
        <f t="shared" si="428"/>
        <v>0</v>
      </c>
      <c r="N281" s="124">
        <f t="shared" si="428"/>
        <v>0</v>
      </c>
      <c r="O281" s="124">
        <f t="shared" si="428"/>
        <v>0</v>
      </c>
      <c r="P281" s="124">
        <f t="shared" si="428"/>
        <v>0</v>
      </c>
      <c r="Q281" s="124">
        <f t="shared" si="428"/>
        <v>0</v>
      </c>
      <c r="R281" s="124">
        <f t="shared" si="428"/>
        <v>0</v>
      </c>
      <c r="S281" s="124">
        <f t="shared" si="428"/>
        <v>2.100238663</v>
      </c>
      <c r="T281" s="109"/>
      <c r="U281" s="124">
        <f t="shared" ref="U281:X281" si="429">IFERROR(U252/(U280*U278*24),0)</f>
        <v>0.3500397772</v>
      </c>
      <c r="V281" s="124">
        <f t="shared" si="429"/>
        <v>0</v>
      </c>
      <c r="W281" s="124">
        <f t="shared" si="429"/>
        <v>0</v>
      </c>
      <c r="X281" s="124">
        <f t="shared" si="429"/>
        <v>0</v>
      </c>
    </row>
    <row r="282" ht="14.25" customHeight="1" outlineLevel="1">
      <c r="N282" s="200" t="str">
        <f t="shared" ref="N282:O282" si="430">(N252/24)/N278</f>
        <v>#DIV/0!</v>
      </c>
      <c r="O282" s="200" t="str">
        <f t="shared" si="430"/>
        <v>#DIV/0!</v>
      </c>
      <c r="S282" s="70"/>
      <c r="W282" s="200" t="str">
        <f>(W252/24)/W278</f>
        <v>#DIV/0!</v>
      </c>
    </row>
    <row r="283" ht="14.25" customHeight="1" outlineLevel="1">
      <c r="A283" s="105"/>
      <c r="B283" s="199" t="s">
        <v>403</v>
      </c>
      <c r="C283" s="107"/>
      <c r="D283" s="70"/>
      <c r="E283" s="108"/>
      <c r="F283" s="109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9"/>
      <c r="U283" s="108"/>
      <c r="V283" s="108"/>
      <c r="W283" s="108"/>
      <c r="X283" s="108"/>
    </row>
    <row r="284" ht="14.25" customHeight="1" outlineLevel="1">
      <c r="A284" s="110"/>
      <c r="B284" s="111" t="s">
        <v>371</v>
      </c>
      <c r="C284" s="112" t="s">
        <v>283</v>
      </c>
      <c r="E284" s="116"/>
      <c r="F284" s="114"/>
      <c r="G284" s="116">
        <v>193.51666666666668</v>
      </c>
      <c r="H284" s="116">
        <v>59.083333333333336</v>
      </c>
      <c r="I284" s="116">
        <v>245.91666666666666</v>
      </c>
      <c r="J284" s="116"/>
      <c r="K284" s="116"/>
      <c r="L284" s="116"/>
      <c r="M284" s="116"/>
      <c r="N284" s="116"/>
      <c r="O284" s="116"/>
      <c r="P284" s="116"/>
      <c r="Q284" s="116"/>
      <c r="R284" s="116"/>
      <c r="S284" s="120">
        <f t="shared" ref="S284:S306" si="432">SUM(G284:R284)</f>
        <v>498.5166667</v>
      </c>
      <c r="T284" s="114"/>
      <c r="U284" s="116">
        <f t="shared" ref="U284:X284" si="431">SUMIFS($G284:$R284,$G$5:$R$5,U$6)</f>
        <v>498.5166667</v>
      </c>
      <c r="V284" s="116">
        <f t="shared" si="431"/>
        <v>0</v>
      </c>
      <c r="W284" s="116">
        <f t="shared" si="431"/>
        <v>0</v>
      </c>
      <c r="X284" s="116">
        <f t="shared" si="431"/>
        <v>0</v>
      </c>
    </row>
    <row r="285" ht="14.25" customHeight="1" outlineLevel="1">
      <c r="A285" s="110"/>
      <c r="B285" s="111" t="s">
        <v>372</v>
      </c>
      <c r="C285" s="112" t="s">
        <v>283</v>
      </c>
      <c r="E285" s="116"/>
      <c r="F285" s="114"/>
      <c r="G285" s="116">
        <v>0.0</v>
      </c>
      <c r="H285" s="116">
        <v>0.0</v>
      </c>
      <c r="I285" s="116">
        <v>0.0</v>
      </c>
      <c r="J285" s="116"/>
      <c r="K285" s="116"/>
      <c r="L285" s="116"/>
      <c r="M285" s="116"/>
      <c r="N285" s="116"/>
      <c r="O285" s="116"/>
      <c r="P285" s="116"/>
      <c r="Q285" s="116"/>
      <c r="R285" s="116"/>
      <c r="S285" s="120">
        <f t="shared" si="432"/>
        <v>0</v>
      </c>
      <c r="T285" s="114"/>
      <c r="U285" s="116">
        <f t="shared" ref="U285:X285" si="433">SUMIFS($G285:$R285,$G$5:$R$5,U$6)</f>
        <v>0</v>
      </c>
      <c r="V285" s="116">
        <f t="shared" si="433"/>
        <v>0</v>
      </c>
      <c r="W285" s="116">
        <f t="shared" si="433"/>
        <v>0</v>
      </c>
      <c r="X285" s="116">
        <f t="shared" si="433"/>
        <v>0</v>
      </c>
    </row>
    <row r="286" ht="14.25" customHeight="1" outlineLevel="1">
      <c r="A286" s="110"/>
      <c r="B286" s="197" t="s">
        <v>373</v>
      </c>
      <c r="C286" s="112" t="s">
        <v>283</v>
      </c>
      <c r="E286" s="116"/>
      <c r="F286" s="114"/>
      <c r="G286" s="116">
        <v>204.0</v>
      </c>
      <c r="H286" s="116">
        <v>288.0</v>
      </c>
      <c r="I286" s="116">
        <v>0.0</v>
      </c>
      <c r="J286" s="116"/>
      <c r="K286" s="116"/>
      <c r="L286" s="116"/>
      <c r="M286" s="116"/>
      <c r="N286" s="116"/>
      <c r="O286" s="116"/>
      <c r="P286" s="116"/>
      <c r="Q286" s="116"/>
      <c r="R286" s="116"/>
      <c r="S286" s="120">
        <f t="shared" si="432"/>
        <v>492</v>
      </c>
      <c r="T286" s="114"/>
      <c r="U286" s="116">
        <f t="shared" ref="U286:X286" si="434">SUMIFS($G286:$R286,$G$5:$R$5,U$6)</f>
        <v>492</v>
      </c>
      <c r="V286" s="116">
        <f t="shared" si="434"/>
        <v>0</v>
      </c>
      <c r="W286" s="116">
        <f t="shared" si="434"/>
        <v>0</v>
      </c>
      <c r="X286" s="116">
        <f t="shared" si="434"/>
        <v>0</v>
      </c>
    </row>
    <row r="287" ht="14.25" customHeight="1" outlineLevel="1">
      <c r="A287" s="110"/>
      <c r="B287" s="111" t="s">
        <v>374</v>
      </c>
      <c r="C287" s="112" t="s">
        <v>283</v>
      </c>
      <c r="E287" s="116"/>
      <c r="F287" s="114"/>
      <c r="G287" s="116">
        <v>14.916666666666666</v>
      </c>
      <c r="H287" s="116">
        <v>0.0</v>
      </c>
      <c r="I287" s="116">
        <v>3.5</v>
      </c>
      <c r="J287" s="116"/>
      <c r="K287" s="116"/>
      <c r="L287" s="116"/>
      <c r="M287" s="116"/>
      <c r="N287" s="116"/>
      <c r="O287" s="116"/>
      <c r="P287" s="116"/>
      <c r="Q287" s="116"/>
      <c r="R287" s="116"/>
      <c r="S287" s="120">
        <f t="shared" si="432"/>
        <v>18.41666667</v>
      </c>
      <c r="T287" s="114"/>
      <c r="U287" s="116">
        <f t="shared" ref="U287:X287" si="435">SUMIFS($G287:$R287,$G$5:$R$5,U$6)</f>
        <v>18.41666667</v>
      </c>
      <c r="V287" s="116">
        <f t="shared" si="435"/>
        <v>0</v>
      </c>
      <c r="W287" s="116">
        <f t="shared" si="435"/>
        <v>0</v>
      </c>
      <c r="X287" s="116">
        <f t="shared" si="435"/>
        <v>0</v>
      </c>
    </row>
    <row r="288" ht="14.25" customHeight="1" outlineLevel="1">
      <c r="A288" s="110"/>
      <c r="B288" s="111" t="s">
        <v>375</v>
      </c>
      <c r="C288" s="112" t="s">
        <v>283</v>
      </c>
      <c r="E288" s="116"/>
      <c r="F288" s="114"/>
      <c r="G288" s="116">
        <v>3.25</v>
      </c>
      <c r="H288" s="116">
        <v>0.0</v>
      </c>
      <c r="I288" s="116">
        <v>0.0</v>
      </c>
      <c r="J288" s="116"/>
      <c r="K288" s="116"/>
      <c r="L288" s="116"/>
      <c r="M288" s="116"/>
      <c r="N288" s="116"/>
      <c r="O288" s="116"/>
      <c r="P288" s="116"/>
      <c r="Q288" s="116"/>
      <c r="R288" s="116"/>
      <c r="S288" s="120">
        <f t="shared" si="432"/>
        <v>3.25</v>
      </c>
      <c r="T288" s="114"/>
      <c r="U288" s="116">
        <f t="shared" ref="U288:X288" si="436">SUMIFS($G288:$R288,$G$5:$R$5,U$6)</f>
        <v>3.25</v>
      </c>
      <c r="V288" s="116">
        <f t="shared" si="436"/>
        <v>0</v>
      </c>
      <c r="W288" s="116">
        <f t="shared" si="436"/>
        <v>0</v>
      </c>
      <c r="X288" s="116">
        <f t="shared" si="436"/>
        <v>0</v>
      </c>
    </row>
    <row r="289" ht="14.25" customHeight="1" outlineLevel="1">
      <c r="A289" s="110"/>
      <c r="B289" s="111" t="s">
        <v>376</v>
      </c>
      <c r="C289" s="112" t="s">
        <v>283</v>
      </c>
      <c r="E289" s="116"/>
      <c r="F289" s="114"/>
      <c r="G289" s="116">
        <v>5.666666666666667</v>
      </c>
      <c r="H289" s="116">
        <v>1.1666666666666667</v>
      </c>
      <c r="I289" s="116">
        <v>1.1666666666666667</v>
      </c>
      <c r="J289" s="116"/>
      <c r="K289" s="116"/>
      <c r="L289" s="116"/>
      <c r="M289" s="116"/>
      <c r="N289" s="116"/>
      <c r="O289" s="116"/>
      <c r="P289" s="116"/>
      <c r="Q289" s="116"/>
      <c r="R289" s="116"/>
      <c r="S289" s="120">
        <f t="shared" si="432"/>
        <v>8</v>
      </c>
      <c r="T289" s="114"/>
      <c r="U289" s="116">
        <f t="shared" ref="U289:X289" si="437">SUMIFS($G289:$R289,$G$5:$R$5,U$6)</f>
        <v>8</v>
      </c>
      <c r="V289" s="116">
        <f t="shared" si="437"/>
        <v>0</v>
      </c>
      <c r="W289" s="116">
        <f t="shared" si="437"/>
        <v>0</v>
      </c>
      <c r="X289" s="116">
        <f t="shared" si="437"/>
        <v>0</v>
      </c>
    </row>
    <row r="290" ht="14.25" customHeight="1" outlineLevel="1">
      <c r="A290" s="110"/>
      <c r="B290" s="111" t="s">
        <v>377</v>
      </c>
      <c r="C290" s="112" t="s">
        <v>283</v>
      </c>
      <c r="E290" s="116"/>
      <c r="F290" s="114"/>
      <c r="G290" s="116">
        <v>10.666666666666666</v>
      </c>
      <c r="H290" s="116">
        <v>3.5833333333333335</v>
      </c>
      <c r="I290" s="116">
        <v>5.083333333333333</v>
      </c>
      <c r="J290" s="116"/>
      <c r="K290" s="116"/>
      <c r="L290" s="116"/>
      <c r="M290" s="116"/>
      <c r="N290" s="116"/>
      <c r="O290" s="116"/>
      <c r="P290" s="116"/>
      <c r="Q290" s="116"/>
      <c r="R290" s="116"/>
      <c r="S290" s="120">
        <f t="shared" si="432"/>
        <v>19.33333333</v>
      </c>
      <c r="T290" s="114"/>
      <c r="U290" s="116">
        <f t="shared" ref="U290:X290" si="438">SUMIFS($G290:$R290,$G$5:$R$5,U$6)</f>
        <v>19.33333333</v>
      </c>
      <c r="V290" s="116">
        <f t="shared" si="438"/>
        <v>0</v>
      </c>
      <c r="W290" s="116">
        <f t="shared" si="438"/>
        <v>0</v>
      </c>
      <c r="X290" s="116">
        <f t="shared" si="438"/>
        <v>0</v>
      </c>
    </row>
    <row r="291" ht="14.25" customHeight="1" outlineLevel="1">
      <c r="A291" s="110"/>
      <c r="B291" s="111" t="s">
        <v>378</v>
      </c>
      <c r="C291" s="112" t="s">
        <v>283</v>
      </c>
      <c r="E291" s="116"/>
      <c r="F291" s="114"/>
      <c r="G291" s="116">
        <v>0.0</v>
      </c>
      <c r="H291" s="116">
        <v>0.0</v>
      </c>
      <c r="I291" s="116">
        <v>0.0</v>
      </c>
      <c r="J291" s="116"/>
      <c r="K291" s="116"/>
      <c r="L291" s="116"/>
      <c r="M291" s="116"/>
      <c r="N291" s="116"/>
      <c r="O291" s="116"/>
      <c r="P291" s="116"/>
      <c r="Q291" s="116"/>
      <c r="R291" s="116"/>
      <c r="S291" s="120">
        <f t="shared" si="432"/>
        <v>0</v>
      </c>
      <c r="T291" s="114"/>
      <c r="U291" s="116">
        <f t="shared" ref="U291:X291" si="439">SUMIFS($G291:$R291,$G$5:$R$5,U$6)</f>
        <v>0</v>
      </c>
      <c r="V291" s="116">
        <f t="shared" si="439"/>
        <v>0</v>
      </c>
      <c r="W291" s="116">
        <f t="shared" si="439"/>
        <v>0</v>
      </c>
      <c r="X291" s="116">
        <f t="shared" si="439"/>
        <v>0</v>
      </c>
    </row>
    <row r="292" ht="14.25" customHeight="1" outlineLevel="1">
      <c r="A292" s="110"/>
      <c r="B292" s="111" t="s">
        <v>379</v>
      </c>
      <c r="C292" s="112" t="s">
        <v>283</v>
      </c>
      <c r="E292" s="116"/>
      <c r="F292" s="114"/>
      <c r="G292" s="116">
        <v>0.0</v>
      </c>
      <c r="H292" s="116">
        <v>0.0</v>
      </c>
      <c r="I292" s="116">
        <v>0.0</v>
      </c>
      <c r="J292" s="116"/>
      <c r="K292" s="116"/>
      <c r="L292" s="116"/>
      <c r="M292" s="116"/>
      <c r="N292" s="116"/>
      <c r="O292" s="116"/>
      <c r="P292" s="116"/>
      <c r="Q292" s="116"/>
      <c r="R292" s="116"/>
      <c r="S292" s="120">
        <f t="shared" si="432"/>
        <v>0</v>
      </c>
      <c r="T292" s="114"/>
      <c r="U292" s="116">
        <f t="shared" ref="U292:X292" si="440">SUMIFS($G292:$R292,$G$5:$R$5,U$6)</f>
        <v>0</v>
      </c>
      <c r="V292" s="116">
        <f t="shared" si="440"/>
        <v>0</v>
      </c>
      <c r="W292" s="116">
        <f t="shared" si="440"/>
        <v>0</v>
      </c>
      <c r="X292" s="116">
        <f t="shared" si="440"/>
        <v>0</v>
      </c>
    </row>
    <row r="293" ht="14.25" customHeight="1" outlineLevel="1">
      <c r="A293" s="110"/>
      <c r="B293" s="111" t="s">
        <v>380</v>
      </c>
      <c r="C293" s="112" t="s">
        <v>283</v>
      </c>
      <c r="E293" s="116"/>
      <c r="F293" s="114"/>
      <c r="G293" s="116">
        <v>19.0</v>
      </c>
      <c r="H293" s="116">
        <v>3.75</v>
      </c>
      <c r="I293" s="116">
        <v>2.25</v>
      </c>
      <c r="J293" s="116"/>
      <c r="K293" s="116"/>
      <c r="L293" s="116"/>
      <c r="M293" s="116"/>
      <c r="N293" s="116"/>
      <c r="O293" s="116"/>
      <c r="P293" s="116"/>
      <c r="Q293" s="116"/>
      <c r="R293" s="116"/>
      <c r="S293" s="120">
        <f t="shared" si="432"/>
        <v>25</v>
      </c>
      <c r="T293" s="114"/>
      <c r="U293" s="116">
        <f t="shared" ref="U293:X293" si="441">SUMIFS($G293:$R293,$G$5:$R$5,U$6)</f>
        <v>25</v>
      </c>
      <c r="V293" s="116">
        <f t="shared" si="441"/>
        <v>0</v>
      </c>
      <c r="W293" s="116">
        <f t="shared" si="441"/>
        <v>0</v>
      </c>
      <c r="X293" s="116">
        <f t="shared" si="441"/>
        <v>0</v>
      </c>
    </row>
    <row r="294" ht="14.25" customHeight="1" outlineLevel="1">
      <c r="A294" s="110"/>
      <c r="B294" s="111" t="s">
        <v>381</v>
      </c>
      <c r="C294" s="112" t="s">
        <v>283</v>
      </c>
      <c r="E294" s="116"/>
      <c r="F294" s="114"/>
      <c r="G294" s="116">
        <v>0.0</v>
      </c>
      <c r="H294" s="116">
        <v>0.0</v>
      </c>
      <c r="I294" s="116">
        <v>0.0</v>
      </c>
      <c r="J294" s="116"/>
      <c r="K294" s="116"/>
      <c r="L294" s="116"/>
      <c r="M294" s="116"/>
      <c r="N294" s="116"/>
      <c r="O294" s="116"/>
      <c r="P294" s="116"/>
      <c r="Q294" s="116"/>
      <c r="R294" s="116"/>
      <c r="S294" s="120">
        <f t="shared" si="432"/>
        <v>0</v>
      </c>
      <c r="T294" s="114"/>
      <c r="U294" s="116">
        <f t="shared" ref="U294:X294" si="442">SUMIFS($G294:$R294,$G$5:$R$5,U$6)</f>
        <v>0</v>
      </c>
      <c r="V294" s="116">
        <f t="shared" si="442"/>
        <v>0</v>
      </c>
      <c r="W294" s="116">
        <f t="shared" si="442"/>
        <v>0</v>
      </c>
      <c r="X294" s="116">
        <f t="shared" si="442"/>
        <v>0</v>
      </c>
    </row>
    <row r="295" ht="14.25" customHeight="1" outlineLevel="1">
      <c r="A295" s="110"/>
      <c r="B295" s="197" t="s">
        <v>382</v>
      </c>
      <c r="C295" s="112" t="s">
        <v>283</v>
      </c>
      <c r="E295" s="116"/>
      <c r="F295" s="114"/>
      <c r="G295" s="116">
        <v>0.0</v>
      </c>
      <c r="H295" s="116">
        <v>0.0</v>
      </c>
      <c r="I295" s="116">
        <v>0.0</v>
      </c>
      <c r="J295" s="116"/>
      <c r="K295" s="116"/>
      <c r="L295" s="116"/>
      <c r="M295" s="116"/>
      <c r="N295" s="116"/>
      <c r="O295" s="116"/>
      <c r="P295" s="116"/>
      <c r="Q295" s="116"/>
      <c r="R295" s="116"/>
      <c r="S295" s="120">
        <f t="shared" si="432"/>
        <v>0</v>
      </c>
      <c r="T295" s="114"/>
      <c r="U295" s="116">
        <f t="shared" ref="U295:X295" si="443">SUMIFS($G295:$R295,$G$5:$R$5,U$6)</f>
        <v>0</v>
      </c>
      <c r="V295" s="116">
        <f t="shared" si="443"/>
        <v>0</v>
      </c>
      <c r="W295" s="116">
        <f t="shared" si="443"/>
        <v>0</v>
      </c>
      <c r="X295" s="116">
        <f t="shared" si="443"/>
        <v>0</v>
      </c>
    </row>
    <row r="296" ht="14.25" customHeight="1" outlineLevel="1">
      <c r="A296" s="110"/>
      <c r="B296" s="111" t="s">
        <v>383</v>
      </c>
      <c r="C296" s="112" t="s">
        <v>283</v>
      </c>
      <c r="E296" s="116"/>
      <c r="F296" s="114"/>
      <c r="G296" s="116">
        <v>0.0</v>
      </c>
      <c r="H296" s="116">
        <v>0.0</v>
      </c>
      <c r="I296" s="116">
        <v>0.0</v>
      </c>
      <c r="J296" s="116"/>
      <c r="K296" s="116"/>
      <c r="L296" s="116"/>
      <c r="M296" s="116"/>
      <c r="N296" s="116"/>
      <c r="O296" s="116"/>
      <c r="P296" s="116"/>
      <c r="Q296" s="116"/>
      <c r="R296" s="116"/>
      <c r="S296" s="120">
        <f t="shared" si="432"/>
        <v>0</v>
      </c>
      <c r="T296" s="114"/>
      <c r="U296" s="116">
        <f t="shared" ref="U296:X296" si="444">SUMIFS($G296:$R296,$G$5:$R$5,U$6)</f>
        <v>0</v>
      </c>
      <c r="V296" s="116">
        <f t="shared" si="444"/>
        <v>0</v>
      </c>
      <c r="W296" s="116">
        <f t="shared" si="444"/>
        <v>0</v>
      </c>
      <c r="X296" s="116">
        <f t="shared" si="444"/>
        <v>0</v>
      </c>
    </row>
    <row r="297" ht="14.25" customHeight="1" outlineLevel="1">
      <c r="A297" s="110"/>
      <c r="B297" s="111" t="s">
        <v>384</v>
      </c>
      <c r="C297" s="112" t="s">
        <v>283</v>
      </c>
      <c r="E297" s="116"/>
      <c r="F297" s="114"/>
      <c r="G297" s="116">
        <v>64.56666666666666</v>
      </c>
      <c r="H297" s="116">
        <v>0.9166666666666666</v>
      </c>
      <c r="I297" s="116">
        <v>1.0833333333333333</v>
      </c>
      <c r="J297" s="116"/>
      <c r="K297" s="116"/>
      <c r="L297" s="116"/>
      <c r="M297" s="116"/>
      <c r="N297" s="116"/>
      <c r="O297" s="116"/>
      <c r="P297" s="116"/>
      <c r="Q297" s="116"/>
      <c r="R297" s="116"/>
      <c r="S297" s="120">
        <f t="shared" si="432"/>
        <v>66.56666667</v>
      </c>
      <c r="T297" s="114"/>
      <c r="U297" s="116">
        <f t="shared" ref="U297:X297" si="445">SUMIFS($G297:$R297,$G$5:$R$5,U$6)</f>
        <v>66.56666667</v>
      </c>
      <c r="V297" s="116">
        <f t="shared" si="445"/>
        <v>0</v>
      </c>
      <c r="W297" s="116">
        <f t="shared" si="445"/>
        <v>0</v>
      </c>
      <c r="X297" s="116">
        <f t="shared" si="445"/>
        <v>0</v>
      </c>
    </row>
    <row r="298" ht="14.25" customHeight="1" outlineLevel="1">
      <c r="A298" s="110"/>
      <c r="B298" s="111" t="s">
        <v>385</v>
      </c>
      <c r="C298" s="112" t="s">
        <v>283</v>
      </c>
      <c r="E298" s="116"/>
      <c r="F298" s="114"/>
      <c r="G298" s="116">
        <v>1.75</v>
      </c>
      <c r="H298" s="116">
        <v>0.0</v>
      </c>
      <c r="I298" s="116">
        <v>0.0</v>
      </c>
      <c r="J298" s="116"/>
      <c r="K298" s="116"/>
      <c r="L298" s="116"/>
      <c r="M298" s="116"/>
      <c r="N298" s="116"/>
      <c r="O298" s="116"/>
      <c r="P298" s="116"/>
      <c r="Q298" s="116"/>
      <c r="R298" s="116"/>
      <c r="S298" s="120">
        <f t="shared" si="432"/>
        <v>1.75</v>
      </c>
      <c r="T298" s="114"/>
      <c r="U298" s="116">
        <f t="shared" ref="U298:X298" si="446">SUMIFS($G298:$R298,$G$5:$R$5,U$6)</f>
        <v>1.75</v>
      </c>
      <c r="V298" s="116">
        <f t="shared" si="446"/>
        <v>0</v>
      </c>
      <c r="W298" s="116">
        <f t="shared" si="446"/>
        <v>0</v>
      </c>
      <c r="X298" s="116">
        <f t="shared" si="446"/>
        <v>0</v>
      </c>
    </row>
    <row r="299" ht="14.25" customHeight="1" outlineLevel="1">
      <c r="A299" s="110"/>
      <c r="B299" s="111" t="s">
        <v>386</v>
      </c>
      <c r="C299" s="112" t="s">
        <v>283</v>
      </c>
      <c r="E299" s="116"/>
      <c r="F299" s="114"/>
      <c r="G299" s="116">
        <v>1.0</v>
      </c>
      <c r="H299" s="116">
        <v>0.0</v>
      </c>
      <c r="I299" s="116">
        <v>0.0</v>
      </c>
      <c r="J299" s="116"/>
      <c r="K299" s="116"/>
      <c r="L299" s="116"/>
      <c r="M299" s="116"/>
      <c r="N299" s="116"/>
      <c r="O299" s="116"/>
      <c r="P299" s="116"/>
      <c r="Q299" s="116"/>
      <c r="R299" s="116"/>
      <c r="S299" s="120">
        <f t="shared" si="432"/>
        <v>1</v>
      </c>
      <c r="T299" s="114"/>
      <c r="U299" s="116">
        <f t="shared" ref="U299:X299" si="447">SUMIFS($G299:$R299,$G$5:$R$5,U$6)</f>
        <v>1</v>
      </c>
      <c r="V299" s="116">
        <f t="shared" si="447"/>
        <v>0</v>
      </c>
      <c r="W299" s="116">
        <f t="shared" si="447"/>
        <v>0</v>
      </c>
      <c r="X299" s="116">
        <f t="shared" si="447"/>
        <v>0</v>
      </c>
    </row>
    <row r="300" ht="14.25" customHeight="1" outlineLevel="1">
      <c r="A300" s="110"/>
      <c r="B300" s="197" t="s">
        <v>387</v>
      </c>
      <c r="C300" s="112" t="s">
        <v>283</v>
      </c>
      <c r="E300" s="116"/>
      <c r="F300" s="114"/>
      <c r="G300" s="116">
        <v>0.0</v>
      </c>
      <c r="H300" s="116">
        <v>0.0</v>
      </c>
      <c r="I300" s="116">
        <v>0.0</v>
      </c>
      <c r="J300" s="116"/>
      <c r="K300" s="116"/>
      <c r="L300" s="116"/>
      <c r="M300" s="116"/>
      <c r="N300" s="116"/>
      <c r="O300" s="116"/>
      <c r="P300" s="116"/>
      <c r="Q300" s="116"/>
      <c r="R300" s="116"/>
      <c r="S300" s="120">
        <f t="shared" si="432"/>
        <v>0</v>
      </c>
      <c r="T300" s="114"/>
      <c r="U300" s="116">
        <f t="shared" ref="U300:X300" si="448">SUMIFS($G300:$R300,$G$5:$R$5,U$6)</f>
        <v>0</v>
      </c>
      <c r="V300" s="116">
        <f t="shared" si="448"/>
        <v>0</v>
      </c>
      <c r="W300" s="116">
        <f t="shared" si="448"/>
        <v>0</v>
      </c>
      <c r="X300" s="116">
        <f t="shared" si="448"/>
        <v>0</v>
      </c>
    </row>
    <row r="301" ht="14.25" customHeight="1" outlineLevel="1">
      <c r="A301" s="110"/>
      <c r="B301" s="111" t="s">
        <v>388</v>
      </c>
      <c r="C301" s="112" t="s">
        <v>283</v>
      </c>
      <c r="E301" s="116"/>
      <c r="F301" s="114"/>
      <c r="G301" s="116">
        <v>3.75</v>
      </c>
      <c r="H301" s="116">
        <v>0.0</v>
      </c>
      <c r="I301" s="116">
        <v>4.5</v>
      </c>
      <c r="J301" s="116"/>
      <c r="K301" s="116"/>
      <c r="L301" s="116"/>
      <c r="M301" s="116"/>
      <c r="N301" s="116"/>
      <c r="O301" s="116"/>
      <c r="P301" s="116"/>
      <c r="Q301" s="116"/>
      <c r="R301" s="116"/>
      <c r="S301" s="120">
        <f t="shared" si="432"/>
        <v>8.25</v>
      </c>
      <c r="T301" s="114"/>
      <c r="U301" s="116">
        <f t="shared" ref="U301:X301" si="449">SUMIFS($G301:$R301,$G$5:$R$5,U$6)</f>
        <v>8.25</v>
      </c>
      <c r="V301" s="116">
        <f t="shared" si="449"/>
        <v>0</v>
      </c>
      <c r="W301" s="116">
        <f t="shared" si="449"/>
        <v>0</v>
      </c>
      <c r="X301" s="116">
        <f t="shared" si="449"/>
        <v>0</v>
      </c>
    </row>
    <row r="302" ht="14.25" customHeight="1" outlineLevel="1">
      <c r="A302" s="110"/>
      <c r="B302" s="197" t="s">
        <v>389</v>
      </c>
      <c r="C302" s="112" t="s">
        <v>283</v>
      </c>
      <c r="E302" s="116"/>
      <c r="F302" s="114"/>
      <c r="G302" s="116">
        <v>2.0</v>
      </c>
      <c r="H302" s="116">
        <v>0.0</v>
      </c>
      <c r="I302" s="116">
        <v>0.0</v>
      </c>
      <c r="J302" s="116"/>
      <c r="K302" s="116"/>
      <c r="L302" s="116"/>
      <c r="M302" s="116"/>
      <c r="N302" s="116"/>
      <c r="O302" s="116"/>
      <c r="P302" s="116"/>
      <c r="Q302" s="116"/>
      <c r="R302" s="116"/>
      <c r="S302" s="120">
        <f t="shared" si="432"/>
        <v>2</v>
      </c>
      <c r="T302" s="114"/>
      <c r="U302" s="116">
        <f t="shared" ref="U302:X302" si="450">SUMIFS($G302:$R302,$G$5:$R$5,U$6)</f>
        <v>2</v>
      </c>
      <c r="V302" s="116">
        <f t="shared" si="450"/>
        <v>0</v>
      </c>
      <c r="W302" s="116">
        <f t="shared" si="450"/>
        <v>0</v>
      </c>
      <c r="X302" s="116">
        <f t="shared" si="450"/>
        <v>0</v>
      </c>
    </row>
    <row r="303" ht="14.25" customHeight="1" outlineLevel="1">
      <c r="A303" s="110"/>
      <c r="B303" s="111" t="s">
        <v>390</v>
      </c>
      <c r="C303" s="112" t="s">
        <v>283</v>
      </c>
      <c r="E303" s="116"/>
      <c r="F303" s="114"/>
      <c r="G303" s="116">
        <v>18.0</v>
      </c>
      <c r="H303" s="116">
        <v>3.0</v>
      </c>
      <c r="I303" s="116">
        <v>10.0</v>
      </c>
      <c r="J303" s="116"/>
      <c r="K303" s="116"/>
      <c r="L303" s="116"/>
      <c r="M303" s="116"/>
      <c r="N303" s="116"/>
      <c r="O303" s="116"/>
      <c r="P303" s="116"/>
      <c r="Q303" s="116"/>
      <c r="R303" s="116"/>
      <c r="S303" s="120">
        <f t="shared" si="432"/>
        <v>31</v>
      </c>
      <c r="T303" s="114"/>
      <c r="U303" s="116">
        <f t="shared" ref="U303:X303" si="451">SUMIFS($G303:$R303,$G$5:$R$5,U$6)</f>
        <v>31</v>
      </c>
      <c r="V303" s="116">
        <f t="shared" si="451"/>
        <v>0</v>
      </c>
      <c r="W303" s="116">
        <f t="shared" si="451"/>
        <v>0</v>
      </c>
      <c r="X303" s="116">
        <f t="shared" si="451"/>
        <v>0</v>
      </c>
    </row>
    <row r="304" ht="14.25" customHeight="1" outlineLevel="1">
      <c r="A304" s="110"/>
      <c r="B304" s="111" t="s">
        <v>391</v>
      </c>
      <c r="C304" s="112" t="s">
        <v>283</v>
      </c>
      <c r="E304" s="116"/>
      <c r="F304" s="114"/>
      <c r="G304" s="116">
        <v>0.0</v>
      </c>
      <c r="H304" s="116">
        <v>0.0</v>
      </c>
      <c r="I304" s="116">
        <v>0.0</v>
      </c>
      <c r="J304" s="116"/>
      <c r="K304" s="116"/>
      <c r="L304" s="116"/>
      <c r="M304" s="116"/>
      <c r="N304" s="116"/>
      <c r="O304" s="116"/>
      <c r="P304" s="116"/>
      <c r="Q304" s="116"/>
      <c r="R304" s="116"/>
      <c r="S304" s="120">
        <f t="shared" si="432"/>
        <v>0</v>
      </c>
      <c r="T304" s="114"/>
      <c r="U304" s="116">
        <f t="shared" ref="U304:X304" si="452">SUMIFS($G304:$R304,$G$5:$R$5,U$6)</f>
        <v>0</v>
      </c>
      <c r="V304" s="116">
        <f t="shared" si="452"/>
        <v>0</v>
      </c>
      <c r="W304" s="116">
        <f t="shared" si="452"/>
        <v>0</v>
      </c>
      <c r="X304" s="116">
        <f t="shared" si="452"/>
        <v>0</v>
      </c>
    </row>
    <row r="305" ht="14.25" customHeight="1" outlineLevel="1">
      <c r="A305" s="110"/>
      <c r="B305" s="197" t="s">
        <v>392</v>
      </c>
      <c r="C305" s="112" t="s">
        <v>283</v>
      </c>
      <c r="E305" s="116"/>
      <c r="F305" s="114"/>
      <c r="G305" s="116">
        <v>57.0</v>
      </c>
      <c r="H305" s="116">
        <v>216.5</v>
      </c>
      <c r="I305" s="116">
        <v>0.0</v>
      </c>
      <c r="J305" s="116"/>
      <c r="K305" s="116"/>
      <c r="L305" s="116"/>
      <c r="M305" s="116"/>
      <c r="N305" s="116"/>
      <c r="O305" s="116"/>
      <c r="P305" s="116"/>
      <c r="Q305" s="116"/>
      <c r="R305" s="116"/>
      <c r="S305" s="120">
        <f t="shared" si="432"/>
        <v>273.5</v>
      </c>
      <c r="T305" s="114"/>
      <c r="U305" s="116">
        <f t="shared" ref="U305:X305" si="453">SUMIFS($G305:$R305,$G$5:$R$5,U$6)</f>
        <v>273.5</v>
      </c>
      <c r="V305" s="116">
        <f t="shared" si="453"/>
        <v>0</v>
      </c>
      <c r="W305" s="116">
        <f t="shared" si="453"/>
        <v>0</v>
      </c>
      <c r="X305" s="116">
        <f t="shared" si="453"/>
        <v>0</v>
      </c>
    </row>
    <row r="306" ht="14.25" customHeight="1" outlineLevel="1">
      <c r="A306" s="110"/>
      <c r="B306" s="111" t="s">
        <v>393</v>
      </c>
      <c r="C306" s="112" t="s">
        <v>283</v>
      </c>
      <c r="E306" s="116"/>
      <c r="F306" s="114"/>
      <c r="G306" s="116">
        <v>0.9166666666666666</v>
      </c>
      <c r="H306" s="116">
        <v>0.0</v>
      </c>
      <c r="I306" s="116">
        <v>0.0</v>
      </c>
      <c r="J306" s="116"/>
      <c r="K306" s="116"/>
      <c r="L306" s="116"/>
      <c r="M306" s="116"/>
      <c r="N306" s="116"/>
      <c r="O306" s="116"/>
      <c r="P306" s="116"/>
      <c r="Q306" s="116"/>
      <c r="R306" s="116"/>
      <c r="S306" s="120">
        <f t="shared" si="432"/>
        <v>0.9166666667</v>
      </c>
      <c r="T306" s="114"/>
      <c r="U306" s="116">
        <f t="shared" ref="U306:X306" si="454">SUMIFS($G306:$R306,$G$5:$R$5,U$6)</f>
        <v>0.9166666667</v>
      </c>
      <c r="V306" s="116">
        <f t="shared" si="454"/>
        <v>0</v>
      </c>
      <c r="W306" s="116">
        <f t="shared" si="454"/>
        <v>0</v>
      </c>
      <c r="X306" s="116">
        <f t="shared" si="454"/>
        <v>0</v>
      </c>
    </row>
    <row r="307" ht="14.25" customHeight="1" outlineLevel="1">
      <c r="A307" s="121"/>
      <c r="B307" s="148" t="s">
        <v>394</v>
      </c>
      <c r="C307" s="123" t="s">
        <v>283</v>
      </c>
      <c r="D307" s="70"/>
      <c r="E307" s="120">
        <f>SUM(E284:E306)</f>
        <v>0</v>
      </c>
      <c r="F307" s="109"/>
      <c r="G307" s="120">
        <f t="shared" ref="G307:S307" si="455">SUM(G284:G306)</f>
        <v>600</v>
      </c>
      <c r="H307" s="120">
        <f t="shared" si="455"/>
        <v>576</v>
      </c>
      <c r="I307" s="120">
        <f t="shared" si="455"/>
        <v>273.5</v>
      </c>
      <c r="J307" s="120">
        <f t="shared" si="455"/>
        <v>0</v>
      </c>
      <c r="K307" s="120">
        <f t="shared" si="455"/>
        <v>0</v>
      </c>
      <c r="L307" s="120">
        <f t="shared" si="455"/>
        <v>0</v>
      </c>
      <c r="M307" s="120">
        <f t="shared" si="455"/>
        <v>0</v>
      </c>
      <c r="N307" s="120">
        <f t="shared" si="455"/>
        <v>0</v>
      </c>
      <c r="O307" s="120">
        <f t="shared" si="455"/>
        <v>0</v>
      </c>
      <c r="P307" s="120">
        <f t="shared" si="455"/>
        <v>0</v>
      </c>
      <c r="Q307" s="120">
        <f t="shared" si="455"/>
        <v>0</v>
      </c>
      <c r="R307" s="120">
        <f t="shared" si="455"/>
        <v>0</v>
      </c>
      <c r="S307" s="120">
        <f t="shared" si="455"/>
        <v>1449.5</v>
      </c>
      <c r="T307" s="109"/>
      <c r="U307" s="120">
        <f t="shared" ref="U307:X307" si="456">SUM(U284:U306)</f>
        <v>1449.5</v>
      </c>
      <c r="V307" s="120">
        <f t="shared" si="456"/>
        <v>0</v>
      </c>
      <c r="W307" s="120">
        <f t="shared" si="456"/>
        <v>0</v>
      </c>
      <c r="X307" s="120">
        <f t="shared" si="456"/>
        <v>0</v>
      </c>
    </row>
    <row r="308" ht="4.5" customHeight="1" outlineLevel="1">
      <c r="A308" s="128"/>
      <c r="B308" s="129"/>
      <c r="C308" s="130"/>
      <c r="D308" s="70"/>
      <c r="E308" s="131"/>
      <c r="F308" s="70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70"/>
      <c r="U308" s="131"/>
      <c r="V308" s="131"/>
      <c r="W308" s="131"/>
      <c r="X308" s="131"/>
    </row>
    <row r="309" ht="14.25" customHeight="1" outlineLevel="1">
      <c r="A309" s="110"/>
      <c r="B309" s="111" t="s">
        <v>371</v>
      </c>
      <c r="C309" s="112" t="s">
        <v>69</v>
      </c>
      <c r="E309" s="115">
        <f t="shared" ref="E309:E331" si="459">IFERROR(E284/E$307,0)</f>
        <v>0</v>
      </c>
      <c r="F309" s="114"/>
      <c r="G309" s="115">
        <f t="shared" ref="G309:S309" si="457">IFERROR(G284/G$307,0)</f>
        <v>0.3225277778</v>
      </c>
      <c r="H309" s="115">
        <f t="shared" si="457"/>
        <v>0.1025752315</v>
      </c>
      <c r="I309" s="115">
        <f t="shared" si="457"/>
        <v>0.8991468617</v>
      </c>
      <c r="J309" s="115">
        <f t="shared" si="457"/>
        <v>0</v>
      </c>
      <c r="K309" s="115">
        <f t="shared" si="457"/>
        <v>0</v>
      </c>
      <c r="L309" s="115">
        <f t="shared" si="457"/>
        <v>0</v>
      </c>
      <c r="M309" s="115">
        <f t="shared" si="457"/>
        <v>0</v>
      </c>
      <c r="N309" s="115">
        <f t="shared" si="457"/>
        <v>0</v>
      </c>
      <c r="O309" s="115">
        <f t="shared" si="457"/>
        <v>0</v>
      </c>
      <c r="P309" s="115">
        <f t="shared" si="457"/>
        <v>0</v>
      </c>
      <c r="Q309" s="115">
        <f t="shared" si="457"/>
        <v>0</v>
      </c>
      <c r="R309" s="115">
        <f t="shared" si="457"/>
        <v>0</v>
      </c>
      <c r="S309" s="117">
        <f t="shared" si="457"/>
        <v>0.3439231919</v>
      </c>
      <c r="T309" s="114"/>
      <c r="U309" s="117">
        <f t="shared" ref="U309:X309" si="458">IFERROR(U284/U$307,0)</f>
        <v>0.3439231919</v>
      </c>
      <c r="V309" s="117">
        <f t="shared" si="458"/>
        <v>0</v>
      </c>
      <c r="W309" s="117">
        <f t="shared" si="458"/>
        <v>0</v>
      </c>
      <c r="X309" s="117">
        <f t="shared" si="458"/>
        <v>0</v>
      </c>
    </row>
    <row r="310" ht="14.25" customHeight="1" outlineLevel="1">
      <c r="A310" s="110"/>
      <c r="B310" s="111" t="s">
        <v>372</v>
      </c>
      <c r="C310" s="112" t="s">
        <v>69</v>
      </c>
      <c r="E310" s="115">
        <f t="shared" si="459"/>
        <v>0</v>
      </c>
      <c r="F310" s="114"/>
      <c r="G310" s="115">
        <f t="shared" ref="G310:S310" si="460">IFERROR(G285/G$307,0)</f>
        <v>0</v>
      </c>
      <c r="H310" s="115">
        <f t="shared" si="460"/>
        <v>0</v>
      </c>
      <c r="I310" s="115">
        <f t="shared" si="460"/>
        <v>0</v>
      </c>
      <c r="J310" s="115">
        <f t="shared" si="460"/>
        <v>0</v>
      </c>
      <c r="K310" s="115">
        <f t="shared" si="460"/>
        <v>0</v>
      </c>
      <c r="L310" s="115">
        <f t="shared" si="460"/>
        <v>0</v>
      </c>
      <c r="M310" s="115">
        <f t="shared" si="460"/>
        <v>0</v>
      </c>
      <c r="N310" s="115">
        <f t="shared" si="460"/>
        <v>0</v>
      </c>
      <c r="O310" s="115">
        <f t="shared" si="460"/>
        <v>0</v>
      </c>
      <c r="P310" s="115">
        <f t="shared" si="460"/>
        <v>0</v>
      </c>
      <c r="Q310" s="115">
        <f t="shared" si="460"/>
        <v>0</v>
      </c>
      <c r="R310" s="115">
        <f t="shared" si="460"/>
        <v>0</v>
      </c>
      <c r="S310" s="117">
        <f t="shared" si="460"/>
        <v>0</v>
      </c>
      <c r="T310" s="114"/>
      <c r="U310" s="117">
        <f t="shared" ref="U310:X310" si="461">IFERROR(U285/U$307,0)</f>
        <v>0</v>
      </c>
      <c r="V310" s="117">
        <f t="shared" si="461"/>
        <v>0</v>
      </c>
      <c r="W310" s="117">
        <f t="shared" si="461"/>
        <v>0</v>
      </c>
      <c r="X310" s="117">
        <f t="shared" si="461"/>
        <v>0</v>
      </c>
    </row>
    <row r="311" ht="14.25" customHeight="1" outlineLevel="1">
      <c r="A311" s="110"/>
      <c r="B311" s="197" t="s">
        <v>373</v>
      </c>
      <c r="C311" s="112" t="s">
        <v>69</v>
      </c>
      <c r="E311" s="115">
        <f t="shared" si="459"/>
        <v>0</v>
      </c>
      <c r="F311" s="114"/>
      <c r="G311" s="115">
        <f t="shared" ref="G311:S311" si="462">IFERROR(G286/G$307,0)</f>
        <v>0.34</v>
      </c>
      <c r="H311" s="115">
        <f t="shared" si="462"/>
        <v>0.5</v>
      </c>
      <c r="I311" s="115">
        <f t="shared" si="462"/>
        <v>0</v>
      </c>
      <c r="J311" s="115">
        <f t="shared" si="462"/>
        <v>0</v>
      </c>
      <c r="K311" s="115">
        <f t="shared" si="462"/>
        <v>0</v>
      </c>
      <c r="L311" s="115">
        <f t="shared" si="462"/>
        <v>0</v>
      </c>
      <c r="M311" s="115">
        <f t="shared" si="462"/>
        <v>0</v>
      </c>
      <c r="N311" s="115">
        <f t="shared" si="462"/>
        <v>0</v>
      </c>
      <c r="O311" s="115">
        <f t="shared" si="462"/>
        <v>0</v>
      </c>
      <c r="P311" s="115">
        <f t="shared" si="462"/>
        <v>0</v>
      </c>
      <c r="Q311" s="115">
        <f t="shared" si="462"/>
        <v>0</v>
      </c>
      <c r="R311" s="115">
        <f t="shared" si="462"/>
        <v>0</v>
      </c>
      <c r="S311" s="117">
        <f t="shared" si="462"/>
        <v>0.3394273888</v>
      </c>
      <c r="T311" s="114"/>
      <c r="U311" s="117">
        <f t="shared" ref="U311:X311" si="463">IFERROR(U286/U$307,0)</f>
        <v>0.3394273888</v>
      </c>
      <c r="V311" s="117">
        <f t="shared" si="463"/>
        <v>0</v>
      </c>
      <c r="W311" s="117">
        <f t="shared" si="463"/>
        <v>0</v>
      </c>
      <c r="X311" s="117">
        <f t="shared" si="463"/>
        <v>0</v>
      </c>
    </row>
    <row r="312" ht="14.25" customHeight="1" outlineLevel="1">
      <c r="A312" s="110"/>
      <c r="B312" s="111" t="s">
        <v>374</v>
      </c>
      <c r="C312" s="112" t="s">
        <v>69</v>
      </c>
      <c r="E312" s="115">
        <f t="shared" si="459"/>
        <v>0</v>
      </c>
      <c r="F312" s="114"/>
      <c r="G312" s="115">
        <f t="shared" ref="G312:S312" si="464">IFERROR(G287/G$307,0)</f>
        <v>0.02486111111</v>
      </c>
      <c r="H312" s="115">
        <f t="shared" si="464"/>
        <v>0</v>
      </c>
      <c r="I312" s="115">
        <f t="shared" si="464"/>
        <v>0.01279707495</v>
      </c>
      <c r="J312" s="115">
        <f t="shared" si="464"/>
        <v>0</v>
      </c>
      <c r="K312" s="115">
        <f t="shared" si="464"/>
        <v>0</v>
      </c>
      <c r="L312" s="115">
        <f t="shared" si="464"/>
        <v>0</v>
      </c>
      <c r="M312" s="115">
        <f t="shared" si="464"/>
        <v>0</v>
      </c>
      <c r="N312" s="115">
        <f t="shared" si="464"/>
        <v>0</v>
      </c>
      <c r="O312" s="115">
        <f t="shared" si="464"/>
        <v>0</v>
      </c>
      <c r="P312" s="115">
        <f t="shared" si="464"/>
        <v>0</v>
      </c>
      <c r="Q312" s="115">
        <f t="shared" si="464"/>
        <v>0</v>
      </c>
      <c r="R312" s="115">
        <f t="shared" si="464"/>
        <v>0</v>
      </c>
      <c r="S312" s="117">
        <f t="shared" si="464"/>
        <v>0.01270553064</v>
      </c>
      <c r="T312" s="114"/>
      <c r="U312" s="117">
        <f t="shared" ref="U312:X312" si="465">IFERROR(U287/U$307,0)</f>
        <v>0.01270553064</v>
      </c>
      <c r="V312" s="117">
        <f t="shared" si="465"/>
        <v>0</v>
      </c>
      <c r="W312" s="117">
        <f t="shared" si="465"/>
        <v>0</v>
      </c>
      <c r="X312" s="117">
        <f t="shared" si="465"/>
        <v>0</v>
      </c>
    </row>
    <row r="313" ht="14.25" customHeight="1" outlineLevel="1">
      <c r="A313" s="110"/>
      <c r="B313" s="111" t="s">
        <v>375</v>
      </c>
      <c r="C313" s="112" t="s">
        <v>69</v>
      </c>
      <c r="E313" s="115">
        <f t="shared" si="459"/>
        <v>0</v>
      </c>
      <c r="F313" s="114"/>
      <c r="G313" s="115">
        <f t="shared" ref="G313:S313" si="466">IFERROR(G288/G$307,0)</f>
        <v>0.005416666667</v>
      </c>
      <c r="H313" s="115">
        <f t="shared" si="466"/>
        <v>0</v>
      </c>
      <c r="I313" s="115">
        <f t="shared" si="466"/>
        <v>0</v>
      </c>
      <c r="J313" s="115">
        <f t="shared" si="466"/>
        <v>0</v>
      </c>
      <c r="K313" s="115">
        <f t="shared" si="466"/>
        <v>0</v>
      </c>
      <c r="L313" s="115">
        <f t="shared" si="466"/>
        <v>0</v>
      </c>
      <c r="M313" s="115">
        <f t="shared" si="466"/>
        <v>0</v>
      </c>
      <c r="N313" s="115">
        <f t="shared" si="466"/>
        <v>0</v>
      </c>
      <c r="O313" s="115">
        <f t="shared" si="466"/>
        <v>0</v>
      </c>
      <c r="P313" s="115">
        <f t="shared" si="466"/>
        <v>0</v>
      </c>
      <c r="Q313" s="115">
        <f t="shared" si="466"/>
        <v>0</v>
      </c>
      <c r="R313" s="115">
        <f t="shared" si="466"/>
        <v>0</v>
      </c>
      <c r="S313" s="117">
        <f t="shared" si="466"/>
        <v>0.002242152466</v>
      </c>
      <c r="T313" s="114"/>
      <c r="U313" s="117">
        <f t="shared" ref="U313:X313" si="467">IFERROR(U288/U$307,0)</f>
        <v>0.002242152466</v>
      </c>
      <c r="V313" s="117">
        <f t="shared" si="467"/>
        <v>0</v>
      </c>
      <c r="W313" s="117">
        <f t="shared" si="467"/>
        <v>0</v>
      </c>
      <c r="X313" s="117">
        <f t="shared" si="467"/>
        <v>0</v>
      </c>
    </row>
    <row r="314" ht="14.25" customHeight="1" outlineLevel="1">
      <c r="A314" s="110"/>
      <c r="B314" s="111" t="s">
        <v>376</v>
      </c>
      <c r="C314" s="112" t="s">
        <v>69</v>
      </c>
      <c r="E314" s="115">
        <f t="shared" si="459"/>
        <v>0</v>
      </c>
      <c r="F314" s="114"/>
      <c r="G314" s="115">
        <f t="shared" ref="G314:S314" si="468">IFERROR(G289/G$307,0)</f>
        <v>0.009444444444</v>
      </c>
      <c r="H314" s="115">
        <f t="shared" si="468"/>
        <v>0.002025462963</v>
      </c>
      <c r="I314" s="115">
        <f t="shared" si="468"/>
        <v>0.004265691651</v>
      </c>
      <c r="J314" s="115">
        <f t="shared" si="468"/>
        <v>0</v>
      </c>
      <c r="K314" s="115">
        <f t="shared" si="468"/>
        <v>0</v>
      </c>
      <c r="L314" s="115">
        <f t="shared" si="468"/>
        <v>0</v>
      </c>
      <c r="M314" s="115">
        <f t="shared" si="468"/>
        <v>0</v>
      </c>
      <c r="N314" s="115">
        <f t="shared" si="468"/>
        <v>0</v>
      </c>
      <c r="O314" s="115">
        <f t="shared" si="468"/>
        <v>0</v>
      </c>
      <c r="P314" s="115">
        <f t="shared" si="468"/>
        <v>0</v>
      </c>
      <c r="Q314" s="115">
        <f t="shared" si="468"/>
        <v>0</v>
      </c>
      <c r="R314" s="115">
        <f t="shared" si="468"/>
        <v>0</v>
      </c>
      <c r="S314" s="117">
        <f t="shared" si="468"/>
        <v>0.005519144533</v>
      </c>
      <c r="T314" s="114"/>
      <c r="U314" s="117">
        <f t="shared" ref="U314:X314" si="469">IFERROR(U289/U$307,0)</f>
        <v>0.005519144533</v>
      </c>
      <c r="V314" s="117">
        <f t="shared" si="469"/>
        <v>0</v>
      </c>
      <c r="W314" s="117">
        <f t="shared" si="469"/>
        <v>0</v>
      </c>
      <c r="X314" s="117">
        <f t="shared" si="469"/>
        <v>0</v>
      </c>
    </row>
    <row r="315" ht="14.25" customHeight="1" outlineLevel="1">
      <c r="A315" s="110"/>
      <c r="B315" s="111" t="s">
        <v>377</v>
      </c>
      <c r="C315" s="112" t="s">
        <v>69</v>
      </c>
      <c r="E315" s="115">
        <f t="shared" si="459"/>
        <v>0</v>
      </c>
      <c r="F315" s="114"/>
      <c r="G315" s="115">
        <f t="shared" ref="G315:S315" si="470">IFERROR(G290/G$307,0)</f>
        <v>0.01777777778</v>
      </c>
      <c r="H315" s="115">
        <f t="shared" si="470"/>
        <v>0.006221064815</v>
      </c>
      <c r="I315" s="115">
        <f t="shared" si="470"/>
        <v>0.01858622791</v>
      </c>
      <c r="J315" s="115">
        <f t="shared" si="470"/>
        <v>0</v>
      </c>
      <c r="K315" s="115">
        <f t="shared" si="470"/>
        <v>0</v>
      </c>
      <c r="L315" s="115">
        <f t="shared" si="470"/>
        <v>0</v>
      </c>
      <c r="M315" s="115">
        <f t="shared" si="470"/>
        <v>0</v>
      </c>
      <c r="N315" s="115">
        <f t="shared" si="470"/>
        <v>0</v>
      </c>
      <c r="O315" s="115">
        <f t="shared" si="470"/>
        <v>0</v>
      </c>
      <c r="P315" s="115">
        <f t="shared" si="470"/>
        <v>0</v>
      </c>
      <c r="Q315" s="115">
        <f t="shared" si="470"/>
        <v>0</v>
      </c>
      <c r="R315" s="115">
        <f t="shared" si="470"/>
        <v>0</v>
      </c>
      <c r="S315" s="117">
        <f t="shared" si="470"/>
        <v>0.01333793262</v>
      </c>
      <c r="T315" s="114"/>
      <c r="U315" s="117">
        <f t="shared" ref="U315:X315" si="471">IFERROR(U290/U$307,0)</f>
        <v>0.01333793262</v>
      </c>
      <c r="V315" s="117">
        <f t="shared" si="471"/>
        <v>0</v>
      </c>
      <c r="W315" s="117">
        <f t="shared" si="471"/>
        <v>0</v>
      </c>
      <c r="X315" s="117">
        <f t="shared" si="471"/>
        <v>0</v>
      </c>
    </row>
    <row r="316" ht="14.25" customHeight="1" outlineLevel="1">
      <c r="A316" s="110"/>
      <c r="B316" s="111" t="s">
        <v>378</v>
      </c>
      <c r="C316" s="112" t="s">
        <v>69</v>
      </c>
      <c r="E316" s="115">
        <f t="shared" si="459"/>
        <v>0</v>
      </c>
      <c r="F316" s="114"/>
      <c r="G316" s="115">
        <f t="shared" ref="G316:S316" si="472">IFERROR(G291/G$307,0)</f>
        <v>0</v>
      </c>
      <c r="H316" s="115">
        <f t="shared" si="472"/>
        <v>0</v>
      </c>
      <c r="I316" s="115">
        <f t="shared" si="472"/>
        <v>0</v>
      </c>
      <c r="J316" s="115">
        <f t="shared" si="472"/>
        <v>0</v>
      </c>
      <c r="K316" s="115">
        <f t="shared" si="472"/>
        <v>0</v>
      </c>
      <c r="L316" s="115">
        <f t="shared" si="472"/>
        <v>0</v>
      </c>
      <c r="M316" s="115">
        <f t="shared" si="472"/>
        <v>0</v>
      </c>
      <c r="N316" s="115">
        <f t="shared" si="472"/>
        <v>0</v>
      </c>
      <c r="O316" s="115">
        <f t="shared" si="472"/>
        <v>0</v>
      </c>
      <c r="P316" s="115">
        <f t="shared" si="472"/>
        <v>0</v>
      </c>
      <c r="Q316" s="115">
        <f t="shared" si="472"/>
        <v>0</v>
      </c>
      <c r="R316" s="115">
        <f t="shared" si="472"/>
        <v>0</v>
      </c>
      <c r="S316" s="117">
        <f t="shared" si="472"/>
        <v>0</v>
      </c>
      <c r="T316" s="114"/>
      <c r="U316" s="117">
        <f t="shared" ref="U316:X316" si="473">IFERROR(U291/U$307,0)</f>
        <v>0</v>
      </c>
      <c r="V316" s="117">
        <f t="shared" si="473"/>
        <v>0</v>
      </c>
      <c r="W316" s="117">
        <f t="shared" si="473"/>
        <v>0</v>
      </c>
      <c r="X316" s="117">
        <f t="shared" si="473"/>
        <v>0</v>
      </c>
    </row>
    <row r="317" ht="14.25" customHeight="1" outlineLevel="1">
      <c r="A317" s="110"/>
      <c r="B317" s="111" t="s">
        <v>379</v>
      </c>
      <c r="C317" s="112" t="s">
        <v>69</v>
      </c>
      <c r="E317" s="115">
        <f t="shared" si="459"/>
        <v>0</v>
      </c>
      <c r="F317" s="114"/>
      <c r="G317" s="115">
        <f t="shared" ref="G317:S317" si="474">IFERROR(G292/G$307,0)</f>
        <v>0</v>
      </c>
      <c r="H317" s="115">
        <f t="shared" si="474"/>
        <v>0</v>
      </c>
      <c r="I317" s="115">
        <f t="shared" si="474"/>
        <v>0</v>
      </c>
      <c r="J317" s="115">
        <f t="shared" si="474"/>
        <v>0</v>
      </c>
      <c r="K317" s="115">
        <f t="shared" si="474"/>
        <v>0</v>
      </c>
      <c r="L317" s="115">
        <f t="shared" si="474"/>
        <v>0</v>
      </c>
      <c r="M317" s="115">
        <f t="shared" si="474"/>
        <v>0</v>
      </c>
      <c r="N317" s="115">
        <f t="shared" si="474"/>
        <v>0</v>
      </c>
      <c r="O317" s="115">
        <f t="shared" si="474"/>
        <v>0</v>
      </c>
      <c r="P317" s="115">
        <f t="shared" si="474"/>
        <v>0</v>
      </c>
      <c r="Q317" s="115">
        <f t="shared" si="474"/>
        <v>0</v>
      </c>
      <c r="R317" s="115">
        <f t="shared" si="474"/>
        <v>0</v>
      </c>
      <c r="S317" s="117">
        <f t="shared" si="474"/>
        <v>0</v>
      </c>
      <c r="T317" s="114"/>
      <c r="U317" s="117">
        <f t="shared" ref="U317:X317" si="475">IFERROR(U292/U$307,0)</f>
        <v>0</v>
      </c>
      <c r="V317" s="117">
        <f t="shared" si="475"/>
        <v>0</v>
      </c>
      <c r="W317" s="117">
        <f t="shared" si="475"/>
        <v>0</v>
      </c>
      <c r="X317" s="117">
        <f t="shared" si="475"/>
        <v>0</v>
      </c>
    </row>
    <row r="318" ht="14.25" customHeight="1" outlineLevel="1">
      <c r="A318" s="110"/>
      <c r="B318" s="111" t="s">
        <v>380</v>
      </c>
      <c r="C318" s="112" t="s">
        <v>69</v>
      </c>
      <c r="E318" s="115">
        <f t="shared" si="459"/>
        <v>0</v>
      </c>
      <c r="F318" s="114"/>
      <c r="G318" s="115">
        <f t="shared" ref="G318:S318" si="476">IFERROR(G293/G$307,0)</f>
        <v>0.03166666667</v>
      </c>
      <c r="H318" s="115">
        <f t="shared" si="476"/>
        <v>0.006510416667</v>
      </c>
      <c r="I318" s="115">
        <f t="shared" si="476"/>
        <v>0.008226691042</v>
      </c>
      <c r="J318" s="115">
        <f t="shared" si="476"/>
        <v>0</v>
      </c>
      <c r="K318" s="115">
        <f t="shared" si="476"/>
        <v>0</v>
      </c>
      <c r="L318" s="115">
        <f t="shared" si="476"/>
        <v>0</v>
      </c>
      <c r="M318" s="115">
        <f t="shared" si="476"/>
        <v>0</v>
      </c>
      <c r="N318" s="115">
        <f t="shared" si="476"/>
        <v>0</v>
      </c>
      <c r="O318" s="115">
        <f t="shared" si="476"/>
        <v>0</v>
      </c>
      <c r="P318" s="115">
        <f t="shared" si="476"/>
        <v>0</v>
      </c>
      <c r="Q318" s="115">
        <f t="shared" si="476"/>
        <v>0</v>
      </c>
      <c r="R318" s="115">
        <f t="shared" si="476"/>
        <v>0</v>
      </c>
      <c r="S318" s="117">
        <f t="shared" si="476"/>
        <v>0.01724732666</v>
      </c>
      <c r="T318" s="114"/>
      <c r="U318" s="117">
        <f t="shared" ref="U318:X318" si="477">IFERROR(U293/U$307,0)</f>
        <v>0.01724732666</v>
      </c>
      <c r="V318" s="117">
        <f t="shared" si="477"/>
        <v>0</v>
      </c>
      <c r="W318" s="117">
        <f t="shared" si="477"/>
        <v>0</v>
      </c>
      <c r="X318" s="117">
        <f t="shared" si="477"/>
        <v>0</v>
      </c>
    </row>
    <row r="319" ht="14.25" customHeight="1" outlineLevel="1">
      <c r="A319" s="110"/>
      <c r="B319" s="111" t="s">
        <v>381</v>
      </c>
      <c r="C319" s="112" t="s">
        <v>69</v>
      </c>
      <c r="E319" s="115">
        <f t="shared" si="459"/>
        <v>0</v>
      </c>
      <c r="F319" s="114"/>
      <c r="G319" s="115">
        <f t="shared" ref="G319:S319" si="478">IFERROR(G294/G$307,0)</f>
        <v>0</v>
      </c>
      <c r="H319" s="115">
        <f t="shared" si="478"/>
        <v>0</v>
      </c>
      <c r="I319" s="115">
        <f t="shared" si="478"/>
        <v>0</v>
      </c>
      <c r="J319" s="115">
        <f t="shared" si="478"/>
        <v>0</v>
      </c>
      <c r="K319" s="115">
        <f t="shared" si="478"/>
        <v>0</v>
      </c>
      <c r="L319" s="115">
        <f t="shared" si="478"/>
        <v>0</v>
      </c>
      <c r="M319" s="115">
        <f t="shared" si="478"/>
        <v>0</v>
      </c>
      <c r="N319" s="115">
        <f t="shared" si="478"/>
        <v>0</v>
      </c>
      <c r="O319" s="115">
        <f t="shared" si="478"/>
        <v>0</v>
      </c>
      <c r="P319" s="115">
        <f t="shared" si="478"/>
        <v>0</v>
      </c>
      <c r="Q319" s="115">
        <f t="shared" si="478"/>
        <v>0</v>
      </c>
      <c r="R319" s="115">
        <f t="shared" si="478"/>
        <v>0</v>
      </c>
      <c r="S319" s="117">
        <f t="shared" si="478"/>
        <v>0</v>
      </c>
      <c r="T319" s="114"/>
      <c r="U319" s="117">
        <f t="shared" ref="U319:X319" si="479">IFERROR(U294/U$307,0)</f>
        <v>0</v>
      </c>
      <c r="V319" s="117">
        <f t="shared" si="479"/>
        <v>0</v>
      </c>
      <c r="W319" s="117">
        <f t="shared" si="479"/>
        <v>0</v>
      </c>
      <c r="X319" s="117">
        <f t="shared" si="479"/>
        <v>0</v>
      </c>
    </row>
    <row r="320" ht="14.25" customHeight="1" outlineLevel="1">
      <c r="A320" s="110"/>
      <c r="B320" s="197" t="s">
        <v>382</v>
      </c>
      <c r="C320" s="112" t="s">
        <v>69</v>
      </c>
      <c r="E320" s="115">
        <f t="shared" si="459"/>
        <v>0</v>
      </c>
      <c r="F320" s="114"/>
      <c r="G320" s="115">
        <f t="shared" ref="G320:S320" si="480">IFERROR(G295/G$307,0)</f>
        <v>0</v>
      </c>
      <c r="H320" s="115">
        <f t="shared" si="480"/>
        <v>0</v>
      </c>
      <c r="I320" s="115">
        <f t="shared" si="480"/>
        <v>0</v>
      </c>
      <c r="J320" s="115">
        <f t="shared" si="480"/>
        <v>0</v>
      </c>
      <c r="K320" s="115">
        <f t="shared" si="480"/>
        <v>0</v>
      </c>
      <c r="L320" s="115">
        <f t="shared" si="480"/>
        <v>0</v>
      </c>
      <c r="M320" s="115">
        <f t="shared" si="480"/>
        <v>0</v>
      </c>
      <c r="N320" s="115">
        <f t="shared" si="480"/>
        <v>0</v>
      </c>
      <c r="O320" s="115">
        <f t="shared" si="480"/>
        <v>0</v>
      </c>
      <c r="P320" s="115">
        <f t="shared" si="480"/>
        <v>0</v>
      </c>
      <c r="Q320" s="115">
        <f t="shared" si="480"/>
        <v>0</v>
      </c>
      <c r="R320" s="115">
        <f t="shared" si="480"/>
        <v>0</v>
      </c>
      <c r="S320" s="117">
        <f t="shared" si="480"/>
        <v>0</v>
      </c>
      <c r="T320" s="114"/>
      <c r="U320" s="117">
        <f t="shared" ref="U320:X320" si="481">IFERROR(U295/U$307,0)</f>
        <v>0</v>
      </c>
      <c r="V320" s="117">
        <f t="shared" si="481"/>
        <v>0</v>
      </c>
      <c r="W320" s="117">
        <f t="shared" si="481"/>
        <v>0</v>
      </c>
      <c r="X320" s="117">
        <f t="shared" si="481"/>
        <v>0</v>
      </c>
    </row>
    <row r="321" ht="14.25" customHeight="1" outlineLevel="1">
      <c r="A321" s="110"/>
      <c r="B321" s="111" t="s">
        <v>383</v>
      </c>
      <c r="C321" s="112" t="s">
        <v>69</v>
      </c>
      <c r="E321" s="115">
        <f t="shared" si="459"/>
        <v>0</v>
      </c>
      <c r="F321" s="114"/>
      <c r="G321" s="115">
        <f t="shared" ref="G321:S321" si="482">IFERROR(G296/G$307,0)</f>
        <v>0</v>
      </c>
      <c r="H321" s="115">
        <f t="shared" si="482"/>
        <v>0</v>
      </c>
      <c r="I321" s="115">
        <f t="shared" si="482"/>
        <v>0</v>
      </c>
      <c r="J321" s="115">
        <f t="shared" si="482"/>
        <v>0</v>
      </c>
      <c r="K321" s="115">
        <f t="shared" si="482"/>
        <v>0</v>
      </c>
      <c r="L321" s="115">
        <f t="shared" si="482"/>
        <v>0</v>
      </c>
      <c r="M321" s="115">
        <f t="shared" si="482"/>
        <v>0</v>
      </c>
      <c r="N321" s="115">
        <f t="shared" si="482"/>
        <v>0</v>
      </c>
      <c r="O321" s="115">
        <f t="shared" si="482"/>
        <v>0</v>
      </c>
      <c r="P321" s="115">
        <f t="shared" si="482"/>
        <v>0</v>
      </c>
      <c r="Q321" s="115">
        <f t="shared" si="482"/>
        <v>0</v>
      </c>
      <c r="R321" s="115">
        <f t="shared" si="482"/>
        <v>0</v>
      </c>
      <c r="S321" s="117">
        <f t="shared" si="482"/>
        <v>0</v>
      </c>
      <c r="T321" s="114"/>
      <c r="U321" s="117">
        <f t="shared" ref="U321:X321" si="483">IFERROR(U296/U$307,0)</f>
        <v>0</v>
      </c>
      <c r="V321" s="117">
        <f t="shared" si="483"/>
        <v>0</v>
      </c>
      <c r="W321" s="117">
        <f t="shared" si="483"/>
        <v>0</v>
      </c>
      <c r="X321" s="117">
        <f t="shared" si="483"/>
        <v>0</v>
      </c>
    </row>
    <row r="322" ht="14.25" customHeight="1" outlineLevel="1">
      <c r="A322" s="110"/>
      <c r="B322" s="111" t="s">
        <v>384</v>
      </c>
      <c r="C322" s="112" t="s">
        <v>69</v>
      </c>
      <c r="E322" s="115">
        <f t="shared" si="459"/>
        <v>0</v>
      </c>
      <c r="F322" s="114"/>
      <c r="G322" s="115">
        <f t="shared" ref="G322:S322" si="484">IFERROR(G297/G$307,0)</f>
        <v>0.1076111111</v>
      </c>
      <c r="H322" s="115">
        <f t="shared" si="484"/>
        <v>0.001591435185</v>
      </c>
      <c r="I322" s="115">
        <f t="shared" si="484"/>
        <v>0.003960999391</v>
      </c>
      <c r="J322" s="115">
        <f t="shared" si="484"/>
        <v>0</v>
      </c>
      <c r="K322" s="115">
        <f t="shared" si="484"/>
        <v>0</v>
      </c>
      <c r="L322" s="115">
        <f t="shared" si="484"/>
        <v>0</v>
      </c>
      <c r="M322" s="115">
        <f t="shared" si="484"/>
        <v>0</v>
      </c>
      <c r="N322" s="115">
        <f t="shared" si="484"/>
        <v>0</v>
      </c>
      <c r="O322" s="115">
        <f t="shared" si="484"/>
        <v>0</v>
      </c>
      <c r="P322" s="115">
        <f t="shared" si="484"/>
        <v>0</v>
      </c>
      <c r="Q322" s="115">
        <f t="shared" si="484"/>
        <v>0</v>
      </c>
      <c r="R322" s="115">
        <f t="shared" si="484"/>
        <v>0</v>
      </c>
      <c r="S322" s="117">
        <f t="shared" si="484"/>
        <v>0.0459238818</v>
      </c>
      <c r="T322" s="114"/>
      <c r="U322" s="117">
        <f t="shared" ref="U322:X322" si="485">IFERROR(U297/U$307,0)</f>
        <v>0.0459238818</v>
      </c>
      <c r="V322" s="117">
        <f t="shared" si="485"/>
        <v>0</v>
      </c>
      <c r="W322" s="117">
        <f t="shared" si="485"/>
        <v>0</v>
      </c>
      <c r="X322" s="117">
        <f t="shared" si="485"/>
        <v>0</v>
      </c>
    </row>
    <row r="323" ht="14.25" customHeight="1" outlineLevel="1">
      <c r="A323" s="110"/>
      <c r="B323" s="111" t="s">
        <v>385</v>
      </c>
      <c r="C323" s="112" t="s">
        <v>69</v>
      </c>
      <c r="E323" s="115">
        <f t="shared" si="459"/>
        <v>0</v>
      </c>
      <c r="F323" s="114"/>
      <c r="G323" s="115">
        <f t="shared" ref="G323:S323" si="486">IFERROR(G298/G$307,0)</f>
        <v>0.002916666667</v>
      </c>
      <c r="H323" s="115">
        <f t="shared" si="486"/>
        <v>0</v>
      </c>
      <c r="I323" s="115">
        <f t="shared" si="486"/>
        <v>0</v>
      </c>
      <c r="J323" s="115">
        <f t="shared" si="486"/>
        <v>0</v>
      </c>
      <c r="K323" s="115">
        <f t="shared" si="486"/>
        <v>0</v>
      </c>
      <c r="L323" s="115">
        <f t="shared" si="486"/>
        <v>0</v>
      </c>
      <c r="M323" s="115">
        <f t="shared" si="486"/>
        <v>0</v>
      </c>
      <c r="N323" s="115">
        <f t="shared" si="486"/>
        <v>0</v>
      </c>
      <c r="O323" s="115">
        <f t="shared" si="486"/>
        <v>0</v>
      </c>
      <c r="P323" s="115">
        <f t="shared" si="486"/>
        <v>0</v>
      </c>
      <c r="Q323" s="115">
        <f t="shared" si="486"/>
        <v>0</v>
      </c>
      <c r="R323" s="115">
        <f t="shared" si="486"/>
        <v>0</v>
      </c>
      <c r="S323" s="117">
        <f t="shared" si="486"/>
        <v>0.001207312867</v>
      </c>
      <c r="T323" s="114"/>
      <c r="U323" s="117">
        <f t="shared" ref="U323:X323" si="487">IFERROR(U298/U$307,0)</f>
        <v>0.001207312867</v>
      </c>
      <c r="V323" s="117">
        <f t="shared" si="487"/>
        <v>0</v>
      </c>
      <c r="W323" s="117">
        <f t="shared" si="487"/>
        <v>0</v>
      </c>
      <c r="X323" s="117">
        <f t="shared" si="487"/>
        <v>0</v>
      </c>
    </row>
    <row r="324" ht="14.25" customHeight="1" outlineLevel="1">
      <c r="A324" s="110"/>
      <c r="B324" s="111" t="s">
        <v>386</v>
      </c>
      <c r="C324" s="112" t="s">
        <v>69</v>
      </c>
      <c r="E324" s="115">
        <f t="shared" si="459"/>
        <v>0</v>
      </c>
      <c r="F324" s="114"/>
      <c r="G324" s="115">
        <f t="shared" ref="G324:S324" si="488">IFERROR(G299/G$307,0)</f>
        <v>0.001666666667</v>
      </c>
      <c r="H324" s="115">
        <f t="shared" si="488"/>
        <v>0</v>
      </c>
      <c r="I324" s="115">
        <f t="shared" si="488"/>
        <v>0</v>
      </c>
      <c r="J324" s="115">
        <f t="shared" si="488"/>
        <v>0</v>
      </c>
      <c r="K324" s="115">
        <f t="shared" si="488"/>
        <v>0</v>
      </c>
      <c r="L324" s="115">
        <f t="shared" si="488"/>
        <v>0</v>
      </c>
      <c r="M324" s="115">
        <f t="shared" si="488"/>
        <v>0</v>
      </c>
      <c r="N324" s="115">
        <f t="shared" si="488"/>
        <v>0</v>
      </c>
      <c r="O324" s="115">
        <f t="shared" si="488"/>
        <v>0</v>
      </c>
      <c r="P324" s="115">
        <f t="shared" si="488"/>
        <v>0</v>
      </c>
      <c r="Q324" s="115">
        <f t="shared" si="488"/>
        <v>0</v>
      </c>
      <c r="R324" s="115">
        <f t="shared" si="488"/>
        <v>0</v>
      </c>
      <c r="S324" s="117">
        <f t="shared" si="488"/>
        <v>0.0006898930666</v>
      </c>
      <c r="T324" s="114"/>
      <c r="U324" s="117">
        <f t="shared" ref="U324:X324" si="489">IFERROR(U299/U$307,0)</f>
        <v>0.0006898930666</v>
      </c>
      <c r="V324" s="117">
        <f t="shared" si="489"/>
        <v>0</v>
      </c>
      <c r="W324" s="117">
        <f t="shared" si="489"/>
        <v>0</v>
      </c>
      <c r="X324" s="117">
        <f t="shared" si="489"/>
        <v>0</v>
      </c>
    </row>
    <row r="325" ht="14.25" customHeight="1" outlineLevel="1">
      <c r="A325" s="110"/>
      <c r="B325" s="197" t="s">
        <v>387</v>
      </c>
      <c r="C325" s="112" t="s">
        <v>69</v>
      </c>
      <c r="E325" s="115">
        <f t="shared" si="459"/>
        <v>0</v>
      </c>
      <c r="F325" s="114"/>
      <c r="G325" s="115">
        <f t="shared" ref="G325:S325" si="490">IFERROR(G300/G$307,0)</f>
        <v>0</v>
      </c>
      <c r="H325" s="115">
        <f t="shared" si="490"/>
        <v>0</v>
      </c>
      <c r="I325" s="115">
        <f t="shared" si="490"/>
        <v>0</v>
      </c>
      <c r="J325" s="115">
        <f t="shared" si="490"/>
        <v>0</v>
      </c>
      <c r="K325" s="115">
        <f t="shared" si="490"/>
        <v>0</v>
      </c>
      <c r="L325" s="115">
        <f t="shared" si="490"/>
        <v>0</v>
      </c>
      <c r="M325" s="115">
        <f t="shared" si="490"/>
        <v>0</v>
      </c>
      <c r="N325" s="115">
        <f t="shared" si="490"/>
        <v>0</v>
      </c>
      <c r="O325" s="115">
        <f t="shared" si="490"/>
        <v>0</v>
      </c>
      <c r="P325" s="115">
        <f t="shared" si="490"/>
        <v>0</v>
      </c>
      <c r="Q325" s="115">
        <f t="shared" si="490"/>
        <v>0</v>
      </c>
      <c r="R325" s="115">
        <f t="shared" si="490"/>
        <v>0</v>
      </c>
      <c r="S325" s="117">
        <f t="shared" si="490"/>
        <v>0</v>
      </c>
      <c r="T325" s="114"/>
      <c r="U325" s="117">
        <f t="shared" ref="U325:X325" si="491">IFERROR(U300/U$307,0)</f>
        <v>0</v>
      </c>
      <c r="V325" s="117">
        <f t="shared" si="491"/>
        <v>0</v>
      </c>
      <c r="W325" s="117">
        <f t="shared" si="491"/>
        <v>0</v>
      </c>
      <c r="X325" s="117">
        <f t="shared" si="491"/>
        <v>0</v>
      </c>
    </row>
    <row r="326" ht="14.25" customHeight="1" outlineLevel="1">
      <c r="A326" s="110"/>
      <c r="B326" s="111" t="s">
        <v>388</v>
      </c>
      <c r="C326" s="112" t="s">
        <v>69</v>
      </c>
      <c r="E326" s="115">
        <f t="shared" si="459"/>
        <v>0</v>
      </c>
      <c r="F326" s="114"/>
      <c r="G326" s="115">
        <f t="shared" ref="G326:S326" si="492">IFERROR(G301/G$307,0)</f>
        <v>0.00625</v>
      </c>
      <c r="H326" s="115">
        <f t="shared" si="492"/>
        <v>0</v>
      </c>
      <c r="I326" s="115">
        <f t="shared" si="492"/>
        <v>0.01645338208</v>
      </c>
      <c r="J326" s="115">
        <f t="shared" si="492"/>
        <v>0</v>
      </c>
      <c r="K326" s="115">
        <f t="shared" si="492"/>
        <v>0</v>
      </c>
      <c r="L326" s="115">
        <f t="shared" si="492"/>
        <v>0</v>
      </c>
      <c r="M326" s="115">
        <f t="shared" si="492"/>
        <v>0</v>
      </c>
      <c r="N326" s="115">
        <f t="shared" si="492"/>
        <v>0</v>
      </c>
      <c r="O326" s="115">
        <f t="shared" si="492"/>
        <v>0</v>
      </c>
      <c r="P326" s="115">
        <f t="shared" si="492"/>
        <v>0</v>
      </c>
      <c r="Q326" s="115">
        <f t="shared" si="492"/>
        <v>0</v>
      </c>
      <c r="R326" s="115">
        <f t="shared" si="492"/>
        <v>0</v>
      </c>
      <c r="S326" s="117">
        <f t="shared" si="492"/>
        <v>0.005691617799</v>
      </c>
      <c r="T326" s="114"/>
      <c r="U326" s="117">
        <f t="shared" ref="U326:X326" si="493">IFERROR(U301/U$307,0)</f>
        <v>0.005691617799</v>
      </c>
      <c r="V326" s="117">
        <f t="shared" si="493"/>
        <v>0</v>
      </c>
      <c r="W326" s="117">
        <f t="shared" si="493"/>
        <v>0</v>
      </c>
      <c r="X326" s="117">
        <f t="shared" si="493"/>
        <v>0</v>
      </c>
    </row>
    <row r="327" ht="14.25" customHeight="1" outlineLevel="1">
      <c r="A327" s="110"/>
      <c r="B327" s="197" t="s">
        <v>389</v>
      </c>
      <c r="C327" s="112" t="s">
        <v>69</v>
      </c>
      <c r="E327" s="115">
        <f t="shared" si="459"/>
        <v>0</v>
      </c>
      <c r="F327" s="114"/>
      <c r="G327" s="115">
        <f t="shared" ref="G327:S327" si="494">IFERROR(G302/G$307,0)</f>
        <v>0.003333333333</v>
      </c>
      <c r="H327" s="115">
        <f t="shared" si="494"/>
        <v>0</v>
      </c>
      <c r="I327" s="115">
        <f t="shared" si="494"/>
        <v>0</v>
      </c>
      <c r="J327" s="115">
        <f t="shared" si="494"/>
        <v>0</v>
      </c>
      <c r="K327" s="115">
        <f t="shared" si="494"/>
        <v>0</v>
      </c>
      <c r="L327" s="115">
        <f t="shared" si="494"/>
        <v>0</v>
      </c>
      <c r="M327" s="115">
        <f t="shared" si="494"/>
        <v>0</v>
      </c>
      <c r="N327" s="115">
        <f t="shared" si="494"/>
        <v>0</v>
      </c>
      <c r="O327" s="115">
        <f t="shared" si="494"/>
        <v>0</v>
      </c>
      <c r="P327" s="115">
        <f t="shared" si="494"/>
        <v>0</v>
      </c>
      <c r="Q327" s="115">
        <f t="shared" si="494"/>
        <v>0</v>
      </c>
      <c r="R327" s="115">
        <f t="shared" si="494"/>
        <v>0</v>
      </c>
      <c r="S327" s="117">
        <f t="shared" si="494"/>
        <v>0.001379786133</v>
      </c>
      <c r="T327" s="114"/>
      <c r="U327" s="117">
        <f t="shared" ref="U327:X327" si="495">IFERROR(U302/U$307,0)</f>
        <v>0.001379786133</v>
      </c>
      <c r="V327" s="117">
        <f t="shared" si="495"/>
        <v>0</v>
      </c>
      <c r="W327" s="117">
        <f t="shared" si="495"/>
        <v>0</v>
      </c>
      <c r="X327" s="117">
        <f t="shared" si="495"/>
        <v>0</v>
      </c>
    </row>
    <row r="328" ht="14.25" customHeight="1" outlineLevel="1">
      <c r="A328" s="110"/>
      <c r="B328" s="111" t="s">
        <v>390</v>
      </c>
      <c r="C328" s="112" t="s">
        <v>69</v>
      </c>
      <c r="E328" s="115">
        <f t="shared" si="459"/>
        <v>0</v>
      </c>
      <c r="F328" s="114"/>
      <c r="G328" s="115">
        <f t="shared" ref="G328:S328" si="496">IFERROR(G303/G$307,0)</f>
        <v>0.03</v>
      </c>
      <c r="H328" s="115">
        <f t="shared" si="496"/>
        <v>0.005208333333</v>
      </c>
      <c r="I328" s="115">
        <f t="shared" si="496"/>
        <v>0.0365630713</v>
      </c>
      <c r="J328" s="115">
        <f t="shared" si="496"/>
        <v>0</v>
      </c>
      <c r="K328" s="115">
        <f t="shared" si="496"/>
        <v>0</v>
      </c>
      <c r="L328" s="115">
        <f t="shared" si="496"/>
        <v>0</v>
      </c>
      <c r="M328" s="115">
        <f t="shared" si="496"/>
        <v>0</v>
      </c>
      <c r="N328" s="115">
        <f t="shared" si="496"/>
        <v>0</v>
      </c>
      <c r="O328" s="115">
        <f t="shared" si="496"/>
        <v>0</v>
      </c>
      <c r="P328" s="115">
        <f t="shared" si="496"/>
        <v>0</v>
      </c>
      <c r="Q328" s="115">
        <f t="shared" si="496"/>
        <v>0</v>
      </c>
      <c r="R328" s="115">
        <f t="shared" si="496"/>
        <v>0</v>
      </c>
      <c r="S328" s="117">
        <f t="shared" si="496"/>
        <v>0.02138668506</v>
      </c>
      <c r="T328" s="114"/>
      <c r="U328" s="117">
        <f t="shared" ref="U328:X328" si="497">IFERROR(U303/U$307,0)</f>
        <v>0.02138668506</v>
      </c>
      <c r="V328" s="117">
        <f t="shared" si="497"/>
        <v>0</v>
      </c>
      <c r="W328" s="117">
        <f t="shared" si="497"/>
        <v>0</v>
      </c>
      <c r="X328" s="117">
        <f t="shared" si="497"/>
        <v>0</v>
      </c>
    </row>
    <row r="329" ht="14.25" customHeight="1" outlineLevel="1">
      <c r="A329" s="110"/>
      <c r="B329" s="111" t="s">
        <v>391</v>
      </c>
      <c r="C329" s="112" t="s">
        <v>69</v>
      </c>
      <c r="E329" s="115">
        <f t="shared" si="459"/>
        <v>0</v>
      </c>
      <c r="F329" s="114"/>
      <c r="G329" s="115">
        <f t="shared" ref="G329:S329" si="498">IFERROR(G304/G$307,0)</f>
        <v>0</v>
      </c>
      <c r="H329" s="115">
        <f t="shared" si="498"/>
        <v>0</v>
      </c>
      <c r="I329" s="115">
        <f t="shared" si="498"/>
        <v>0</v>
      </c>
      <c r="J329" s="115">
        <f t="shared" si="498"/>
        <v>0</v>
      </c>
      <c r="K329" s="115">
        <f t="shared" si="498"/>
        <v>0</v>
      </c>
      <c r="L329" s="115">
        <f t="shared" si="498"/>
        <v>0</v>
      </c>
      <c r="M329" s="115">
        <f t="shared" si="498"/>
        <v>0</v>
      </c>
      <c r="N329" s="115">
        <f t="shared" si="498"/>
        <v>0</v>
      </c>
      <c r="O329" s="115">
        <f t="shared" si="498"/>
        <v>0</v>
      </c>
      <c r="P329" s="115">
        <f t="shared" si="498"/>
        <v>0</v>
      </c>
      <c r="Q329" s="115">
        <f t="shared" si="498"/>
        <v>0</v>
      </c>
      <c r="R329" s="115">
        <f t="shared" si="498"/>
        <v>0</v>
      </c>
      <c r="S329" s="117">
        <f t="shared" si="498"/>
        <v>0</v>
      </c>
      <c r="T329" s="114"/>
      <c r="U329" s="117">
        <f t="shared" ref="U329:X329" si="499">IFERROR(U304/U$307,0)</f>
        <v>0</v>
      </c>
      <c r="V329" s="117">
        <f t="shared" si="499"/>
        <v>0</v>
      </c>
      <c r="W329" s="117">
        <f t="shared" si="499"/>
        <v>0</v>
      </c>
      <c r="X329" s="117">
        <f t="shared" si="499"/>
        <v>0</v>
      </c>
    </row>
    <row r="330" ht="14.25" customHeight="1" outlineLevel="1">
      <c r="A330" s="110"/>
      <c r="B330" s="197" t="s">
        <v>392</v>
      </c>
      <c r="C330" s="112" t="s">
        <v>69</v>
      </c>
      <c r="E330" s="115">
        <f t="shared" si="459"/>
        <v>0</v>
      </c>
      <c r="F330" s="114"/>
      <c r="G330" s="115">
        <f t="shared" ref="G330:S330" si="500">IFERROR(G305/G$307,0)</f>
        <v>0.095</v>
      </c>
      <c r="H330" s="115">
        <f t="shared" si="500"/>
        <v>0.3758680556</v>
      </c>
      <c r="I330" s="115">
        <f t="shared" si="500"/>
        <v>0</v>
      </c>
      <c r="J330" s="115">
        <f t="shared" si="500"/>
        <v>0</v>
      </c>
      <c r="K330" s="115">
        <f t="shared" si="500"/>
        <v>0</v>
      </c>
      <c r="L330" s="115">
        <f t="shared" si="500"/>
        <v>0</v>
      </c>
      <c r="M330" s="115">
        <f t="shared" si="500"/>
        <v>0</v>
      </c>
      <c r="N330" s="115">
        <f t="shared" si="500"/>
        <v>0</v>
      </c>
      <c r="O330" s="115">
        <f t="shared" si="500"/>
        <v>0</v>
      </c>
      <c r="P330" s="115">
        <f t="shared" si="500"/>
        <v>0</v>
      </c>
      <c r="Q330" s="115">
        <f t="shared" si="500"/>
        <v>0</v>
      </c>
      <c r="R330" s="115">
        <f t="shared" si="500"/>
        <v>0</v>
      </c>
      <c r="S330" s="117">
        <f t="shared" si="500"/>
        <v>0.1886857537</v>
      </c>
      <c r="T330" s="114"/>
      <c r="U330" s="117">
        <f t="shared" ref="U330:X330" si="501">IFERROR(U305/U$307,0)</f>
        <v>0.1886857537</v>
      </c>
      <c r="V330" s="117">
        <f t="shared" si="501"/>
        <v>0</v>
      </c>
      <c r="W330" s="117">
        <f t="shared" si="501"/>
        <v>0</v>
      </c>
      <c r="X330" s="117">
        <f t="shared" si="501"/>
        <v>0</v>
      </c>
    </row>
    <row r="331" ht="14.25" customHeight="1" outlineLevel="1">
      <c r="A331" s="110"/>
      <c r="B331" s="111" t="s">
        <v>393</v>
      </c>
      <c r="C331" s="112" t="s">
        <v>69</v>
      </c>
      <c r="E331" s="115">
        <f t="shared" si="459"/>
        <v>0</v>
      </c>
      <c r="F331" s="114"/>
      <c r="G331" s="115">
        <f t="shared" ref="G331:S331" si="502">IFERROR(G306/G$307,0)</f>
        <v>0.001527777778</v>
      </c>
      <c r="H331" s="115">
        <f t="shared" si="502"/>
        <v>0</v>
      </c>
      <c r="I331" s="115">
        <f t="shared" si="502"/>
        <v>0</v>
      </c>
      <c r="J331" s="115">
        <f t="shared" si="502"/>
        <v>0</v>
      </c>
      <c r="K331" s="115">
        <f t="shared" si="502"/>
        <v>0</v>
      </c>
      <c r="L331" s="115">
        <f t="shared" si="502"/>
        <v>0</v>
      </c>
      <c r="M331" s="115">
        <f t="shared" si="502"/>
        <v>0</v>
      </c>
      <c r="N331" s="115">
        <f t="shared" si="502"/>
        <v>0</v>
      </c>
      <c r="O331" s="115">
        <f t="shared" si="502"/>
        <v>0</v>
      </c>
      <c r="P331" s="115">
        <f t="shared" si="502"/>
        <v>0</v>
      </c>
      <c r="Q331" s="115">
        <f t="shared" si="502"/>
        <v>0</v>
      </c>
      <c r="R331" s="115">
        <f t="shared" si="502"/>
        <v>0</v>
      </c>
      <c r="S331" s="117">
        <f t="shared" si="502"/>
        <v>0.0006324019777</v>
      </c>
      <c r="T331" s="114"/>
      <c r="U331" s="117">
        <f t="shared" ref="U331:X331" si="503">IFERROR(U306/U$307,0)</f>
        <v>0.0006324019777</v>
      </c>
      <c r="V331" s="117">
        <f t="shared" si="503"/>
        <v>0</v>
      </c>
      <c r="W331" s="117">
        <f t="shared" si="503"/>
        <v>0</v>
      </c>
      <c r="X331" s="117">
        <f t="shared" si="503"/>
        <v>0</v>
      </c>
    </row>
    <row r="332" ht="14.25" customHeight="1" outlineLevel="1">
      <c r="A332" s="121"/>
      <c r="B332" s="148" t="s">
        <v>394</v>
      </c>
      <c r="C332" s="123" t="s">
        <v>69</v>
      </c>
      <c r="D332" s="70"/>
      <c r="E332" s="117">
        <f>IFERROR(E307/E307,0)</f>
        <v>0</v>
      </c>
      <c r="F332" s="109"/>
      <c r="G332" s="117">
        <f t="shared" ref="G332:S332" si="504">IFERROR(G307/G307,0)</f>
        <v>1</v>
      </c>
      <c r="H332" s="117">
        <f t="shared" si="504"/>
        <v>1</v>
      </c>
      <c r="I332" s="117">
        <f t="shared" si="504"/>
        <v>1</v>
      </c>
      <c r="J332" s="117">
        <f t="shared" si="504"/>
        <v>0</v>
      </c>
      <c r="K332" s="117">
        <f t="shared" si="504"/>
        <v>0</v>
      </c>
      <c r="L332" s="117">
        <f t="shared" si="504"/>
        <v>0</v>
      </c>
      <c r="M332" s="117">
        <f t="shared" si="504"/>
        <v>0</v>
      </c>
      <c r="N332" s="117">
        <f t="shared" si="504"/>
        <v>0</v>
      </c>
      <c r="O332" s="117">
        <f t="shared" si="504"/>
        <v>0</v>
      </c>
      <c r="P332" s="117">
        <f t="shared" si="504"/>
        <v>0</v>
      </c>
      <c r="Q332" s="117">
        <f t="shared" si="504"/>
        <v>0</v>
      </c>
      <c r="R332" s="117">
        <f t="shared" si="504"/>
        <v>0</v>
      </c>
      <c r="S332" s="117">
        <f t="shared" si="504"/>
        <v>1</v>
      </c>
      <c r="T332" s="109"/>
      <c r="U332" s="117">
        <f t="shared" ref="U332:X332" si="505">IFERROR(U307/U307,0)</f>
        <v>1</v>
      </c>
      <c r="V332" s="117">
        <f t="shared" si="505"/>
        <v>0</v>
      </c>
      <c r="W332" s="117">
        <f t="shared" si="505"/>
        <v>0</v>
      </c>
      <c r="X332" s="117">
        <f t="shared" si="505"/>
        <v>0</v>
      </c>
    </row>
    <row r="333" ht="14.25" customHeight="1" outlineLevel="1">
      <c r="A333" s="110"/>
      <c r="B333" s="111" t="s">
        <v>395</v>
      </c>
      <c r="C333" s="112"/>
      <c r="E333" s="116">
        <v>1.0</v>
      </c>
      <c r="F333" s="114"/>
      <c r="G333" s="116">
        <v>1.0</v>
      </c>
      <c r="H333" s="116">
        <v>1.0</v>
      </c>
      <c r="I333" s="116">
        <v>1.0</v>
      </c>
      <c r="J333" s="116"/>
      <c r="K333" s="116"/>
      <c r="L333" s="116"/>
      <c r="M333" s="116"/>
      <c r="N333" s="116"/>
      <c r="O333" s="116"/>
      <c r="P333" s="116"/>
      <c r="Q333" s="116"/>
      <c r="R333" s="116"/>
      <c r="S333" s="120">
        <v>1.0</v>
      </c>
      <c r="T333" s="114"/>
      <c r="U333" s="120">
        <f t="shared" ref="U333:X333" si="506">SUMIFS($G333:$R333,$G$5:$R$5,U$6)</f>
        <v>3</v>
      </c>
      <c r="V333" s="120">
        <f t="shared" si="506"/>
        <v>0</v>
      </c>
      <c r="W333" s="120">
        <f t="shared" si="506"/>
        <v>0</v>
      </c>
      <c r="X333" s="120">
        <f t="shared" si="506"/>
        <v>0</v>
      </c>
    </row>
    <row r="334" ht="14.25" customHeight="1" outlineLevel="1">
      <c r="A334" s="110"/>
      <c r="B334" s="111" t="s">
        <v>396</v>
      </c>
      <c r="C334" s="112"/>
      <c r="E334" s="116">
        <v>1.0</v>
      </c>
      <c r="F334" s="114"/>
      <c r="G334" s="116">
        <v>1.0</v>
      </c>
      <c r="H334" s="116">
        <v>1.0</v>
      </c>
      <c r="I334" s="116">
        <v>1.0</v>
      </c>
      <c r="J334" s="116"/>
      <c r="K334" s="116"/>
      <c r="L334" s="116"/>
      <c r="M334" s="116"/>
      <c r="N334" s="116"/>
      <c r="O334" s="116"/>
      <c r="P334" s="116"/>
      <c r="Q334" s="116"/>
      <c r="R334" s="116"/>
      <c r="S334" s="120">
        <v>1.0</v>
      </c>
      <c r="T334" s="114"/>
      <c r="U334" s="120">
        <f t="shared" ref="U334:X334" si="507">SUMIFS($G334:$R334,$G$5:$R$5,U$6)</f>
        <v>3</v>
      </c>
      <c r="V334" s="120">
        <f t="shared" si="507"/>
        <v>0</v>
      </c>
      <c r="W334" s="120">
        <f t="shared" si="507"/>
        <v>0</v>
      </c>
      <c r="X334" s="120">
        <f t="shared" si="507"/>
        <v>0</v>
      </c>
    </row>
    <row r="335" ht="14.25" customHeight="1" outlineLevel="1">
      <c r="A335" s="110"/>
      <c r="B335" s="111" t="s">
        <v>397</v>
      </c>
      <c r="C335" s="112"/>
      <c r="E335" s="116"/>
      <c r="F335" s="114"/>
      <c r="G335" s="116">
        <v>19.75</v>
      </c>
      <c r="H335" s="116">
        <v>23.65</v>
      </c>
      <c r="I335" s="116">
        <v>19.45</v>
      </c>
      <c r="J335" s="116"/>
      <c r="K335" s="116"/>
      <c r="L335" s="116"/>
      <c r="M335" s="116"/>
      <c r="N335" s="116"/>
      <c r="O335" s="116"/>
      <c r="P335" s="116"/>
      <c r="Q335" s="116"/>
      <c r="R335" s="116"/>
      <c r="S335" s="120">
        <f>SUM(G335:R335)</f>
        <v>62.85</v>
      </c>
      <c r="T335" s="114"/>
      <c r="U335" s="120">
        <f t="shared" ref="U335:X335" si="508">SUMIFS($G335:$R335,$G$5:$R$5,U$6)</f>
        <v>62.85</v>
      </c>
      <c r="V335" s="120">
        <f t="shared" si="508"/>
        <v>0</v>
      </c>
      <c r="W335" s="120">
        <f t="shared" si="508"/>
        <v>0</v>
      </c>
      <c r="X335" s="120">
        <f t="shared" si="508"/>
        <v>0</v>
      </c>
    </row>
    <row r="336" ht="14.25" customHeight="1" outlineLevel="1">
      <c r="A336" s="179"/>
      <c r="B336" s="198" t="s">
        <v>398</v>
      </c>
      <c r="C336" s="181"/>
      <c r="D336" s="70"/>
      <c r="E336" s="124">
        <f>IFERROR(E307/(E335*E333*24),0)</f>
        <v>0</v>
      </c>
      <c r="F336" s="109"/>
      <c r="G336" s="124">
        <f t="shared" ref="G336:S336" si="509">IFERROR(G307/(G335*G334*24),0)</f>
        <v>1.265822785</v>
      </c>
      <c r="H336" s="124">
        <f t="shared" si="509"/>
        <v>1.014799154</v>
      </c>
      <c r="I336" s="124">
        <f t="shared" si="509"/>
        <v>0.5859040274</v>
      </c>
      <c r="J336" s="124">
        <f t="shared" si="509"/>
        <v>0</v>
      </c>
      <c r="K336" s="124">
        <f t="shared" si="509"/>
        <v>0</v>
      </c>
      <c r="L336" s="124">
        <f t="shared" si="509"/>
        <v>0</v>
      </c>
      <c r="M336" s="124">
        <f t="shared" si="509"/>
        <v>0</v>
      </c>
      <c r="N336" s="124">
        <f t="shared" si="509"/>
        <v>0</v>
      </c>
      <c r="O336" s="124">
        <f t="shared" si="509"/>
        <v>0</v>
      </c>
      <c r="P336" s="124">
        <f t="shared" si="509"/>
        <v>0</v>
      </c>
      <c r="Q336" s="124">
        <f t="shared" si="509"/>
        <v>0</v>
      </c>
      <c r="R336" s="124">
        <f t="shared" si="509"/>
        <v>0</v>
      </c>
      <c r="S336" s="124">
        <f t="shared" si="509"/>
        <v>0.9609520021</v>
      </c>
      <c r="T336" s="109"/>
      <c r="U336" s="124">
        <f t="shared" ref="U336:X336" si="510">IFERROR(U307/(U335*U333*24),0)</f>
        <v>0.320317334</v>
      </c>
      <c r="V336" s="124">
        <f t="shared" si="510"/>
        <v>0</v>
      </c>
      <c r="W336" s="124">
        <f t="shared" si="510"/>
        <v>0</v>
      </c>
      <c r="X336" s="124">
        <f t="shared" si="510"/>
        <v>0</v>
      </c>
    </row>
    <row r="337" ht="14.25" customHeight="1" outlineLevel="1">
      <c r="S337" s="70"/>
    </row>
    <row r="338" ht="14.25" customHeight="1" outlineLevel="1">
      <c r="A338" s="105"/>
      <c r="B338" s="199" t="s">
        <v>404</v>
      </c>
      <c r="C338" s="107"/>
      <c r="D338" s="70"/>
      <c r="E338" s="108"/>
      <c r="F338" s="109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9"/>
      <c r="U338" s="108"/>
      <c r="V338" s="108"/>
      <c r="W338" s="108"/>
      <c r="X338" s="108"/>
    </row>
    <row r="339" ht="14.25" customHeight="1" outlineLevel="1">
      <c r="A339" s="110"/>
      <c r="B339" s="111" t="s">
        <v>371</v>
      </c>
      <c r="C339" s="112" t="s">
        <v>283</v>
      </c>
      <c r="E339" s="116"/>
      <c r="F339" s="114"/>
      <c r="G339" s="116">
        <v>46.75</v>
      </c>
      <c r="H339" s="116">
        <v>27.666666666666668</v>
      </c>
      <c r="I339" s="116">
        <v>161.83333333333334</v>
      </c>
      <c r="J339" s="116"/>
      <c r="K339" s="116"/>
      <c r="L339" s="116"/>
      <c r="M339" s="116"/>
      <c r="N339" s="116"/>
      <c r="O339" s="116"/>
      <c r="P339" s="116"/>
      <c r="Q339" s="116"/>
      <c r="R339" s="116"/>
      <c r="S339" s="120">
        <f t="shared" ref="S339:S361" si="512">SUM(G339:R339)</f>
        <v>236.25</v>
      </c>
      <c r="T339" s="114"/>
      <c r="U339" s="116">
        <f t="shared" ref="U339:X339" si="511">SUMIFS($G339:$R339,$G$5:$R$5,U$6)</f>
        <v>236.25</v>
      </c>
      <c r="V339" s="116">
        <f t="shared" si="511"/>
        <v>0</v>
      </c>
      <c r="W339" s="116">
        <f t="shared" si="511"/>
        <v>0</v>
      </c>
      <c r="X339" s="116">
        <f t="shared" si="511"/>
        <v>0</v>
      </c>
    </row>
    <row r="340" ht="14.25" customHeight="1" outlineLevel="1">
      <c r="A340" s="110"/>
      <c r="B340" s="111" t="s">
        <v>372</v>
      </c>
      <c r="C340" s="112" t="s">
        <v>283</v>
      </c>
      <c r="E340" s="116"/>
      <c r="F340" s="114"/>
      <c r="G340" s="116">
        <v>12.5</v>
      </c>
      <c r="H340" s="116">
        <v>0.0</v>
      </c>
      <c r="I340" s="116">
        <v>8.5</v>
      </c>
      <c r="J340" s="116"/>
      <c r="K340" s="116"/>
      <c r="L340" s="116"/>
      <c r="M340" s="116"/>
      <c r="N340" s="116"/>
      <c r="O340" s="116"/>
      <c r="P340" s="116"/>
      <c r="Q340" s="116"/>
      <c r="R340" s="116"/>
      <c r="S340" s="120">
        <f t="shared" si="512"/>
        <v>21</v>
      </c>
      <c r="T340" s="114"/>
      <c r="U340" s="116">
        <f t="shared" ref="U340:X340" si="513">SUMIFS($G340:$R340,$G$5:$R$5,U$6)</f>
        <v>21</v>
      </c>
      <c r="V340" s="116">
        <f t="shared" si="513"/>
        <v>0</v>
      </c>
      <c r="W340" s="116">
        <f t="shared" si="513"/>
        <v>0</v>
      </c>
      <c r="X340" s="116">
        <f t="shared" si="513"/>
        <v>0</v>
      </c>
    </row>
    <row r="341" ht="14.25" customHeight="1" outlineLevel="1">
      <c r="A341" s="110"/>
      <c r="B341" s="197" t="s">
        <v>373</v>
      </c>
      <c r="C341" s="112" t="s">
        <v>283</v>
      </c>
      <c r="E341" s="116"/>
      <c r="F341" s="114"/>
      <c r="G341" s="116">
        <v>216.0</v>
      </c>
      <c r="H341" s="116">
        <v>288.0</v>
      </c>
      <c r="I341" s="116">
        <v>0.0</v>
      </c>
      <c r="J341" s="116"/>
      <c r="K341" s="116"/>
      <c r="L341" s="116"/>
      <c r="M341" s="116"/>
      <c r="N341" s="116"/>
      <c r="O341" s="116"/>
      <c r="P341" s="116"/>
      <c r="Q341" s="116"/>
      <c r="R341" s="116"/>
      <c r="S341" s="120">
        <f t="shared" si="512"/>
        <v>504</v>
      </c>
      <c r="T341" s="114"/>
      <c r="U341" s="116">
        <f t="shared" ref="U341:X341" si="514">SUMIFS($G341:$R341,$G$5:$R$5,U$6)</f>
        <v>504</v>
      </c>
      <c r="V341" s="116">
        <f t="shared" si="514"/>
        <v>0</v>
      </c>
      <c r="W341" s="116">
        <f t="shared" si="514"/>
        <v>0</v>
      </c>
      <c r="X341" s="116">
        <f t="shared" si="514"/>
        <v>0</v>
      </c>
    </row>
    <row r="342" ht="14.25" customHeight="1" outlineLevel="1">
      <c r="A342" s="110"/>
      <c r="B342" s="111" t="s">
        <v>374</v>
      </c>
      <c r="C342" s="112" t="s">
        <v>283</v>
      </c>
      <c r="E342" s="116"/>
      <c r="F342" s="114"/>
      <c r="G342" s="116">
        <v>3.5</v>
      </c>
      <c r="H342" s="116">
        <v>0.0</v>
      </c>
      <c r="I342" s="116">
        <v>0.0</v>
      </c>
      <c r="J342" s="116"/>
      <c r="K342" s="116"/>
      <c r="L342" s="116"/>
      <c r="M342" s="116"/>
      <c r="N342" s="116"/>
      <c r="O342" s="116"/>
      <c r="P342" s="116"/>
      <c r="Q342" s="116"/>
      <c r="R342" s="116"/>
      <c r="S342" s="120">
        <f t="shared" si="512"/>
        <v>3.5</v>
      </c>
      <c r="T342" s="114"/>
      <c r="U342" s="116">
        <f t="shared" ref="U342:X342" si="515">SUMIFS($G342:$R342,$G$5:$R$5,U$6)</f>
        <v>3.5</v>
      </c>
      <c r="V342" s="116">
        <f t="shared" si="515"/>
        <v>0</v>
      </c>
      <c r="W342" s="116">
        <f t="shared" si="515"/>
        <v>0</v>
      </c>
      <c r="X342" s="116">
        <f t="shared" si="515"/>
        <v>0</v>
      </c>
    </row>
    <row r="343" ht="14.25" customHeight="1" outlineLevel="1">
      <c r="A343" s="110"/>
      <c r="B343" s="111" t="s">
        <v>375</v>
      </c>
      <c r="C343" s="112" t="s">
        <v>283</v>
      </c>
      <c r="E343" s="116"/>
      <c r="F343" s="114"/>
      <c r="G343" s="116">
        <v>0.0</v>
      </c>
      <c r="H343" s="116">
        <v>0.25</v>
      </c>
      <c r="I343" s="116">
        <v>0.5</v>
      </c>
      <c r="J343" s="116"/>
      <c r="K343" s="116"/>
      <c r="L343" s="116"/>
      <c r="M343" s="116"/>
      <c r="N343" s="116"/>
      <c r="O343" s="116"/>
      <c r="P343" s="116"/>
      <c r="Q343" s="116"/>
      <c r="R343" s="116"/>
      <c r="S343" s="120">
        <f t="shared" si="512"/>
        <v>0.75</v>
      </c>
      <c r="T343" s="114"/>
      <c r="U343" s="116">
        <f t="shared" ref="U343:X343" si="516">SUMIFS($G343:$R343,$G$5:$R$5,U$6)</f>
        <v>0.75</v>
      </c>
      <c r="V343" s="116">
        <f t="shared" si="516"/>
        <v>0</v>
      </c>
      <c r="W343" s="116">
        <f t="shared" si="516"/>
        <v>0</v>
      </c>
      <c r="X343" s="116">
        <f t="shared" si="516"/>
        <v>0</v>
      </c>
    </row>
    <row r="344" ht="14.25" customHeight="1" outlineLevel="1">
      <c r="A344" s="110"/>
      <c r="B344" s="111" t="s">
        <v>376</v>
      </c>
      <c r="C344" s="112" t="s">
        <v>283</v>
      </c>
      <c r="E344" s="116"/>
      <c r="F344" s="114"/>
      <c r="G344" s="116">
        <v>0.8333333333333334</v>
      </c>
      <c r="H344" s="116">
        <v>1.0</v>
      </c>
      <c r="I344" s="116">
        <v>8.25</v>
      </c>
      <c r="J344" s="116"/>
      <c r="K344" s="116"/>
      <c r="L344" s="116"/>
      <c r="M344" s="116"/>
      <c r="N344" s="116"/>
      <c r="O344" s="116"/>
      <c r="P344" s="116"/>
      <c r="Q344" s="116"/>
      <c r="R344" s="116"/>
      <c r="S344" s="120">
        <f t="shared" si="512"/>
        <v>10.08333333</v>
      </c>
      <c r="T344" s="114"/>
      <c r="U344" s="116">
        <f t="shared" ref="U344:X344" si="517">SUMIFS($G344:$R344,$G$5:$R$5,U$6)</f>
        <v>10.08333333</v>
      </c>
      <c r="V344" s="116">
        <f t="shared" si="517"/>
        <v>0</v>
      </c>
      <c r="W344" s="116">
        <f t="shared" si="517"/>
        <v>0</v>
      </c>
      <c r="X344" s="116">
        <f t="shared" si="517"/>
        <v>0</v>
      </c>
    </row>
    <row r="345" ht="14.25" customHeight="1" outlineLevel="1">
      <c r="A345" s="110"/>
      <c r="B345" s="111" t="s">
        <v>377</v>
      </c>
      <c r="C345" s="112" t="s">
        <v>283</v>
      </c>
      <c r="E345" s="116"/>
      <c r="F345" s="114"/>
      <c r="G345" s="116">
        <v>3.3333333333333335</v>
      </c>
      <c r="H345" s="116">
        <v>3.8333333333333335</v>
      </c>
      <c r="I345" s="116">
        <v>2.5833333333333335</v>
      </c>
      <c r="J345" s="116"/>
      <c r="K345" s="116"/>
      <c r="L345" s="116"/>
      <c r="M345" s="116"/>
      <c r="N345" s="116"/>
      <c r="O345" s="116"/>
      <c r="P345" s="116"/>
      <c r="Q345" s="116"/>
      <c r="R345" s="116"/>
      <c r="S345" s="120">
        <f t="shared" si="512"/>
        <v>9.75</v>
      </c>
      <c r="T345" s="114"/>
      <c r="U345" s="116">
        <f t="shared" ref="U345:X345" si="518">SUMIFS($G345:$R345,$G$5:$R$5,U$6)</f>
        <v>9.75</v>
      </c>
      <c r="V345" s="116">
        <f t="shared" si="518"/>
        <v>0</v>
      </c>
      <c r="W345" s="116">
        <f t="shared" si="518"/>
        <v>0</v>
      </c>
      <c r="X345" s="116">
        <f t="shared" si="518"/>
        <v>0</v>
      </c>
    </row>
    <row r="346" ht="14.25" customHeight="1" outlineLevel="1">
      <c r="A346" s="110"/>
      <c r="B346" s="111" t="s">
        <v>378</v>
      </c>
      <c r="C346" s="112" t="s">
        <v>283</v>
      </c>
      <c r="E346" s="116"/>
      <c r="F346" s="114"/>
      <c r="G346" s="116">
        <v>0.5833333333333334</v>
      </c>
      <c r="H346" s="116">
        <v>0.0</v>
      </c>
      <c r="I346" s="116">
        <v>0.0</v>
      </c>
      <c r="J346" s="116"/>
      <c r="K346" s="116"/>
      <c r="L346" s="116"/>
      <c r="M346" s="116"/>
      <c r="N346" s="116"/>
      <c r="O346" s="116"/>
      <c r="P346" s="116"/>
      <c r="Q346" s="116"/>
      <c r="R346" s="116"/>
      <c r="S346" s="120">
        <f t="shared" si="512"/>
        <v>0.5833333333</v>
      </c>
      <c r="T346" s="114"/>
      <c r="U346" s="116">
        <f t="shared" ref="U346:X346" si="519">SUMIFS($G346:$R346,$G$5:$R$5,U$6)</f>
        <v>0.5833333333</v>
      </c>
      <c r="V346" s="116">
        <f t="shared" si="519"/>
        <v>0</v>
      </c>
      <c r="W346" s="116">
        <f t="shared" si="519"/>
        <v>0</v>
      </c>
      <c r="X346" s="116">
        <f t="shared" si="519"/>
        <v>0</v>
      </c>
    </row>
    <row r="347" ht="14.25" customHeight="1" outlineLevel="1">
      <c r="A347" s="110"/>
      <c r="B347" s="111" t="s">
        <v>379</v>
      </c>
      <c r="C347" s="112" t="s">
        <v>283</v>
      </c>
      <c r="E347" s="116"/>
      <c r="F347" s="114"/>
      <c r="G347" s="116">
        <v>0.0</v>
      </c>
      <c r="H347" s="116">
        <v>0.0</v>
      </c>
      <c r="I347" s="116">
        <v>0.0</v>
      </c>
      <c r="J347" s="116"/>
      <c r="K347" s="116"/>
      <c r="L347" s="116"/>
      <c r="M347" s="116"/>
      <c r="N347" s="116"/>
      <c r="O347" s="116"/>
      <c r="P347" s="116"/>
      <c r="Q347" s="116"/>
      <c r="R347" s="116"/>
      <c r="S347" s="120">
        <f t="shared" si="512"/>
        <v>0</v>
      </c>
      <c r="T347" s="114"/>
      <c r="U347" s="116">
        <f t="shared" ref="U347:X347" si="520">SUMIFS($G347:$R347,$G$5:$R$5,U$6)</f>
        <v>0</v>
      </c>
      <c r="V347" s="116">
        <f t="shared" si="520"/>
        <v>0</v>
      </c>
      <c r="W347" s="116">
        <f t="shared" si="520"/>
        <v>0</v>
      </c>
      <c r="X347" s="116">
        <f t="shared" si="520"/>
        <v>0</v>
      </c>
    </row>
    <row r="348" ht="14.25" customHeight="1" outlineLevel="1">
      <c r="A348" s="110"/>
      <c r="B348" s="111" t="s">
        <v>380</v>
      </c>
      <c r="C348" s="112" t="s">
        <v>283</v>
      </c>
      <c r="E348" s="116"/>
      <c r="F348" s="114"/>
      <c r="G348" s="116">
        <v>4.5</v>
      </c>
      <c r="H348" s="116">
        <v>3.0</v>
      </c>
      <c r="I348" s="116">
        <v>7.0</v>
      </c>
      <c r="J348" s="116"/>
      <c r="K348" s="116"/>
      <c r="L348" s="116"/>
      <c r="M348" s="116"/>
      <c r="N348" s="116"/>
      <c r="O348" s="116"/>
      <c r="P348" s="116"/>
      <c r="Q348" s="116"/>
      <c r="R348" s="116"/>
      <c r="S348" s="120">
        <f t="shared" si="512"/>
        <v>14.5</v>
      </c>
      <c r="T348" s="114"/>
      <c r="U348" s="116">
        <f t="shared" ref="U348:X348" si="521">SUMIFS($G348:$R348,$G$5:$R$5,U$6)</f>
        <v>14.5</v>
      </c>
      <c r="V348" s="116">
        <f t="shared" si="521"/>
        <v>0</v>
      </c>
      <c r="W348" s="116">
        <f t="shared" si="521"/>
        <v>0</v>
      </c>
      <c r="X348" s="116">
        <f t="shared" si="521"/>
        <v>0</v>
      </c>
    </row>
    <row r="349" ht="14.25" customHeight="1" outlineLevel="1">
      <c r="A349" s="110"/>
      <c r="B349" s="111" t="s">
        <v>381</v>
      </c>
      <c r="C349" s="112" t="s">
        <v>283</v>
      </c>
      <c r="E349" s="116"/>
      <c r="F349" s="114"/>
      <c r="G349" s="116">
        <v>0.0</v>
      </c>
      <c r="H349" s="116">
        <v>0.0</v>
      </c>
      <c r="I349" s="116">
        <v>0.0</v>
      </c>
      <c r="J349" s="116"/>
      <c r="K349" s="116"/>
      <c r="L349" s="116"/>
      <c r="M349" s="116"/>
      <c r="N349" s="116"/>
      <c r="O349" s="116"/>
      <c r="P349" s="116"/>
      <c r="Q349" s="116"/>
      <c r="R349" s="116"/>
      <c r="S349" s="120">
        <f t="shared" si="512"/>
        <v>0</v>
      </c>
      <c r="T349" s="114"/>
      <c r="U349" s="116">
        <f t="shared" ref="U349:X349" si="522">SUMIFS($G349:$R349,$G$5:$R$5,U$6)</f>
        <v>0</v>
      </c>
      <c r="V349" s="116">
        <f t="shared" si="522"/>
        <v>0</v>
      </c>
      <c r="W349" s="116">
        <f t="shared" si="522"/>
        <v>0</v>
      </c>
      <c r="X349" s="116">
        <f t="shared" si="522"/>
        <v>0</v>
      </c>
    </row>
    <row r="350" ht="14.25" customHeight="1" outlineLevel="1">
      <c r="A350" s="110"/>
      <c r="B350" s="197" t="s">
        <v>382</v>
      </c>
      <c r="C350" s="112" t="s">
        <v>283</v>
      </c>
      <c r="E350" s="116"/>
      <c r="F350" s="114"/>
      <c r="G350" s="116">
        <v>0.0</v>
      </c>
      <c r="H350" s="116">
        <v>0.0</v>
      </c>
      <c r="I350" s="116">
        <v>0.0</v>
      </c>
      <c r="J350" s="116"/>
      <c r="K350" s="116"/>
      <c r="L350" s="116"/>
      <c r="M350" s="116"/>
      <c r="N350" s="116"/>
      <c r="O350" s="116"/>
      <c r="P350" s="116"/>
      <c r="Q350" s="116"/>
      <c r="R350" s="116"/>
      <c r="S350" s="120">
        <f t="shared" si="512"/>
        <v>0</v>
      </c>
      <c r="T350" s="114"/>
      <c r="U350" s="116">
        <f t="shared" ref="U350:X350" si="523">SUMIFS($G350:$R350,$G$5:$R$5,U$6)</f>
        <v>0</v>
      </c>
      <c r="V350" s="116">
        <f t="shared" si="523"/>
        <v>0</v>
      </c>
      <c r="W350" s="116">
        <f t="shared" si="523"/>
        <v>0</v>
      </c>
      <c r="X350" s="116">
        <f t="shared" si="523"/>
        <v>0</v>
      </c>
    </row>
    <row r="351" ht="14.25" customHeight="1" outlineLevel="1">
      <c r="A351" s="110"/>
      <c r="B351" s="111" t="s">
        <v>383</v>
      </c>
      <c r="C351" s="112" t="s">
        <v>283</v>
      </c>
      <c r="E351" s="116"/>
      <c r="F351" s="114"/>
      <c r="G351" s="116">
        <v>0.0</v>
      </c>
      <c r="H351" s="116">
        <v>0.0</v>
      </c>
      <c r="I351" s="116">
        <v>0.0</v>
      </c>
      <c r="J351" s="116"/>
      <c r="K351" s="116"/>
      <c r="L351" s="116"/>
      <c r="M351" s="116"/>
      <c r="N351" s="116"/>
      <c r="O351" s="116"/>
      <c r="P351" s="116"/>
      <c r="Q351" s="116"/>
      <c r="R351" s="116"/>
      <c r="S351" s="120">
        <f t="shared" si="512"/>
        <v>0</v>
      </c>
      <c r="T351" s="114"/>
      <c r="U351" s="116">
        <f t="shared" ref="U351:X351" si="524">SUMIFS($G351:$R351,$G$5:$R$5,U$6)</f>
        <v>0</v>
      </c>
      <c r="V351" s="116">
        <f t="shared" si="524"/>
        <v>0</v>
      </c>
      <c r="W351" s="116">
        <f t="shared" si="524"/>
        <v>0</v>
      </c>
      <c r="X351" s="116">
        <f t="shared" si="524"/>
        <v>0</v>
      </c>
    </row>
    <row r="352" ht="14.25" customHeight="1" outlineLevel="1">
      <c r="A352" s="110"/>
      <c r="B352" s="111" t="s">
        <v>384</v>
      </c>
      <c r="C352" s="112" t="s">
        <v>283</v>
      </c>
      <c r="E352" s="116"/>
      <c r="F352" s="114"/>
      <c r="G352" s="116">
        <v>12.0</v>
      </c>
      <c r="H352" s="116">
        <v>0.0</v>
      </c>
      <c r="I352" s="116">
        <v>7.75</v>
      </c>
      <c r="J352" s="116"/>
      <c r="K352" s="116"/>
      <c r="L352" s="116"/>
      <c r="M352" s="116"/>
      <c r="N352" s="116"/>
      <c r="O352" s="116"/>
      <c r="P352" s="116"/>
      <c r="Q352" s="116"/>
      <c r="R352" s="116"/>
      <c r="S352" s="120">
        <f t="shared" si="512"/>
        <v>19.75</v>
      </c>
      <c r="T352" s="114"/>
      <c r="U352" s="116">
        <f t="shared" ref="U352:X352" si="525">SUMIFS($G352:$R352,$G$5:$R$5,U$6)</f>
        <v>19.75</v>
      </c>
      <c r="V352" s="116">
        <f t="shared" si="525"/>
        <v>0</v>
      </c>
      <c r="W352" s="116">
        <f t="shared" si="525"/>
        <v>0</v>
      </c>
      <c r="X352" s="116">
        <f t="shared" si="525"/>
        <v>0</v>
      </c>
    </row>
    <row r="353" ht="14.25" customHeight="1" outlineLevel="1">
      <c r="A353" s="110"/>
      <c r="B353" s="111" t="s">
        <v>385</v>
      </c>
      <c r="C353" s="112" t="s">
        <v>283</v>
      </c>
      <c r="E353" s="116"/>
      <c r="F353" s="114"/>
      <c r="G353" s="116">
        <v>0.0</v>
      </c>
      <c r="H353" s="116">
        <v>0.0</v>
      </c>
      <c r="I353" s="116">
        <v>0.0</v>
      </c>
      <c r="J353" s="116"/>
      <c r="K353" s="116"/>
      <c r="L353" s="116"/>
      <c r="M353" s="116"/>
      <c r="N353" s="116"/>
      <c r="O353" s="116"/>
      <c r="P353" s="116"/>
      <c r="Q353" s="116"/>
      <c r="R353" s="116"/>
      <c r="S353" s="120">
        <f t="shared" si="512"/>
        <v>0</v>
      </c>
      <c r="T353" s="114"/>
      <c r="U353" s="116">
        <f t="shared" ref="U353:X353" si="526">SUMIFS($G353:$R353,$G$5:$R$5,U$6)</f>
        <v>0</v>
      </c>
      <c r="V353" s="116">
        <f t="shared" si="526"/>
        <v>0</v>
      </c>
      <c r="W353" s="116">
        <f t="shared" si="526"/>
        <v>0</v>
      </c>
      <c r="X353" s="116">
        <f t="shared" si="526"/>
        <v>0</v>
      </c>
    </row>
    <row r="354" ht="14.25" customHeight="1" outlineLevel="1">
      <c r="A354" s="110"/>
      <c r="B354" s="111" t="s">
        <v>386</v>
      </c>
      <c r="C354" s="112" t="s">
        <v>283</v>
      </c>
      <c r="E354" s="116"/>
      <c r="F354" s="114"/>
      <c r="G354" s="116">
        <v>0.0</v>
      </c>
      <c r="H354" s="116">
        <v>0.0</v>
      </c>
      <c r="I354" s="116">
        <v>0.0</v>
      </c>
      <c r="J354" s="116"/>
      <c r="K354" s="116"/>
      <c r="L354" s="116"/>
      <c r="M354" s="116"/>
      <c r="N354" s="116"/>
      <c r="O354" s="116"/>
      <c r="P354" s="116"/>
      <c r="Q354" s="116"/>
      <c r="R354" s="116"/>
      <c r="S354" s="120">
        <f t="shared" si="512"/>
        <v>0</v>
      </c>
      <c r="T354" s="114"/>
      <c r="U354" s="116">
        <f t="shared" ref="U354:X354" si="527">SUMIFS($G354:$R354,$G$5:$R$5,U$6)</f>
        <v>0</v>
      </c>
      <c r="V354" s="116">
        <f t="shared" si="527"/>
        <v>0</v>
      </c>
      <c r="W354" s="116">
        <f t="shared" si="527"/>
        <v>0</v>
      </c>
      <c r="X354" s="116">
        <f t="shared" si="527"/>
        <v>0</v>
      </c>
    </row>
    <row r="355" ht="14.25" customHeight="1" outlineLevel="1">
      <c r="A355" s="110"/>
      <c r="B355" s="197" t="s">
        <v>387</v>
      </c>
      <c r="C355" s="112" t="s">
        <v>283</v>
      </c>
      <c r="E355" s="116"/>
      <c r="F355" s="114"/>
      <c r="G355" s="116">
        <v>0.0</v>
      </c>
      <c r="H355" s="116">
        <v>0.0</v>
      </c>
      <c r="I355" s="116">
        <v>0.0</v>
      </c>
      <c r="J355" s="116"/>
      <c r="K355" s="116"/>
      <c r="L355" s="116"/>
      <c r="M355" s="116"/>
      <c r="N355" s="116"/>
      <c r="O355" s="116"/>
      <c r="P355" s="116"/>
      <c r="Q355" s="116"/>
      <c r="R355" s="116"/>
      <c r="S355" s="120">
        <f t="shared" si="512"/>
        <v>0</v>
      </c>
      <c r="T355" s="114"/>
      <c r="U355" s="116">
        <f t="shared" ref="U355:X355" si="528">SUMIFS($G355:$R355,$G$5:$R$5,U$6)</f>
        <v>0</v>
      </c>
      <c r="V355" s="116">
        <f t="shared" si="528"/>
        <v>0</v>
      </c>
      <c r="W355" s="116">
        <f t="shared" si="528"/>
        <v>0</v>
      </c>
      <c r="X355" s="116">
        <f t="shared" si="528"/>
        <v>0</v>
      </c>
    </row>
    <row r="356" ht="14.25" customHeight="1" outlineLevel="1">
      <c r="A356" s="110"/>
      <c r="B356" s="111" t="s">
        <v>388</v>
      </c>
      <c r="C356" s="112" t="s">
        <v>283</v>
      </c>
      <c r="E356" s="116"/>
      <c r="F356" s="114"/>
      <c r="G356" s="116">
        <v>0.0</v>
      </c>
      <c r="H356" s="116">
        <v>0.0</v>
      </c>
      <c r="I356" s="116">
        <v>3.75</v>
      </c>
      <c r="J356" s="116"/>
      <c r="K356" s="116"/>
      <c r="L356" s="116"/>
      <c r="M356" s="116"/>
      <c r="N356" s="116"/>
      <c r="O356" s="116"/>
      <c r="P356" s="116"/>
      <c r="Q356" s="116"/>
      <c r="R356" s="116"/>
      <c r="S356" s="120">
        <f t="shared" si="512"/>
        <v>3.75</v>
      </c>
      <c r="T356" s="114"/>
      <c r="U356" s="116">
        <f t="shared" ref="U356:X356" si="529">SUMIFS($G356:$R356,$G$5:$R$5,U$6)</f>
        <v>3.75</v>
      </c>
      <c r="V356" s="116">
        <f t="shared" si="529"/>
        <v>0</v>
      </c>
      <c r="W356" s="116">
        <f t="shared" si="529"/>
        <v>0</v>
      </c>
      <c r="X356" s="116">
        <f t="shared" si="529"/>
        <v>0</v>
      </c>
    </row>
    <row r="357" ht="14.25" customHeight="1" outlineLevel="1">
      <c r="A357" s="110"/>
      <c r="B357" s="197" t="s">
        <v>389</v>
      </c>
      <c r="C357" s="112" t="s">
        <v>283</v>
      </c>
      <c r="E357" s="116"/>
      <c r="F357" s="114"/>
      <c r="G357" s="116">
        <v>0.0</v>
      </c>
      <c r="H357" s="116">
        <v>0.0</v>
      </c>
      <c r="I357" s="116">
        <v>0.0</v>
      </c>
      <c r="J357" s="116"/>
      <c r="K357" s="116"/>
      <c r="L357" s="116"/>
      <c r="M357" s="116"/>
      <c r="N357" s="116"/>
      <c r="O357" s="116"/>
      <c r="P357" s="116"/>
      <c r="Q357" s="116"/>
      <c r="R357" s="116"/>
      <c r="S357" s="120">
        <f t="shared" si="512"/>
        <v>0</v>
      </c>
      <c r="T357" s="114"/>
      <c r="U357" s="116">
        <f t="shared" ref="U357:X357" si="530">SUMIFS($G357:$R357,$G$5:$R$5,U$6)</f>
        <v>0</v>
      </c>
      <c r="V357" s="116">
        <f t="shared" si="530"/>
        <v>0</v>
      </c>
      <c r="W357" s="116">
        <f t="shared" si="530"/>
        <v>0</v>
      </c>
      <c r="X357" s="116">
        <f t="shared" si="530"/>
        <v>0</v>
      </c>
    </row>
    <row r="358" ht="14.25" customHeight="1" outlineLevel="1">
      <c r="A358" s="110"/>
      <c r="B358" s="111" t="s">
        <v>390</v>
      </c>
      <c r="C358" s="112" t="s">
        <v>283</v>
      </c>
      <c r="E358" s="116"/>
      <c r="F358" s="114"/>
      <c r="G358" s="116">
        <v>0.0</v>
      </c>
      <c r="H358" s="116">
        <v>0.0</v>
      </c>
      <c r="I358" s="116">
        <v>5.0</v>
      </c>
      <c r="J358" s="116"/>
      <c r="K358" s="116"/>
      <c r="L358" s="116"/>
      <c r="M358" s="116"/>
      <c r="N358" s="116"/>
      <c r="O358" s="116"/>
      <c r="P358" s="116"/>
      <c r="Q358" s="116"/>
      <c r="R358" s="116"/>
      <c r="S358" s="120">
        <f t="shared" si="512"/>
        <v>5</v>
      </c>
      <c r="T358" s="114"/>
      <c r="U358" s="116">
        <f t="shared" ref="U358:X358" si="531">SUMIFS($G358:$R358,$G$5:$R$5,U$6)</f>
        <v>5</v>
      </c>
      <c r="V358" s="116">
        <f t="shared" si="531"/>
        <v>0</v>
      </c>
      <c r="W358" s="116">
        <f t="shared" si="531"/>
        <v>0</v>
      </c>
      <c r="X358" s="116">
        <f t="shared" si="531"/>
        <v>0</v>
      </c>
    </row>
    <row r="359" ht="14.25" customHeight="1" outlineLevel="1">
      <c r="A359" s="110"/>
      <c r="B359" s="111" t="s">
        <v>391</v>
      </c>
      <c r="C359" s="112" t="s">
        <v>283</v>
      </c>
      <c r="E359" s="116"/>
      <c r="F359" s="114"/>
      <c r="G359" s="116">
        <v>0.0</v>
      </c>
      <c r="H359" s="116">
        <v>0.0</v>
      </c>
      <c r="I359" s="116">
        <v>0.0</v>
      </c>
      <c r="J359" s="116"/>
      <c r="K359" s="116"/>
      <c r="L359" s="116"/>
      <c r="M359" s="116"/>
      <c r="N359" s="116"/>
      <c r="O359" s="116"/>
      <c r="P359" s="116"/>
      <c r="Q359" s="116"/>
      <c r="R359" s="116"/>
      <c r="S359" s="120">
        <f t="shared" si="512"/>
        <v>0</v>
      </c>
      <c r="T359" s="114"/>
      <c r="U359" s="116">
        <f t="shared" ref="U359:X359" si="532">SUMIFS($G359:$R359,$G$5:$R$5,U$6)</f>
        <v>0</v>
      </c>
      <c r="V359" s="116">
        <f t="shared" si="532"/>
        <v>0</v>
      </c>
      <c r="W359" s="116">
        <f t="shared" si="532"/>
        <v>0</v>
      </c>
      <c r="X359" s="116">
        <f t="shared" si="532"/>
        <v>0</v>
      </c>
    </row>
    <row r="360" ht="14.25" customHeight="1" outlineLevel="1">
      <c r="A360" s="110"/>
      <c r="B360" s="197" t="s">
        <v>392</v>
      </c>
      <c r="C360" s="112" t="s">
        <v>283</v>
      </c>
      <c r="E360" s="116"/>
      <c r="F360" s="114"/>
      <c r="G360" s="116">
        <v>228.0</v>
      </c>
      <c r="H360" s="116">
        <v>252.0</v>
      </c>
      <c r="I360" s="116">
        <v>0.0</v>
      </c>
      <c r="J360" s="116"/>
      <c r="K360" s="116"/>
      <c r="L360" s="116"/>
      <c r="M360" s="116"/>
      <c r="N360" s="116"/>
      <c r="O360" s="116"/>
      <c r="P360" s="116"/>
      <c r="Q360" s="116"/>
      <c r="R360" s="116"/>
      <c r="S360" s="120">
        <f t="shared" si="512"/>
        <v>480</v>
      </c>
      <c r="T360" s="114"/>
      <c r="U360" s="116">
        <f t="shared" ref="U360:X360" si="533">SUMIFS($G360:$R360,$G$5:$R$5,U$6)</f>
        <v>480</v>
      </c>
      <c r="V360" s="116">
        <f t="shared" si="533"/>
        <v>0</v>
      </c>
      <c r="W360" s="116">
        <f t="shared" si="533"/>
        <v>0</v>
      </c>
      <c r="X360" s="116">
        <f t="shared" si="533"/>
        <v>0</v>
      </c>
    </row>
    <row r="361" ht="14.25" customHeight="1" outlineLevel="1">
      <c r="A361" s="110"/>
      <c r="B361" s="111" t="s">
        <v>393</v>
      </c>
      <c r="C361" s="112" t="s">
        <v>283</v>
      </c>
      <c r="E361" s="116"/>
      <c r="F361" s="114"/>
      <c r="G361" s="116">
        <v>0.0</v>
      </c>
      <c r="H361" s="116">
        <v>0.25</v>
      </c>
      <c r="I361" s="116">
        <v>0.0</v>
      </c>
      <c r="J361" s="116"/>
      <c r="K361" s="116"/>
      <c r="L361" s="116"/>
      <c r="M361" s="116"/>
      <c r="N361" s="116"/>
      <c r="O361" s="116"/>
      <c r="P361" s="116"/>
      <c r="Q361" s="116"/>
      <c r="R361" s="116"/>
      <c r="S361" s="120">
        <f t="shared" si="512"/>
        <v>0.25</v>
      </c>
      <c r="T361" s="114"/>
      <c r="U361" s="116">
        <f t="shared" ref="U361:X361" si="534">SUMIFS($G361:$R361,$G$5:$R$5,U$6)</f>
        <v>0.25</v>
      </c>
      <c r="V361" s="116">
        <f t="shared" si="534"/>
        <v>0</v>
      </c>
      <c r="W361" s="116">
        <f t="shared" si="534"/>
        <v>0</v>
      </c>
      <c r="X361" s="116">
        <f t="shared" si="534"/>
        <v>0</v>
      </c>
    </row>
    <row r="362" ht="14.25" customHeight="1" outlineLevel="1">
      <c r="A362" s="121"/>
      <c r="B362" s="148" t="s">
        <v>394</v>
      </c>
      <c r="C362" s="123" t="s">
        <v>283</v>
      </c>
      <c r="D362" s="70"/>
      <c r="E362" s="120">
        <f>SUM(E339:E361)</f>
        <v>0</v>
      </c>
      <c r="F362" s="109"/>
      <c r="G362" s="120">
        <f t="shared" ref="G362:S362" si="535">SUM(G339:G361)</f>
        <v>528</v>
      </c>
      <c r="H362" s="120">
        <f t="shared" si="535"/>
        <v>576</v>
      </c>
      <c r="I362" s="120">
        <f t="shared" si="535"/>
        <v>205.1666667</v>
      </c>
      <c r="J362" s="120">
        <f t="shared" si="535"/>
        <v>0</v>
      </c>
      <c r="K362" s="120">
        <f t="shared" si="535"/>
        <v>0</v>
      </c>
      <c r="L362" s="120">
        <f t="shared" si="535"/>
        <v>0</v>
      </c>
      <c r="M362" s="120">
        <f t="shared" si="535"/>
        <v>0</v>
      </c>
      <c r="N362" s="120">
        <f t="shared" si="535"/>
        <v>0</v>
      </c>
      <c r="O362" s="120">
        <f t="shared" si="535"/>
        <v>0</v>
      </c>
      <c r="P362" s="120">
        <f t="shared" si="535"/>
        <v>0</v>
      </c>
      <c r="Q362" s="120">
        <f t="shared" si="535"/>
        <v>0</v>
      </c>
      <c r="R362" s="120">
        <f t="shared" si="535"/>
        <v>0</v>
      </c>
      <c r="S362" s="120">
        <f t="shared" si="535"/>
        <v>1309.166667</v>
      </c>
      <c r="T362" s="109"/>
      <c r="U362" s="120">
        <f t="shared" ref="U362:X362" si="536">SUM(U339:U361)</f>
        <v>1309.166667</v>
      </c>
      <c r="V362" s="120">
        <f t="shared" si="536"/>
        <v>0</v>
      </c>
      <c r="W362" s="120">
        <f t="shared" si="536"/>
        <v>0</v>
      </c>
      <c r="X362" s="120">
        <f t="shared" si="536"/>
        <v>0</v>
      </c>
    </row>
    <row r="363" ht="4.5" customHeight="1" outlineLevel="1">
      <c r="A363" s="128"/>
      <c r="B363" s="129"/>
      <c r="C363" s="130"/>
      <c r="D363" s="70"/>
      <c r="E363" s="131"/>
      <c r="F363" s="70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70"/>
      <c r="U363" s="131"/>
      <c r="V363" s="131"/>
      <c r="W363" s="131"/>
      <c r="X363" s="131"/>
    </row>
    <row r="364" ht="14.25" customHeight="1" outlineLevel="1">
      <c r="A364" s="110"/>
      <c r="B364" s="111" t="s">
        <v>371</v>
      </c>
      <c r="C364" s="112" t="s">
        <v>69</v>
      </c>
      <c r="E364" s="115">
        <f t="shared" ref="E364:E386" si="539">IFERROR(E339/E$362,0)</f>
        <v>0</v>
      </c>
      <c r="F364" s="114"/>
      <c r="G364" s="115">
        <f t="shared" ref="G364:S364" si="537">IFERROR(G339/G$362,0)</f>
        <v>0.08854166667</v>
      </c>
      <c r="H364" s="115">
        <f t="shared" si="537"/>
        <v>0.04803240741</v>
      </c>
      <c r="I364" s="115">
        <f t="shared" si="537"/>
        <v>0.7887896019</v>
      </c>
      <c r="J364" s="115">
        <f t="shared" si="537"/>
        <v>0</v>
      </c>
      <c r="K364" s="115">
        <f t="shared" si="537"/>
        <v>0</v>
      </c>
      <c r="L364" s="115">
        <f t="shared" si="537"/>
        <v>0</v>
      </c>
      <c r="M364" s="115">
        <f t="shared" si="537"/>
        <v>0</v>
      </c>
      <c r="N364" s="115">
        <f t="shared" si="537"/>
        <v>0</v>
      </c>
      <c r="O364" s="115">
        <f t="shared" si="537"/>
        <v>0</v>
      </c>
      <c r="P364" s="115">
        <f t="shared" si="537"/>
        <v>0</v>
      </c>
      <c r="Q364" s="115">
        <f t="shared" si="537"/>
        <v>0</v>
      </c>
      <c r="R364" s="115">
        <f t="shared" si="537"/>
        <v>0</v>
      </c>
      <c r="S364" s="117">
        <f t="shared" si="537"/>
        <v>0.1804583068</v>
      </c>
      <c r="T364" s="114"/>
      <c r="U364" s="117">
        <f t="shared" ref="U364:X364" si="538">IFERROR(U339/U$362,0)</f>
        <v>0.1804583068</v>
      </c>
      <c r="V364" s="117">
        <f t="shared" si="538"/>
        <v>0</v>
      </c>
      <c r="W364" s="117">
        <f t="shared" si="538"/>
        <v>0</v>
      </c>
      <c r="X364" s="117">
        <f t="shared" si="538"/>
        <v>0</v>
      </c>
    </row>
    <row r="365" ht="14.25" customHeight="1" outlineLevel="1">
      <c r="A365" s="110"/>
      <c r="B365" s="111" t="s">
        <v>372</v>
      </c>
      <c r="C365" s="112" t="s">
        <v>69</v>
      </c>
      <c r="E365" s="115">
        <f t="shared" si="539"/>
        <v>0</v>
      </c>
      <c r="F365" s="114"/>
      <c r="G365" s="115">
        <f t="shared" ref="G365:S365" si="540">IFERROR(G340/G$362,0)</f>
        <v>0.02367424242</v>
      </c>
      <c r="H365" s="115">
        <f t="shared" si="540"/>
        <v>0</v>
      </c>
      <c r="I365" s="115">
        <f t="shared" si="540"/>
        <v>0.04142973193</v>
      </c>
      <c r="J365" s="115">
        <f t="shared" si="540"/>
        <v>0</v>
      </c>
      <c r="K365" s="115">
        <f t="shared" si="540"/>
        <v>0</v>
      </c>
      <c r="L365" s="115">
        <f t="shared" si="540"/>
        <v>0</v>
      </c>
      <c r="M365" s="115">
        <f t="shared" si="540"/>
        <v>0</v>
      </c>
      <c r="N365" s="115">
        <f t="shared" si="540"/>
        <v>0</v>
      </c>
      <c r="O365" s="115">
        <f t="shared" si="540"/>
        <v>0</v>
      </c>
      <c r="P365" s="115">
        <f t="shared" si="540"/>
        <v>0</v>
      </c>
      <c r="Q365" s="115">
        <f t="shared" si="540"/>
        <v>0</v>
      </c>
      <c r="R365" s="115">
        <f t="shared" si="540"/>
        <v>0</v>
      </c>
      <c r="S365" s="117">
        <f t="shared" si="540"/>
        <v>0.01604073838</v>
      </c>
      <c r="T365" s="114"/>
      <c r="U365" s="117">
        <f t="shared" ref="U365:X365" si="541">IFERROR(U340/U$362,0)</f>
        <v>0.01604073838</v>
      </c>
      <c r="V365" s="117">
        <f t="shared" si="541"/>
        <v>0</v>
      </c>
      <c r="W365" s="117">
        <f t="shared" si="541"/>
        <v>0</v>
      </c>
      <c r="X365" s="117">
        <f t="shared" si="541"/>
        <v>0</v>
      </c>
    </row>
    <row r="366" ht="14.25" customHeight="1" outlineLevel="1">
      <c r="A366" s="110"/>
      <c r="B366" s="197" t="s">
        <v>373</v>
      </c>
      <c r="C366" s="112" t="s">
        <v>69</v>
      </c>
      <c r="E366" s="115">
        <f t="shared" si="539"/>
        <v>0</v>
      </c>
      <c r="F366" s="114"/>
      <c r="G366" s="115">
        <f t="shared" ref="G366:S366" si="542">IFERROR(G341/G$362,0)</f>
        <v>0.4090909091</v>
      </c>
      <c r="H366" s="115">
        <f t="shared" si="542"/>
        <v>0.5</v>
      </c>
      <c r="I366" s="115">
        <f t="shared" si="542"/>
        <v>0</v>
      </c>
      <c r="J366" s="115">
        <f t="shared" si="542"/>
        <v>0</v>
      </c>
      <c r="K366" s="115">
        <f t="shared" si="542"/>
        <v>0</v>
      </c>
      <c r="L366" s="115">
        <f t="shared" si="542"/>
        <v>0</v>
      </c>
      <c r="M366" s="115">
        <f t="shared" si="542"/>
        <v>0</v>
      </c>
      <c r="N366" s="115">
        <f t="shared" si="542"/>
        <v>0</v>
      </c>
      <c r="O366" s="115">
        <f t="shared" si="542"/>
        <v>0</v>
      </c>
      <c r="P366" s="115">
        <f t="shared" si="542"/>
        <v>0</v>
      </c>
      <c r="Q366" s="115">
        <f t="shared" si="542"/>
        <v>0</v>
      </c>
      <c r="R366" s="115">
        <f t="shared" si="542"/>
        <v>0</v>
      </c>
      <c r="S366" s="117">
        <f t="shared" si="542"/>
        <v>0.3849777212</v>
      </c>
      <c r="T366" s="114"/>
      <c r="U366" s="117">
        <f t="shared" ref="U366:X366" si="543">IFERROR(U341/U$362,0)</f>
        <v>0.3849777212</v>
      </c>
      <c r="V366" s="117">
        <f t="shared" si="543"/>
        <v>0</v>
      </c>
      <c r="W366" s="117">
        <f t="shared" si="543"/>
        <v>0</v>
      </c>
      <c r="X366" s="117">
        <f t="shared" si="543"/>
        <v>0</v>
      </c>
    </row>
    <row r="367" ht="14.25" customHeight="1" outlineLevel="1">
      <c r="A367" s="110"/>
      <c r="B367" s="111" t="s">
        <v>374</v>
      </c>
      <c r="C367" s="112" t="s">
        <v>69</v>
      </c>
      <c r="E367" s="115">
        <f t="shared" si="539"/>
        <v>0</v>
      </c>
      <c r="F367" s="114"/>
      <c r="G367" s="115">
        <f t="shared" ref="G367:S367" si="544">IFERROR(G342/G$362,0)</f>
        <v>0.006628787879</v>
      </c>
      <c r="H367" s="115">
        <f t="shared" si="544"/>
        <v>0</v>
      </c>
      <c r="I367" s="115">
        <f t="shared" si="544"/>
        <v>0</v>
      </c>
      <c r="J367" s="115">
        <f t="shared" si="544"/>
        <v>0</v>
      </c>
      <c r="K367" s="115">
        <f t="shared" si="544"/>
        <v>0</v>
      </c>
      <c r="L367" s="115">
        <f t="shared" si="544"/>
        <v>0</v>
      </c>
      <c r="M367" s="115">
        <f t="shared" si="544"/>
        <v>0</v>
      </c>
      <c r="N367" s="115">
        <f t="shared" si="544"/>
        <v>0</v>
      </c>
      <c r="O367" s="115">
        <f t="shared" si="544"/>
        <v>0</v>
      </c>
      <c r="P367" s="115">
        <f t="shared" si="544"/>
        <v>0</v>
      </c>
      <c r="Q367" s="115">
        <f t="shared" si="544"/>
        <v>0</v>
      </c>
      <c r="R367" s="115">
        <f t="shared" si="544"/>
        <v>0</v>
      </c>
      <c r="S367" s="117">
        <f t="shared" si="544"/>
        <v>0.002673456397</v>
      </c>
      <c r="T367" s="114"/>
      <c r="U367" s="117">
        <f t="shared" ref="U367:X367" si="545">IFERROR(U342/U$362,0)</f>
        <v>0.002673456397</v>
      </c>
      <c r="V367" s="117">
        <f t="shared" si="545"/>
        <v>0</v>
      </c>
      <c r="W367" s="117">
        <f t="shared" si="545"/>
        <v>0</v>
      </c>
      <c r="X367" s="117">
        <f t="shared" si="545"/>
        <v>0</v>
      </c>
    </row>
    <row r="368" ht="14.25" customHeight="1" outlineLevel="1">
      <c r="A368" s="110"/>
      <c r="B368" s="111" t="s">
        <v>375</v>
      </c>
      <c r="C368" s="112" t="s">
        <v>69</v>
      </c>
      <c r="E368" s="115">
        <f t="shared" si="539"/>
        <v>0</v>
      </c>
      <c r="F368" s="114"/>
      <c r="G368" s="115">
        <f t="shared" ref="G368:S368" si="546">IFERROR(G343/G$362,0)</f>
        <v>0</v>
      </c>
      <c r="H368" s="115">
        <f t="shared" si="546"/>
        <v>0.0004340277778</v>
      </c>
      <c r="I368" s="115">
        <f t="shared" si="546"/>
        <v>0.002437043054</v>
      </c>
      <c r="J368" s="115">
        <f t="shared" si="546"/>
        <v>0</v>
      </c>
      <c r="K368" s="115">
        <f t="shared" si="546"/>
        <v>0</v>
      </c>
      <c r="L368" s="115">
        <f t="shared" si="546"/>
        <v>0</v>
      </c>
      <c r="M368" s="115">
        <f t="shared" si="546"/>
        <v>0</v>
      </c>
      <c r="N368" s="115">
        <f t="shared" si="546"/>
        <v>0</v>
      </c>
      <c r="O368" s="115">
        <f t="shared" si="546"/>
        <v>0</v>
      </c>
      <c r="P368" s="115">
        <f t="shared" si="546"/>
        <v>0</v>
      </c>
      <c r="Q368" s="115">
        <f t="shared" si="546"/>
        <v>0</v>
      </c>
      <c r="R368" s="115">
        <f t="shared" si="546"/>
        <v>0</v>
      </c>
      <c r="S368" s="117">
        <f t="shared" si="546"/>
        <v>0.0005728835137</v>
      </c>
      <c r="T368" s="114"/>
      <c r="U368" s="117">
        <f t="shared" ref="U368:X368" si="547">IFERROR(U343/U$362,0)</f>
        <v>0.0005728835137</v>
      </c>
      <c r="V368" s="117">
        <f t="shared" si="547"/>
        <v>0</v>
      </c>
      <c r="W368" s="117">
        <f t="shared" si="547"/>
        <v>0</v>
      </c>
      <c r="X368" s="117">
        <f t="shared" si="547"/>
        <v>0</v>
      </c>
    </row>
    <row r="369" ht="14.25" customHeight="1" outlineLevel="1">
      <c r="A369" s="110"/>
      <c r="B369" s="111" t="s">
        <v>376</v>
      </c>
      <c r="C369" s="112" t="s">
        <v>69</v>
      </c>
      <c r="E369" s="115">
        <f t="shared" si="539"/>
        <v>0</v>
      </c>
      <c r="F369" s="114"/>
      <c r="G369" s="115">
        <f t="shared" ref="G369:S369" si="548">IFERROR(G344/G$362,0)</f>
        <v>0.001578282828</v>
      </c>
      <c r="H369" s="115">
        <f t="shared" si="548"/>
        <v>0.001736111111</v>
      </c>
      <c r="I369" s="115">
        <f t="shared" si="548"/>
        <v>0.0402112104</v>
      </c>
      <c r="J369" s="115">
        <f t="shared" si="548"/>
        <v>0</v>
      </c>
      <c r="K369" s="115">
        <f t="shared" si="548"/>
        <v>0</v>
      </c>
      <c r="L369" s="115">
        <f t="shared" si="548"/>
        <v>0</v>
      </c>
      <c r="M369" s="115">
        <f t="shared" si="548"/>
        <v>0</v>
      </c>
      <c r="N369" s="115">
        <f t="shared" si="548"/>
        <v>0</v>
      </c>
      <c r="O369" s="115">
        <f t="shared" si="548"/>
        <v>0</v>
      </c>
      <c r="P369" s="115">
        <f t="shared" si="548"/>
        <v>0</v>
      </c>
      <c r="Q369" s="115">
        <f t="shared" si="548"/>
        <v>0</v>
      </c>
      <c r="R369" s="115">
        <f t="shared" si="548"/>
        <v>0</v>
      </c>
      <c r="S369" s="117">
        <f t="shared" si="548"/>
        <v>0.007702100573</v>
      </c>
      <c r="T369" s="114"/>
      <c r="U369" s="117">
        <f t="shared" ref="U369:X369" si="549">IFERROR(U344/U$362,0)</f>
        <v>0.007702100573</v>
      </c>
      <c r="V369" s="117">
        <f t="shared" si="549"/>
        <v>0</v>
      </c>
      <c r="W369" s="117">
        <f t="shared" si="549"/>
        <v>0</v>
      </c>
      <c r="X369" s="117">
        <f t="shared" si="549"/>
        <v>0</v>
      </c>
    </row>
    <row r="370" ht="14.25" customHeight="1" outlineLevel="1">
      <c r="A370" s="110"/>
      <c r="B370" s="111" t="s">
        <v>377</v>
      </c>
      <c r="C370" s="112" t="s">
        <v>69</v>
      </c>
      <c r="E370" s="115">
        <f t="shared" si="539"/>
        <v>0</v>
      </c>
      <c r="F370" s="114"/>
      <c r="G370" s="115">
        <f t="shared" ref="G370:S370" si="550">IFERROR(G345/G$362,0)</f>
        <v>0.006313131313</v>
      </c>
      <c r="H370" s="115">
        <f t="shared" si="550"/>
        <v>0.006655092593</v>
      </c>
      <c r="I370" s="115">
        <f t="shared" si="550"/>
        <v>0.01259138911</v>
      </c>
      <c r="J370" s="115">
        <f t="shared" si="550"/>
        <v>0</v>
      </c>
      <c r="K370" s="115">
        <f t="shared" si="550"/>
        <v>0</v>
      </c>
      <c r="L370" s="115">
        <f t="shared" si="550"/>
        <v>0</v>
      </c>
      <c r="M370" s="115">
        <f t="shared" si="550"/>
        <v>0</v>
      </c>
      <c r="N370" s="115">
        <f t="shared" si="550"/>
        <v>0</v>
      </c>
      <c r="O370" s="115">
        <f t="shared" si="550"/>
        <v>0</v>
      </c>
      <c r="P370" s="115">
        <f t="shared" si="550"/>
        <v>0</v>
      </c>
      <c r="Q370" s="115">
        <f t="shared" si="550"/>
        <v>0</v>
      </c>
      <c r="R370" s="115">
        <f t="shared" si="550"/>
        <v>0</v>
      </c>
      <c r="S370" s="117">
        <f t="shared" si="550"/>
        <v>0.007447485678</v>
      </c>
      <c r="T370" s="114"/>
      <c r="U370" s="117">
        <f t="shared" ref="U370:X370" si="551">IFERROR(U345/U$362,0)</f>
        <v>0.007447485678</v>
      </c>
      <c r="V370" s="117">
        <f t="shared" si="551"/>
        <v>0</v>
      </c>
      <c r="W370" s="117">
        <f t="shared" si="551"/>
        <v>0</v>
      </c>
      <c r="X370" s="117">
        <f t="shared" si="551"/>
        <v>0</v>
      </c>
    </row>
    <row r="371" ht="14.25" customHeight="1" outlineLevel="1">
      <c r="A371" s="110"/>
      <c r="B371" s="111" t="s">
        <v>378</v>
      </c>
      <c r="C371" s="112" t="s">
        <v>69</v>
      </c>
      <c r="E371" s="115">
        <f t="shared" si="539"/>
        <v>0</v>
      </c>
      <c r="F371" s="114"/>
      <c r="G371" s="115">
        <f t="shared" ref="G371:S371" si="552">IFERROR(G346/G$362,0)</f>
        <v>0.00110479798</v>
      </c>
      <c r="H371" s="115">
        <f t="shared" si="552"/>
        <v>0</v>
      </c>
      <c r="I371" s="115">
        <f t="shared" si="552"/>
        <v>0</v>
      </c>
      <c r="J371" s="115">
        <f t="shared" si="552"/>
        <v>0</v>
      </c>
      <c r="K371" s="115">
        <f t="shared" si="552"/>
        <v>0</v>
      </c>
      <c r="L371" s="115">
        <f t="shared" si="552"/>
        <v>0</v>
      </c>
      <c r="M371" s="115">
        <f t="shared" si="552"/>
        <v>0</v>
      </c>
      <c r="N371" s="115">
        <f t="shared" si="552"/>
        <v>0</v>
      </c>
      <c r="O371" s="115">
        <f t="shared" si="552"/>
        <v>0</v>
      </c>
      <c r="P371" s="115">
        <f t="shared" si="552"/>
        <v>0</v>
      </c>
      <c r="Q371" s="115">
        <f t="shared" si="552"/>
        <v>0</v>
      </c>
      <c r="R371" s="115">
        <f t="shared" si="552"/>
        <v>0</v>
      </c>
      <c r="S371" s="117">
        <f t="shared" si="552"/>
        <v>0.0004455760662</v>
      </c>
      <c r="T371" s="114"/>
      <c r="U371" s="117">
        <f t="shared" ref="U371:X371" si="553">IFERROR(U346/U$362,0)</f>
        <v>0.0004455760662</v>
      </c>
      <c r="V371" s="117">
        <f t="shared" si="553"/>
        <v>0</v>
      </c>
      <c r="W371" s="117">
        <f t="shared" si="553"/>
        <v>0</v>
      </c>
      <c r="X371" s="117">
        <f t="shared" si="553"/>
        <v>0</v>
      </c>
    </row>
    <row r="372" ht="14.25" customHeight="1" outlineLevel="1">
      <c r="A372" s="110"/>
      <c r="B372" s="111" t="s">
        <v>379</v>
      </c>
      <c r="C372" s="112" t="s">
        <v>69</v>
      </c>
      <c r="E372" s="115">
        <f t="shared" si="539"/>
        <v>0</v>
      </c>
      <c r="F372" s="114"/>
      <c r="G372" s="115">
        <f t="shared" ref="G372:S372" si="554">IFERROR(G347/G$362,0)</f>
        <v>0</v>
      </c>
      <c r="H372" s="115">
        <f t="shared" si="554"/>
        <v>0</v>
      </c>
      <c r="I372" s="115">
        <f t="shared" si="554"/>
        <v>0</v>
      </c>
      <c r="J372" s="115">
        <f t="shared" si="554"/>
        <v>0</v>
      </c>
      <c r="K372" s="115">
        <f t="shared" si="554"/>
        <v>0</v>
      </c>
      <c r="L372" s="115">
        <f t="shared" si="554"/>
        <v>0</v>
      </c>
      <c r="M372" s="115">
        <f t="shared" si="554"/>
        <v>0</v>
      </c>
      <c r="N372" s="115">
        <f t="shared" si="554"/>
        <v>0</v>
      </c>
      <c r="O372" s="115">
        <f t="shared" si="554"/>
        <v>0</v>
      </c>
      <c r="P372" s="115">
        <f t="shared" si="554"/>
        <v>0</v>
      </c>
      <c r="Q372" s="115">
        <f t="shared" si="554"/>
        <v>0</v>
      </c>
      <c r="R372" s="115">
        <f t="shared" si="554"/>
        <v>0</v>
      </c>
      <c r="S372" s="117">
        <f t="shared" si="554"/>
        <v>0</v>
      </c>
      <c r="T372" s="114"/>
      <c r="U372" s="117">
        <f t="shared" ref="U372:X372" si="555">IFERROR(U347/U$362,0)</f>
        <v>0</v>
      </c>
      <c r="V372" s="117">
        <f t="shared" si="555"/>
        <v>0</v>
      </c>
      <c r="W372" s="117">
        <f t="shared" si="555"/>
        <v>0</v>
      </c>
      <c r="X372" s="117">
        <f t="shared" si="555"/>
        <v>0</v>
      </c>
    </row>
    <row r="373" ht="14.25" customHeight="1" outlineLevel="1">
      <c r="A373" s="110"/>
      <c r="B373" s="111" t="s">
        <v>380</v>
      </c>
      <c r="C373" s="112" t="s">
        <v>69</v>
      </c>
      <c r="E373" s="115">
        <f t="shared" si="539"/>
        <v>0</v>
      </c>
      <c r="F373" s="114"/>
      <c r="G373" s="115">
        <f t="shared" ref="G373:S373" si="556">IFERROR(G348/G$362,0)</f>
        <v>0.008522727273</v>
      </c>
      <c r="H373" s="115">
        <f t="shared" si="556"/>
        <v>0.005208333333</v>
      </c>
      <c r="I373" s="115">
        <f t="shared" si="556"/>
        <v>0.03411860276</v>
      </c>
      <c r="J373" s="115">
        <f t="shared" si="556"/>
        <v>0</v>
      </c>
      <c r="K373" s="115">
        <f t="shared" si="556"/>
        <v>0</v>
      </c>
      <c r="L373" s="115">
        <f t="shared" si="556"/>
        <v>0</v>
      </c>
      <c r="M373" s="115">
        <f t="shared" si="556"/>
        <v>0</v>
      </c>
      <c r="N373" s="115">
        <f t="shared" si="556"/>
        <v>0</v>
      </c>
      <c r="O373" s="115">
        <f t="shared" si="556"/>
        <v>0</v>
      </c>
      <c r="P373" s="115">
        <f t="shared" si="556"/>
        <v>0</v>
      </c>
      <c r="Q373" s="115">
        <f t="shared" si="556"/>
        <v>0</v>
      </c>
      <c r="R373" s="115">
        <f t="shared" si="556"/>
        <v>0</v>
      </c>
      <c r="S373" s="117">
        <f t="shared" si="556"/>
        <v>0.01107574793</v>
      </c>
      <c r="T373" s="114"/>
      <c r="U373" s="117">
        <f t="shared" ref="U373:X373" si="557">IFERROR(U348/U$362,0)</f>
        <v>0.01107574793</v>
      </c>
      <c r="V373" s="117">
        <f t="shared" si="557"/>
        <v>0</v>
      </c>
      <c r="W373" s="117">
        <f t="shared" si="557"/>
        <v>0</v>
      </c>
      <c r="X373" s="117">
        <f t="shared" si="557"/>
        <v>0</v>
      </c>
    </row>
    <row r="374" ht="14.25" customHeight="1" outlineLevel="1">
      <c r="A374" s="110"/>
      <c r="B374" s="111" t="s">
        <v>381</v>
      </c>
      <c r="C374" s="112" t="s">
        <v>69</v>
      </c>
      <c r="E374" s="115">
        <f t="shared" si="539"/>
        <v>0</v>
      </c>
      <c r="F374" s="114"/>
      <c r="G374" s="115">
        <f t="shared" ref="G374:S374" si="558">IFERROR(G349/G$362,0)</f>
        <v>0</v>
      </c>
      <c r="H374" s="115">
        <f t="shared" si="558"/>
        <v>0</v>
      </c>
      <c r="I374" s="115">
        <f t="shared" si="558"/>
        <v>0</v>
      </c>
      <c r="J374" s="115">
        <f t="shared" si="558"/>
        <v>0</v>
      </c>
      <c r="K374" s="115">
        <f t="shared" si="558"/>
        <v>0</v>
      </c>
      <c r="L374" s="115">
        <f t="shared" si="558"/>
        <v>0</v>
      </c>
      <c r="M374" s="115">
        <f t="shared" si="558"/>
        <v>0</v>
      </c>
      <c r="N374" s="115">
        <f t="shared" si="558"/>
        <v>0</v>
      </c>
      <c r="O374" s="115">
        <f t="shared" si="558"/>
        <v>0</v>
      </c>
      <c r="P374" s="115">
        <f t="shared" si="558"/>
        <v>0</v>
      </c>
      <c r="Q374" s="115">
        <f t="shared" si="558"/>
        <v>0</v>
      </c>
      <c r="R374" s="115">
        <f t="shared" si="558"/>
        <v>0</v>
      </c>
      <c r="S374" s="117">
        <f t="shared" si="558"/>
        <v>0</v>
      </c>
      <c r="T374" s="114"/>
      <c r="U374" s="117">
        <f t="shared" ref="U374:X374" si="559">IFERROR(U349/U$362,0)</f>
        <v>0</v>
      </c>
      <c r="V374" s="117">
        <f t="shared" si="559"/>
        <v>0</v>
      </c>
      <c r="W374" s="117">
        <f t="shared" si="559"/>
        <v>0</v>
      </c>
      <c r="X374" s="117">
        <f t="shared" si="559"/>
        <v>0</v>
      </c>
    </row>
    <row r="375" ht="14.25" customHeight="1" outlineLevel="1">
      <c r="A375" s="110"/>
      <c r="B375" s="197" t="s">
        <v>382</v>
      </c>
      <c r="C375" s="112" t="s">
        <v>69</v>
      </c>
      <c r="E375" s="115">
        <f t="shared" si="539"/>
        <v>0</v>
      </c>
      <c r="F375" s="114"/>
      <c r="G375" s="115">
        <f t="shared" ref="G375:S375" si="560">IFERROR(G350/G$362,0)</f>
        <v>0</v>
      </c>
      <c r="H375" s="115">
        <f t="shared" si="560"/>
        <v>0</v>
      </c>
      <c r="I375" s="115">
        <f t="shared" si="560"/>
        <v>0</v>
      </c>
      <c r="J375" s="115">
        <f t="shared" si="560"/>
        <v>0</v>
      </c>
      <c r="K375" s="115">
        <f t="shared" si="560"/>
        <v>0</v>
      </c>
      <c r="L375" s="115">
        <f t="shared" si="560"/>
        <v>0</v>
      </c>
      <c r="M375" s="115">
        <f t="shared" si="560"/>
        <v>0</v>
      </c>
      <c r="N375" s="115">
        <f t="shared" si="560"/>
        <v>0</v>
      </c>
      <c r="O375" s="115">
        <f t="shared" si="560"/>
        <v>0</v>
      </c>
      <c r="P375" s="115">
        <f t="shared" si="560"/>
        <v>0</v>
      </c>
      <c r="Q375" s="115">
        <f t="shared" si="560"/>
        <v>0</v>
      </c>
      <c r="R375" s="115">
        <f t="shared" si="560"/>
        <v>0</v>
      </c>
      <c r="S375" s="117">
        <f t="shared" si="560"/>
        <v>0</v>
      </c>
      <c r="T375" s="114"/>
      <c r="U375" s="117">
        <f t="shared" ref="U375:X375" si="561">IFERROR(U350/U$362,0)</f>
        <v>0</v>
      </c>
      <c r="V375" s="117">
        <f t="shared" si="561"/>
        <v>0</v>
      </c>
      <c r="W375" s="117">
        <f t="shared" si="561"/>
        <v>0</v>
      </c>
      <c r="X375" s="117">
        <f t="shared" si="561"/>
        <v>0</v>
      </c>
    </row>
    <row r="376" ht="14.25" customHeight="1" outlineLevel="1">
      <c r="A376" s="110"/>
      <c r="B376" s="111" t="s">
        <v>383</v>
      </c>
      <c r="C376" s="112" t="s">
        <v>69</v>
      </c>
      <c r="E376" s="115">
        <f t="shared" si="539"/>
        <v>0</v>
      </c>
      <c r="F376" s="114"/>
      <c r="G376" s="115">
        <f t="shared" ref="G376:S376" si="562">IFERROR(G351/G$362,0)</f>
        <v>0</v>
      </c>
      <c r="H376" s="115">
        <f t="shared" si="562"/>
        <v>0</v>
      </c>
      <c r="I376" s="115">
        <f t="shared" si="562"/>
        <v>0</v>
      </c>
      <c r="J376" s="115">
        <f t="shared" si="562"/>
        <v>0</v>
      </c>
      <c r="K376" s="115">
        <f t="shared" si="562"/>
        <v>0</v>
      </c>
      <c r="L376" s="115">
        <f t="shared" si="562"/>
        <v>0</v>
      </c>
      <c r="M376" s="115">
        <f t="shared" si="562"/>
        <v>0</v>
      </c>
      <c r="N376" s="115">
        <f t="shared" si="562"/>
        <v>0</v>
      </c>
      <c r="O376" s="115">
        <f t="shared" si="562"/>
        <v>0</v>
      </c>
      <c r="P376" s="115">
        <f t="shared" si="562"/>
        <v>0</v>
      </c>
      <c r="Q376" s="115">
        <f t="shared" si="562"/>
        <v>0</v>
      </c>
      <c r="R376" s="115">
        <f t="shared" si="562"/>
        <v>0</v>
      </c>
      <c r="S376" s="117">
        <f t="shared" si="562"/>
        <v>0</v>
      </c>
      <c r="T376" s="114"/>
      <c r="U376" s="117">
        <f t="shared" ref="U376:X376" si="563">IFERROR(U351/U$362,0)</f>
        <v>0</v>
      </c>
      <c r="V376" s="117">
        <f t="shared" si="563"/>
        <v>0</v>
      </c>
      <c r="W376" s="117">
        <f t="shared" si="563"/>
        <v>0</v>
      </c>
      <c r="X376" s="117">
        <f t="shared" si="563"/>
        <v>0</v>
      </c>
    </row>
    <row r="377" ht="14.25" customHeight="1" outlineLevel="1">
      <c r="A377" s="110"/>
      <c r="B377" s="111" t="s">
        <v>384</v>
      </c>
      <c r="C377" s="112" t="s">
        <v>69</v>
      </c>
      <c r="E377" s="115">
        <f t="shared" si="539"/>
        <v>0</v>
      </c>
      <c r="F377" s="114"/>
      <c r="G377" s="115">
        <f t="shared" ref="G377:S377" si="564">IFERROR(G352/G$362,0)</f>
        <v>0.02272727273</v>
      </c>
      <c r="H377" s="115">
        <f t="shared" si="564"/>
        <v>0</v>
      </c>
      <c r="I377" s="115">
        <f t="shared" si="564"/>
        <v>0.03777416734</v>
      </c>
      <c r="J377" s="115">
        <f t="shared" si="564"/>
        <v>0</v>
      </c>
      <c r="K377" s="115">
        <f t="shared" si="564"/>
        <v>0</v>
      </c>
      <c r="L377" s="115">
        <f t="shared" si="564"/>
        <v>0</v>
      </c>
      <c r="M377" s="115">
        <f t="shared" si="564"/>
        <v>0</v>
      </c>
      <c r="N377" s="115">
        <f t="shared" si="564"/>
        <v>0</v>
      </c>
      <c r="O377" s="115">
        <f t="shared" si="564"/>
        <v>0</v>
      </c>
      <c r="P377" s="115">
        <f t="shared" si="564"/>
        <v>0</v>
      </c>
      <c r="Q377" s="115">
        <f t="shared" si="564"/>
        <v>0</v>
      </c>
      <c r="R377" s="115">
        <f t="shared" si="564"/>
        <v>0</v>
      </c>
      <c r="S377" s="117">
        <f t="shared" si="564"/>
        <v>0.01508593253</v>
      </c>
      <c r="T377" s="114"/>
      <c r="U377" s="117">
        <f t="shared" ref="U377:X377" si="565">IFERROR(U352/U$362,0)</f>
        <v>0.01508593253</v>
      </c>
      <c r="V377" s="117">
        <f t="shared" si="565"/>
        <v>0</v>
      </c>
      <c r="W377" s="117">
        <f t="shared" si="565"/>
        <v>0</v>
      </c>
      <c r="X377" s="117">
        <f t="shared" si="565"/>
        <v>0</v>
      </c>
    </row>
    <row r="378" ht="14.25" customHeight="1" outlineLevel="1">
      <c r="A378" s="110"/>
      <c r="B378" s="111" t="s">
        <v>385</v>
      </c>
      <c r="C378" s="112" t="s">
        <v>69</v>
      </c>
      <c r="E378" s="115">
        <f t="shared" si="539"/>
        <v>0</v>
      </c>
      <c r="F378" s="114"/>
      <c r="G378" s="115">
        <f t="shared" ref="G378:S378" si="566">IFERROR(G353/G$362,0)</f>
        <v>0</v>
      </c>
      <c r="H378" s="115">
        <f t="shared" si="566"/>
        <v>0</v>
      </c>
      <c r="I378" s="115">
        <f t="shared" si="566"/>
        <v>0</v>
      </c>
      <c r="J378" s="115">
        <f t="shared" si="566"/>
        <v>0</v>
      </c>
      <c r="K378" s="115">
        <f t="shared" si="566"/>
        <v>0</v>
      </c>
      <c r="L378" s="115">
        <f t="shared" si="566"/>
        <v>0</v>
      </c>
      <c r="M378" s="115">
        <f t="shared" si="566"/>
        <v>0</v>
      </c>
      <c r="N378" s="115">
        <f t="shared" si="566"/>
        <v>0</v>
      </c>
      <c r="O378" s="115">
        <f t="shared" si="566"/>
        <v>0</v>
      </c>
      <c r="P378" s="115">
        <f t="shared" si="566"/>
        <v>0</v>
      </c>
      <c r="Q378" s="115">
        <f t="shared" si="566"/>
        <v>0</v>
      </c>
      <c r="R378" s="115">
        <f t="shared" si="566"/>
        <v>0</v>
      </c>
      <c r="S378" s="117">
        <f t="shared" si="566"/>
        <v>0</v>
      </c>
      <c r="T378" s="114"/>
      <c r="U378" s="117">
        <f t="shared" ref="U378:X378" si="567">IFERROR(U353/U$362,0)</f>
        <v>0</v>
      </c>
      <c r="V378" s="117">
        <f t="shared" si="567"/>
        <v>0</v>
      </c>
      <c r="W378" s="117">
        <f t="shared" si="567"/>
        <v>0</v>
      </c>
      <c r="X378" s="117">
        <f t="shared" si="567"/>
        <v>0</v>
      </c>
    </row>
    <row r="379" ht="14.25" customHeight="1" outlineLevel="1">
      <c r="A379" s="110"/>
      <c r="B379" s="111" t="s">
        <v>386</v>
      </c>
      <c r="C379" s="112" t="s">
        <v>69</v>
      </c>
      <c r="E379" s="115">
        <f t="shared" si="539"/>
        <v>0</v>
      </c>
      <c r="F379" s="114"/>
      <c r="G379" s="115">
        <f t="shared" ref="G379:S379" si="568">IFERROR(G354/G$362,0)</f>
        <v>0</v>
      </c>
      <c r="H379" s="115">
        <f t="shared" si="568"/>
        <v>0</v>
      </c>
      <c r="I379" s="115">
        <f t="shared" si="568"/>
        <v>0</v>
      </c>
      <c r="J379" s="115">
        <f t="shared" si="568"/>
        <v>0</v>
      </c>
      <c r="K379" s="115">
        <f t="shared" si="568"/>
        <v>0</v>
      </c>
      <c r="L379" s="115">
        <f t="shared" si="568"/>
        <v>0</v>
      </c>
      <c r="M379" s="115">
        <f t="shared" si="568"/>
        <v>0</v>
      </c>
      <c r="N379" s="115">
        <f t="shared" si="568"/>
        <v>0</v>
      </c>
      <c r="O379" s="115">
        <f t="shared" si="568"/>
        <v>0</v>
      </c>
      <c r="P379" s="115">
        <f t="shared" si="568"/>
        <v>0</v>
      </c>
      <c r="Q379" s="115">
        <f t="shared" si="568"/>
        <v>0</v>
      </c>
      <c r="R379" s="115">
        <f t="shared" si="568"/>
        <v>0</v>
      </c>
      <c r="S379" s="117">
        <f t="shared" si="568"/>
        <v>0</v>
      </c>
      <c r="T379" s="114"/>
      <c r="U379" s="117">
        <f t="shared" ref="U379:X379" si="569">IFERROR(U354/U$362,0)</f>
        <v>0</v>
      </c>
      <c r="V379" s="117">
        <f t="shared" si="569"/>
        <v>0</v>
      </c>
      <c r="W379" s="117">
        <f t="shared" si="569"/>
        <v>0</v>
      </c>
      <c r="X379" s="117">
        <f t="shared" si="569"/>
        <v>0</v>
      </c>
    </row>
    <row r="380" ht="14.25" customHeight="1" outlineLevel="1">
      <c r="A380" s="110"/>
      <c r="B380" s="197" t="s">
        <v>387</v>
      </c>
      <c r="C380" s="112" t="s">
        <v>69</v>
      </c>
      <c r="E380" s="115">
        <f t="shared" si="539"/>
        <v>0</v>
      </c>
      <c r="F380" s="114"/>
      <c r="G380" s="115">
        <f t="shared" ref="G380:S380" si="570">IFERROR(G355/G$362,0)</f>
        <v>0</v>
      </c>
      <c r="H380" s="115">
        <f t="shared" si="570"/>
        <v>0</v>
      </c>
      <c r="I380" s="115">
        <f t="shared" si="570"/>
        <v>0</v>
      </c>
      <c r="J380" s="115">
        <f t="shared" si="570"/>
        <v>0</v>
      </c>
      <c r="K380" s="115">
        <f t="shared" si="570"/>
        <v>0</v>
      </c>
      <c r="L380" s="115">
        <f t="shared" si="570"/>
        <v>0</v>
      </c>
      <c r="M380" s="115">
        <f t="shared" si="570"/>
        <v>0</v>
      </c>
      <c r="N380" s="115">
        <f t="shared" si="570"/>
        <v>0</v>
      </c>
      <c r="O380" s="115">
        <f t="shared" si="570"/>
        <v>0</v>
      </c>
      <c r="P380" s="115">
        <f t="shared" si="570"/>
        <v>0</v>
      </c>
      <c r="Q380" s="115">
        <f t="shared" si="570"/>
        <v>0</v>
      </c>
      <c r="R380" s="115">
        <f t="shared" si="570"/>
        <v>0</v>
      </c>
      <c r="S380" s="117">
        <f t="shared" si="570"/>
        <v>0</v>
      </c>
      <c r="T380" s="114"/>
      <c r="U380" s="117">
        <f t="shared" ref="U380:X380" si="571">IFERROR(U355/U$362,0)</f>
        <v>0</v>
      </c>
      <c r="V380" s="117">
        <f t="shared" si="571"/>
        <v>0</v>
      </c>
      <c r="W380" s="117">
        <f t="shared" si="571"/>
        <v>0</v>
      </c>
      <c r="X380" s="117">
        <f t="shared" si="571"/>
        <v>0</v>
      </c>
    </row>
    <row r="381" ht="14.25" customHeight="1" outlineLevel="1">
      <c r="A381" s="110"/>
      <c r="B381" s="111" t="s">
        <v>388</v>
      </c>
      <c r="C381" s="112" t="s">
        <v>69</v>
      </c>
      <c r="E381" s="115">
        <f t="shared" si="539"/>
        <v>0</v>
      </c>
      <c r="F381" s="114"/>
      <c r="G381" s="115">
        <f t="shared" ref="G381:S381" si="572">IFERROR(G356/G$362,0)</f>
        <v>0</v>
      </c>
      <c r="H381" s="115">
        <f t="shared" si="572"/>
        <v>0</v>
      </c>
      <c r="I381" s="115">
        <f t="shared" si="572"/>
        <v>0.01827782291</v>
      </c>
      <c r="J381" s="115">
        <f t="shared" si="572"/>
        <v>0</v>
      </c>
      <c r="K381" s="115">
        <f t="shared" si="572"/>
        <v>0</v>
      </c>
      <c r="L381" s="115">
        <f t="shared" si="572"/>
        <v>0</v>
      </c>
      <c r="M381" s="115">
        <f t="shared" si="572"/>
        <v>0</v>
      </c>
      <c r="N381" s="115">
        <f t="shared" si="572"/>
        <v>0</v>
      </c>
      <c r="O381" s="115">
        <f t="shared" si="572"/>
        <v>0</v>
      </c>
      <c r="P381" s="115">
        <f t="shared" si="572"/>
        <v>0</v>
      </c>
      <c r="Q381" s="115">
        <f t="shared" si="572"/>
        <v>0</v>
      </c>
      <c r="R381" s="115">
        <f t="shared" si="572"/>
        <v>0</v>
      </c>
      <c r="S381" s="117">
        <f t="shared" si="572"/>
        <v>0.002864417568</v>
      </c>
      <c r="T381" s="114"/>
      <c r="U381" s="117">
        <f t="shared" ref="U381:X381" si="573">IFERROR(U356/U$362,0)</f>
        <v>0.002864417568</v>
      </c>
      <c r="V381" s="117">
        <f t="shared" si="573"/>
        <v>0</v>
      </c>
      <c r="W381" s="117">
        <f t="shared" si="573"/>
        <v>0</v>
      </c>
      <c r="X381" s="117">
        <f t="shared" si="573"/>
        <v>0</v>
      </c>
    </row>
    <row r="382" ht="14.25" customHeight="1" outlineLevel="1">
      <c r="A382" s="110"/>
      <c r="B382" s="197" t="s">
        <v>389</v>
      </c>
      <c r="C382" s="112" t="s">
        <v>69</v>
      </c>
      <c r="E382" s="115">
        <f t="shared" si="539"/>
        <v>0</v>
      </c>
      <c r="F382" s="114"/>
      <c r="G382" s="115">
        <f t="shared" ref="G382:S382" si="574">IFERROR(G357/G$362,0)</f>
        <v>0</v>
      </c>
      <c r="H382" s="115">
        <f t="shared" si="574"/>
        <v>0</v>
      </c>
      <c r="I382" s="115">
        <f t="shared" si="574"/>
        <v>0</v>
      </c>
      <c r="J382" s="115">
        <f t="shared" si="574"/>
        <v>0</v>
      </c>
      <c r="K382" s="115">
        <f t="shared" si="574"/>
        <v>0</v>
      </c>
      <c r="L382" s="115">
        <f t="shared" si="574"/>
        <v>0</v>
      </c>
      <c r="M382" s="115">
        <f t="shared" si="574"/>
        <v>0</v>
      </c>
      <c r="N382" s="115">
        <f t="shared" si="574"/>
        <v>0</v>
      </c>
      <c r="O382" s="115">
        <f t="shared" si="574"/>
        <v>0</v>
      </c>
      <c r="P382" s="115">
        <f t="shared" si="574"/>
        <v>0</v>
      </c>
      <c r="Q382" s="115">
        <f t="shared" si="574"/>
        <v>0</v>
      </c>
      <c r="R382" s="115">
        <f t="shared" si="574"/>
        <v>0</v>
      </c>
      <c r="S382" s="117">
        <f t="shared" si="574"/>
        <v>0</v>
      </c>
      <c r="T382" s="114"/>
      <c r="U382" s="117">
        <f t="shared" ref="U382:X382" si="575">IFERROR(U357/U$362,0)</f>
        <v>0</v>
      </c>
      <c r="V382" s="117">
        <f t="shared" si="575"/>
        <v>0</v>
      </c>
      <c r="W382" s="117">
        <f t="shared" si="575"/>
        <v>0</v>
      </c>
      <c r="X382" s="117">
        <f t="shared" si="575"/>
        <v>0</v>
      </c>
    </row>
    <row r="383" ht="14.25" customHeight="1" outlineLevel="1">
      <c r="A383" s="110"/>
      <c r="B383" s="111" t="s">
        <v>390</v>
      </c>
      <c r="C383" s="112" t="s">
        <v>69</v>
      </c>
      <c r="E383" s="115">
        <f t="shared" si="539"/>
        <v>0</v>
      </c>
      <c r="F383" s="114"/>
      <c r="G383" s="115">
        <f t="shared" ref="G383:S383" si="576">IFERROR(G358/G$362,0)</f>
        <v>0</v>
      </c>
      <c r="H383" s="115">
        <f t="shared" si="576"/>
        <v>0</v>
      </c>
      <c r="I383" s="115">
        <f t="shared" si="576"/>
        <v>0.02437043054</v>
      </c>
      <c r="J383" s="115">
        <f t="shared" si="576"/>
        <v>0</v>
      </c>
      <c r="K383" s="115">
        <f t="shared" si="576"/>
        <v>0</v>
      </c>
      <c r="L383" s="115">
        <f t="shared" si="576"/>
        <v>0</v>
      </c>
      <c r="M383" s="115">
        <f t="shared" si="576"/>
        <v>0</v>
      </c>
      <c r="N383" s="115">
        <f t="shared" si="576"/>
        <v>0</v>
      </c>
      <c r="O383" s="115">
        <f t="shared" si="576"/>
        <v>0</v>
      </c>
      <c r="P383" s="115">
        <f t="shared" si="576"/>
        <v>0</v>
      </c>
      <c r="Q383" s="115">
        <f t="shared" si="576"/>
        <v>0</v>
      </c>
      <c r="R383" s="115">
        <f t="shared" si="576"/>
        <v>0</v>
      </c>
      <c r="S383" s="117">
        <f t="shared" si="576"/>
        <v>0.003819223425</v>
      </c>
      <c r="T383" s="114"/>
      <c r="U383" s="117">
        <f t="shared" ref="U383:X383" si="577">IFERROR(U358/U$362,0)</f>
        <v>0.003819223425</v>
      </c>
      <c r="V383" s="117">
        <f t="shared" si="577"/>
        <v>0</v>
      </c>
      <c r="W383" s="117">
        <f t="shared" si="577"/>
        <v>0</v>
      </c>
      <c r="X383" s="117">
        <f t="shared" si="577"/>
        <v>0</v>
      </c>
    </row>
    <row r="384" ht="14.25" customHeight="1" outlineLevel="1">
      <c r="A384" s="110"/>
      <c r="B384" s="111" t="s">
        <v>391</v>
      </c>
      <c r="C384" s="112" t="s">
        <v>69</v>
      </c>
      <c r="E384" s="115">
        <f t="shared" si="539"/>
        <v>0</v>
      </c>
      <c r="F384" s="114"/>
      <c r="G384" s="115">
        <f t="shared" ref="G384:S384" si="578">IFERROR(G359/G$362,0)</f>
        <v>0</v>
      </c>
      <c r="H384" s="115">
        <f t="shared" si="578"/>
        <v>0</v>
      </c>
      <c r="I384" s="115">
        <f t="shared" si="578"/>
        <v>0</v>
      </c>
      <c r="J384" s="115">
        <f t="shared" si="578"/>
        <v>0</v>
      </c>
      <c r="K384" s="115">
        <f t="shared" si="578"/>
        <v>0</v>
      </c>
      <c r="L384" s="115">
        <f t="shared" si="578"/>
        <v>0</v>
      </c>
      <c r="M384" s="115">
        <f t="shared" si="578"/>
        <v>0</v>
      </c>
      <c r="N384" s="115">
        <f t="shared" si="578"/>
        <v>0</v>
      </c>
      <c r="O384" s="115">
        <f t="shared" si="578"/>
        <v>0</v>
      </c>
      <c r="P384" s="115">
        <f t="shared" si="578"/>
        <v>0</v>
      </c>
      <c r="Q384" s="115">
        <f t="shared" si="578"/>
        <v>0</v>
      </c>
      <c r="R384" s="115">
        <f t="shared" si="578"/>
        <v>0</v>
      </c>
      <c r="S384" s="117">
        <f t="shared" si="578"/>
        <v>0</v>
      </c>
      <c r="T384" s="114"/>
      <c r="U384" s="117">
        <f t="shared" ref="U384:X384" si="579">IFERROR(U359/U$362,0)</f>
        <v>0</v>
      </c>
      <c r="V384" s="117">
        <f t="shared" si="579"/>
        <v>0</v>
      </c>
      <c r="W384" s="117">
        <f t="shared" si="579"/>
        <v>0</v>
      </c>
      <c r="X384" s="117">
        <f t="shared" si="579"/>
        <v>0</v>
      </c>
    </row>
    <row r="385" ht="14.25" customHeight="1" outlineLevel="1">
      <c r="A385" s="110"/>
      <c r="B385" s="197" t="s">
        <v>392</v>
      </c>
      <c r="C385" s="112" t="s">
        <v>69</v>
      </c>
      <c r="E385" s="115">
        <f t="shared" si="539"/>
        <v>0</v>
      </c>
      <c r="F385" s="114"/>
      <c r="G385" s="115">
        <f t="shared" ref="G385:S385" si="580">IFERROR(G360/G$362,0)</f>
        <v>0.4318181818</v>
      </c>
      <c r="H385" s="115">
        <f t="shared" si="580"/>
        <v>0.4375</v>
      </c>
      <c r="I385" s="115">
        <f t="shared" si="580"/>
        <v>0</v>
      </c>
      <c r="J385" s="115">
        <f t="shared" si="580"/>
        <v>0</v>
      </c>
      <c r="K385" s="115">
        <f t="shared" si="580"/>
        <v>0</v>
      </c>
      <c r="L385" s="115">
        <f t="shared" si="580"/>
        <v>0</v>
      </c>
      <c r="M385" s="115">
        <f t="shared" si="580"/>
        <v>0</v>
      </c>
      <c r="N385" s="115">
        <f t="shared" si="580"/>
        <v>0</v>
      </c>
      <c r="O385" s="115">
        <f t="shared" si="580"/>
        <v>0</v>
      </c>
      <c r="P385" s="115">
        <f t="shared" si="580"/>
        <v>0</v>
      </c>
      <c r="Q385" s="115">
        <f t="shared" si="580"/>
        <v>0</v>
      </c>
      <c r="R385" s="115">
        <f t="shared" si="580"/>
        <v>0</v>
      </c>
      <c r="S385" s="117">
        <f t="shared" si="580"/>
        <v>0.3666454488</v>
      </c>
      <c r="T385" s="114"/>
      <c r="U385" s="117">
        <f t="shared" ref="U385:X385" si="581">IFERROR(U360/U$362,0)</f>
        <v>0.3666454488</v>
      </c>
      <c r="V385" s="117">
        <f t="shared" si="581"/>
        <v>0</v>
      </c>
      <c r="W385" s="117">
        <f t="shared" si="581"/>
        <v>0</v>
      </c>
      <c r="X385" s="117">
        <f t="shared" si="581"/>
        <v>0</v>
      </c>
    </row>
    <row r="386" ht="14.25" customHeight="1" outlineLevel="1">
      <c r="A386" s="110"/>
      <c r="B386" s="111" t="s">
        <v>393</v>
      </c>
      <c r="C386" s="112" t="s">
        <v>69</v>
      </c>
      <c r="E386" s="115">
        <f t="shared" si="539"/>
        <v>0</v>
      </c>
      <c r="F386" s="114"/>
      <c r="G386" s="115">
        <f t="shared" ref="G386:S386" si="582">IFERROR(G361/G$362,0)</f>
        <v>0</v>
      </c>
      <c r="H386" s="115">
        <f t="shared" si="582"/>
        <v>0.0004340277778</v>
      </c>
      <c r="I386" s="115">
        <f t="shared" si="582"/>
        <v>0</v>
      </c>
      <c r="J386" s="115">
        <f t="shared" si="582"/>
        <v>0</v>
      </c>
      <c r="K386" s="115">
        <f t="shared" si="582"/>
        <v>0</v>
      </c>
      <c r="L386" s="115">
        <f t="shared" si="582"/>
        <v>0</v>
      </c>
      <c r="M386" s="115">
        <f t="shared" si="582"/>
        <v>0</v>
      </c>
      <c r="N386" s="115">
        <f t="shared" si="582"/>
        <v>0</v>
      </c>
      <c r="O386" s="115">
        <f t="shared" si="582"/>
        <v>0</v>
      </c>
      <c r="P386" s="115">
        <f t="shared" si="582"/>
        <v>0</v>
      </c>
      <c r="Q386" s="115">
        <f t="shared" si="582"/>
        <v>0</v>
      </c>
      <c r="R386" s="115">
        <f t="shared" si="582"/>
        <v>0</v>
      </c>
      <c r="S386" s="117">
        <f t="shared" si="582"/>
        <v>0.0001909611712</v>
      </c>
      <c r="T386" s="114"/>
      <c r="U386" s="117">
        <f t="shared" ref="U386:X386" si="583">IFERROR(U361/U$362,0)</f>
        <v>0.0001909611712</v>
      </c>
      <c r="V386" s="117">
        <f t="shared" si="583"/>
        <v>0</v>
      </c>
      <c r="W386" s="117">
        <f t="shared" si="583"/>
        <v>0</v>
      </c>
      <c r="X386" s="117">
        <f t="shared" si="583"/>
        <v>0</v>
      </c>
    </row>
    <row r="387" ht="14.25" customHeight="1" outlineLevel="1">
      <c r="A387" s="121"/>
      <c r="B387" s="148" t="s">
        <v>394</v>
      </c>
      <c r="C387" s="123" t="s">
        <v>69</v>
      </c>
      <c r="D387" s="70"/>
      <c r="E387" s="117">
        <f>IFERROR(E362/E362,0)</f>
        <v>0</v>
      </c>
      <c r="F387" s="109"/>
      <c r="G387" s="117">
        <f t="shared" ref="G387:S387" si="584">IFERROR(G362/G362,0)</f>
        <v>1</v>
      </c>
      <c r="H387" s="117">
        <f t="shared" si="584"/>
        <v>1</v>
      </c>
      <c r="I387" s="117">
        <f t="shared" si="584"/>
        <v>1</v>
      </c>
      <c r="J387" s="117">
        <f t="shared" si="584"/>
        <v>0</v>
      </c>
      <c r="K387" s="117">
        <f t="shared" si="584"/>
        <v>0</v>
      </c>
      <c r="L387" s="117">
        <f t="shared" si="584"/>
        <v>0</v>
      </c>
      <c r="M387" s="117">
        <f t="shared" si="584"/>
        <v>0</v>
      </c>
      <c r="N387" s="117">
        <f t="shared" si="584"/>
        <v>0</v>
      </c>
      <c r="O387" s="117">
        <f t="shared" si="584"/>
        <v>0</v>
      </c>
      <c r="P387" s="117">
        <f t="shared" si="584"/>
        <v>0</v>
      </c>
      <c r="Q387" s="117">
        <f t="shared" si="584"/>
        <v>0</v>
      </c>
      <c r="R387" s="117">
        <f t="shared" si="584"/>
        <v>0</v>
      </c>
      <c r="S387" s="117">
        <f t="shared" si="584"/>
        <v>1</v>
      </c>
      <c r="T387" s="109"/>
      <c r="U387" s="117">
        <f t="shared" ref="U387:X387" si="585">IFERROR(U362/U362,0)</f>
        <v>1</v>
      </c>
      <c r="V387" s="117">
        <f t="shared" si="585"/>
        <v>0</v>
      </c>
      <c r="W387" s="117">
        <f t="shared" si="585"/>
        <v>0</v>
      </c>
      <c r="X387" s="117">
        <f t="shared" si="585"/>
        <v>0</v>
      </c>
    </row>
    <row r="388" ht="14.25" customHeight="1" outlineLevel="1">
      <c r="A388" s="110"/>
      <c r="B388" s="111" t="s">
        <v>395</v>
      </c>
      <c r="C388" s="112"/>
      <c r="E388" s="116">
        <v>1.0</v>
      </c>
      <c r="F388" s="114"/>
      <c r="G388" s="116">
        <v>1.0</v>
      </c>
      <c r="H388" s="116">
        <v>1.0</v>
      </c>
      <c r="I388" s="116">
        <v>1.0</v>
      </c>
      <c r="J388" s="116"/>
      <c r="K388" s="116"/>
      <c r="L388" s="116"/>
      <c r="M388" s="116"/>
      <c r="N388" s="116"/>
      <c r="O388" s="116"/>
      <c r="P388" s="116"/>
      <c r="Q388" s="116"/>
      <c r="R388" s="116"/>
      <c r="S388" s="120">
        <v>1.0</v>
      </c>
      <c r="T388" s="114"/>
      <c r="U388" s="120">
        <f t="shared" ref="U388:X388" si="586">SUMIFS($G388:$R388,$G$5:$R$5,U$6)</f>
        <v>3</v>
      </c>
      <c r="V388" s="120">
        <f t="shared" si="586"/>
        <v>0</v>
      </c>
      <c r="W388" s="120">
        <f t="shared" si="586"/>
        <v>0</v>
      </c>
      <c r="X388" s="120">
        <f t="shared" si="586"/>
        <v>0</v>
      </c>
    </row>
    <row r="389" ht="14.25" customHeight="1" outlineLevel="1">
      <c r="A389" s="110"/>
      <c r="B389" s="111" t="s">
        <v>396</v>
      </c>
      <c r="C389" s="112"/>
      <c r="E389" s="116">
        <v>1.0</v>
      </c>
      <c r="F389" s="114"/>
      <c r="G389" s="116">
        <v>1.0</v>
      </c>
      <c r="H389" s="116">
        <v>1.0</v>
      </c>
      <c r="I389" s="116">
        <v>1.0</v>
      </c>
      <c r="J389" s="116"/>
      <c r="K389" s="116"/>
      <c r="L389" s="116"/>
      <c r="M389" s="116"/>
      <c r="N389" s="116"/>
      <c r="O389" s="116"/>
      <c r="P389" s="116"/>
      <c r="Q389" s="116"/>
      <c r="R389" s="116"/>
      <c r="S389" s="120">
        <v>1.0</v>
      </c>
      <c r="T389" s="114"/>
      <c r="U389" s="120">
        <f t="shared" ref="U389:X389" si="587">SUMIFS($G389:$R389,$G$5:$R$5,U$6)</f>
        <v>3</v>
      </c>
      <c r="V389" s="120">
        <f t="shared" si="587"/>
        <v>0</v>
      </c>
      <c r="W389" s="120">
        <f t="shared" si="587"/>
        <v>0</v>
      </c>
      <c r="X389" s="120">
        <f t="shared" si="587"/>
        <v>0</v>
      </c>
    </row>
    <row r="390" ht="14.25" customHeight="1" outlineLevel="1">
      <c r="A390" s="110"/>
      <c r="B390" s="111" t="s">
        <v>397</v>
      </c>
      <c r="C390" s="112"/>
      <c r="E390" s="127"/>
      <c r="F390" s="114"/>
      <c r="G390" s="116">
        <v>19.75</v>
      </c>
      <c r="H390" s="116">
        <v>23.65</v>
      </c>
      <c r="I390" s="116">
        <v>19.45</v>
      </c>
      <c r="J390" s="116"/>
      <c r="K390" s="116"/>
      <c r="L390" s="116"/>
      <c r="M390" s="116"/>
      <c r="N390" s="116"/>
      <c r="O390" s="116"/>
      <c r="P390" s="116"/>
      <c r="Q390" s="116"/>
      <c r="R390" s="116"/>
      <c r="S390" s="120"/>
      <c r="T390" s="114"/>
      <c r="U390" s="120">
        <f t="shared" ref="U390:X390" si="588">SUMIFS($G390:$R390,$G$5:$R$5,U$6)</f>
        <v>62.85</v>
      </c>
      <c r="V390" s="120">
        <f t="shared" si="588"/>
        <v>0</v>
      </c>
      <c r="W390" s="120">
        <f t="shared" si="588"/>
        <v>0</v>
      </c>
      <c r="X390" s="120">
        <f t="shared" si="588"/>
        <v>0</v>
      </c>
    </row>
    <row r="391" ht="14.25" customHeight="1" outlineLevel="1">
      <c r="A391" s="179"/>
      <c r="B391" s="198" t="s">
        <v>398</v>
      </c>
      <c r="C391" s="181"/>
      <c r="D391" s="70"/>
      <c r="E391" s="124">
        <f>IFERROR(E362/(E390*E388*24),0)</f>
        <v>0</v>
      </c>
      <c r="F391" s="109"/>
      <c r="G391" s="124">
        <f t="shared" ref="G391:S391" si="589">IFERROR(G362/(G390*G388*24),0)</f>
        <v>1.113924051</v>
      </c>
      <c r="H391" s="124">
        <f t="shared" si="589"/>
        <v>1.014799154</v>
      </c>
      <c r="I391" s="124">
        <f t="shared" si="589"/>
        <v>0.4395172808</v>
      </c>
      <c r="J391" s="124">
        <f t="shared" si="589"/>
        <v>0</v>
      </c>
      <c r="K391" s="124">
        <f t="shared" si="589"/>
        <v>0</v>
      </c>
      <c r="L391" s="124">
        <f t="shared" si="589"/>
        <v>0</v>
      </c>
      <c r="M391" s="124">
        <f t="shared" si="589"/>
        <v>0</v>
      </c>
      <c r="N391" s="124">
        <f t="shared" si="589"/>
        <v>0</v>
      </c>
      <c r="O391" s="124">
        <f t="shared" si="589"/>
        <v>0</v>
      </c>
      <c r="P391" s="124">
        <f t="shared" si="589"/>
        <v>0</v>
      </c>
      <c r="Q391" s="124">
        <f t="shared" si="589"/>
        <v>0</v>
      </c>
      <c r="R391" s="124">
        <f t="shared" si="589"/>
        <v>0</v>
      </c>
      <c r="S391" s="124">
        <f t="shared" si="589"/>
        <v>0</v>
      </c>
      <c r="T391" s="109"/>
      <c r="U391" s="124">
        <f t="shared" ref="U391:X391" si="590">IFERROR(U362/(U390*U388*24),0)</f>
        <v>0.2893058134</v>
      </c>
      <c r="V391" s="124">
        <f t="shared" si="590"/>
        <v>0</v>
      </c>
      <c r="W391" s="124">
        <f t="shared" si="590"/>
        <v>0</v>
      </c>
      <c r="X391" s="124">
        <f t="shared" si="590"/>
        <v>0</v>
      </c>
    </row>
    <row r="392" ht="14.25" customHeight="1" outlineLevel="1">
      <c r="S392" s="70"/>
    </row>
    <row r="393" ht="14.25" customHeight="1" outlineLevel="1">
      <c r="A393" s="105"/>
      <c r="B393" s="199" t="s">
        <v>405</v>
      </c>
      <c r="C393" s="107"/>
      <c r="D393" s="70"/>
      <c r="E393" s="108"/>
      <c r="F393" s="109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9"/>
      <c r="U393" s="108"/>
      <c r="V393" s="108"/>
      <c r="W393" s="108"/>
      <c r="X393" s="108"/>
    </row>
    <row r="394" ht="14.25" customHeight="1" outlineLevel="1">
      <c r="A394" s="110"/>
      <c r="B394" s="111" t="s">
        <v>371</v>
      </c>
      <c r="C394" s="112" t="s">
        <v>283</v>
      </c>
      <c r="E394" s="116"/>
      <c r="F394" s="114"/>
      <c r="G394" s="116">
        <v>430.68333333333334</v>
      </c>
      <c r="H394" s="116">
        <v>418.48333333333335</v>
      </c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20">
        <f t="shared" ref="S394:S416" si="592">SUM(G394:R394)</f>
        <v>849.1666667</v>
      </c>
      <c r="T394" s="114"/>
      <c r="U394" s="116">
        <f t="shared" ref="U394:X394" si="591">SUMIFS($G394:$R394,$G$5:$R$5,U$6)</f>
        <v>849.1666667</v>
      </c>
      <c r="V394" s="116">
        <f t="shared" si="591"/>
        <v>0</v>
      </c>
      <c r="W394" s="116">
        <f t="shared" si="591"/>
        <v>0</v>
      </c>
      <c r="X394" s="116">
        <f t="shared" si="591"/>
        <v>0</v>
      </c>
    </row>
    <row r="395" ht="14.25" customHeight="1" outlineLevel="1">
      <c r="A395" s="110"/>
      <c r="B395" s="111" t="s">
        <v>372</v>
      </c>
      <c r="C395" s="112" t="s">
        <v>283</v>
      </c>
      <c r="E395" s="116"/>
      <c r="F395" s="114"/>
      <c r="G395" s="116">
        <v>1154.4666666666667</v>
      </c>
      <c r="H395" s="116">
        <v>919.2</v>
      </c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20">
        <f t="shared" si="592"/>
        <v>2073.666667</v>
      </c>
      <c r="T395" s="114"/>
      <c r="U395" s="116">
        <f t="shared" ref="U395:X395" si="593">SUMIFS($G395:$R395,$G$5:$R$5,U$6)</f>
        <v>2073.666667</v>
      </c>
      <c r="V395" s="116">
        <f t="shared" si="593"/>
        <v>0</v>
      </c>
      <c r="W395" s="116">
        <f t="shared" si="593"/>
        <v>0</v>
      </c>
      <c r="X395" s="116">
        <f t="shared" si="593"/>
        <v>0</v>
      </c>
    </row>
    <row r="396" ht="14.25" customHeight="1" outlineLevel="1">
      <c r="A396" s="110"/>
      <c r="B396" s="197" t="s">
        <v>373</v>
      </c>
      <c r="C396" s="112" t="s">
        <v>283</v>
      </c>
      <c r="E396" s="116"/>
      <c r="F396" s="114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20">
        <f t="shared" si="592"/>
        <v>0</v>
      </c>
      <c r="T396" s="114"/>
      <c r="U396" s="116">
        <f t="shared" ref="U396:X396" si="594">SUMIFS($G396:$R396,$G$5:$R$5,U$6)</f>
        <v>0</v>
      </c>
      <c r="V396" s="116">
        <f t="shared" si="594"/>
        <v>0</v>
      </c>
      <c r="W396" s="116">
        <f t="shared" si="594"/>
        <v>0</v>
      </c>
      <c r="X396" s="116">
        <f t="shared" si="594"/>
        <v>0</v>
      </c>
    </row>
    <row r="397" ht="14.25" customHeight="1" outlineLevel="1">
      <c r="A397" s="110"/>
      <c r="B397" s="111" t="s">
        <v>374</v>
      </c>
      <c r="C397" s="112" t="s">
        <v>283</v>
      </c>
      <c r="E397" s="116"/>
      <c r="F397" s="114"/>
      <c r="G397" s="116">
        <v>5.133333333333334</v>
      </c>
      <c r="H397" s="116">
        <v>4.7</v>
      </c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20">
        <f t="shared" si="592"/>
        <v>9.833333333</v>
      </c>
      <c r="T397" s="114"/>
      <c r="U397" s="116">
        <f t="shared" ref="U397:X397" si="595">SUMIFS($G397:$R397,$G$5:$R$5,U$6)</f>
        <v>9.833333333</v>
      </c>
      <c r="V397" s="116">
        <f t="shared" si="595"/>
        <v>0</v>
      </c>
      <c r="W397" s="116">
        <f t="shared" si="595"/>
        <v>0</v>
      </c>
      <c r="X397" s="116">
        <f t="shared" si="595"/>
        <v>0</v>
      </c>
    </row>
    <row r="398" ht="14.25" customHeight="1" outlineLevel="1">
      <c r="A398" s="110"/>
      <c r="B398" s="111" t="s">
        <v>375</v>
      </c>
      <c r="C398" s="112" t="s">
        <v>283</v>
      </c>
      <c r="E398" s="116"/>
      <c r="F398" s="114"/>
      <c r="G398" s="116">
        <v>8.666666666666666</v>
      </c>
      <c r="H398" s="116">
        <v>7.333333333333333</v>
      </c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20">
        <f t="shared" si="592"/>
        <v>16</v>
      </c>
      <c r="T398" s="114"/>
      <c r="U398" s="116">
        <f t="shared" ref="U398:X398" si="596">SUMIFS($G398:$R398,$G$5:$R$5,U$6)</f>
        <v>16</v>
      </c>
      <c r="V398" s="116">
        <f t="shared" si="596"/>
        <v>0</v>
      </c>
      <c r="W398" s="116">
        <f t="shared" si="596"/>
        <v>0</v>
      </c>
      <c r="X398" s="116">
        <f t="shared" si="596"/>
        <v>0</v>
      </c>
    </row>
    <row r="399" ht="14.25" customHeight="1" outlineLevel="1">
      <c r="A399" s="110"/>
      <c r="B399" s="111" t="s">
        <v>376</v>
      </c>
      <c r="C399" s="112" t="s">
        <v>283</v>
      </c>
      <c r="E399" s="116"/>
      <c r="F399" s="114"/>
      <c r="G399" s="116">
        <v>49.71666666666667</v>
      </c>
      <c r="H399" s="116">
        <v>68.58333333333333</v>
      </c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20">
        <f t="shared" si="592"/>
        <v>118.3</v>
      </c>
      <c r="T399" s="114"/>
      <c r="U399" s="116">
        <f t="shared" ref="U399:X399" si="597">SUMIFS($G399:$R399,$G$5:$R$5,U$6)</f>
        <v>118.3</v>
      </c>
      <c r="V399" s="116">
        <f t="shared" si="597"/>
        <v>0</v>
      </c>
      <c r="W399" s="116">
        <f t="shared" si="597"/>
        <v>0</v>
      </c>
      <c r="X399" s="116">
        <f t="shared" si="597"/>
        <v>0</v>
      </c>
    </row>
    <row r="400" ht="14.25" customHeight="1" outlineLevel="1">
      <c r="A400" s="110"/>
      <c r="B400" s="111" t="s">
        <v>377</v>
      </c>
      <c r="C400" s="112" t="s">
        <v>283</v>
      </c>
      <c r="E400" s="116"/>
      <c r="F400" s="114"/>
      <c r="G400" s="116">
        <v>101.91666666666667</v>
      </c>
      <c r="H400" s="116">
        <v>170.05</v>
      </c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20">
        <f t="shared" si="592"/>
        <v>271.9666667</v>
      </c>
      <c r="T400" s="114"/>
      <c r="U400" s="116">
        <f t="shared" ref="U400:X400" si="598">SUMIFS($G400:$R400,$G$5:$R$5,U$6)</f>
        <v>271.9666667</v>
      </c>
      <c r="V400" s="116">
        <f t="shared" si="598"/>
        <v>0</v>
      </c>
      <c r="W400" s="116">
        <f t="shared" si="598"/>
        <v>0</v>
      </c>
      <c r="X400" s="116">
        <f t="shared" si="598"/>
        <v>0</v>
      </c>
    </row>
    <row r="401" ht="14.25" customHeight="1" outlineLevel="1">
      <c r="A401" s="110"/>
      <c r="B401" s="111" t="s">
        <v>378</v>
      </c>
      <c r="C401" s="112" t="s">
        <v>283</v>
      </c>
      <c r="E401" s="116"/>
      <c r="F401" s="114"/>
      <c r="G401" s="116">
        <v>0.0</v>
      </c>
      <c r="H401" s="116">
        <v>0.0</v>
      </c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20">
        <f t="shared" si="592"/>
        <v>0</v>
      </c>
      <c r="T401" s="114"/>
      <c r="U401" s="116">
        <f t="shared" ref="U401:X401" si="599">SUMIFS($G401:$R401,$G$5:$R$5,U$6)</f>
        <v>0</v>
      </c>
      <c r="V401" s="116">
        <f t="shared" si="599"/>
        <v>0</v>
      </c>
      <c r="W401" s="116">
        <f t="shared" si="599"/>
        <v>0</v>
      </c>
      <c r="X401" s="116">
        <f t="shared" si="599"/>
        <v>0</v>
      </c>
    </row>
    <row r="402" ht="14.25" customHeight="1" outlineLevel="1">
      <c r="A402" s="110"/>
      <c r="B402" s="111" t="s">
        <v>379</v>
      </c>
      <c r="C402" s="112" t="s">
        <v>283</v>
      </c>
      <c r="E402" s="116"/>
      <c r="F402" s="114"/>
      <c r="G402" s="116">
        <v>116.96666666666667</v>
      </c>
      <c r="H402" s="116">
        <v>165.65</v>
      </c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20">
        <f t="shared" si="592"/>
        <v>282.6166667</v>
      </c>
      <c r="T402" s="114"/>
      <c r="U402" s="116">
        <f t="shared" ref="U402:X402" si="600">SUMIFS($G402:$R402,$G$5:$R$5,U$6)</f>
        <v>282.6166667</v>
      </c>
      <c r="V402" s="116">
        <f t="shared" si="600"/>
        <v>0</v>
      </c>
      <c r="W402" s="116">
        <f t="shared" si="600"/>
        <v>0</v>
      </c>
      <c r="X402" s="116">
        <f t="shared" si="600"/>
        <v>0</v>
      </c>
    </row>
    <row r="403" ht="14.25" customHeight="1" outlineLevel="1">
      <c r="A403" s="110"/>
      <c r="B403" s="111" t="s">
        <v>380</v>
      </c>
      <c r="C403" s="112" t="s">
        <v>283</v>
      </c>
      <c r="E403" s="116"/>
      <c r="F403" s="114"/>
      <c r="G403" s="116">
        <v>44.733333333333334</v>
      </c>
      <c r="H403" s="116">
        <v>59.166666666666664</v>
      </c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20">
        <f t="shared" si="592"/>
        <v>103.9</v>
      </c>
      <c r="T403" s="114"/>
      <c r="U403" s="116">
        <f t="shared" ref="U403:X403" si="601">SUMIFS($G403:$R403,$G$5:$R$5,U$6)</f>
        <v>103.9</v>
      </c>
      <c r="V403" s="116">
        <f t="shared" si="601"/>
        <v>0</v>
      </c>
      <c r="W403" s="116">
        <f t="shared" si="601"/>
        <v>0</v>
      </c>
      <c r="X403" s="116">
        <f t="shared" si="601"/>
        <v>0</v>
      </c>
    </row>
    <row r="404" ht="14.25" customHeight="1" outlineLevel="1">
      <c r="A404" s="110"/>
      <c r="B404" s="111" t="s">
        <v>381</v>
      </c>
      <c r="C404" s="112" t="s">
        <v>283</v>
      </c>
      <c r="E404" s="116"/>
      <c r="F404" s="114"/>
      <c r="G404" s="116">
        <v>0.0</v>
      </c>
      <c r="H404" s="116">
        <v>0.0</v>
      </c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20">
        <f t="shared" si="592"/>
        <v>0</v>
      </c>
      <c r="T404" s="114"/>
      <c r="U404" s="116">
        <f t="shared" ref="U404:X404" si="602">SUMIFS($G404:$R404,$G$5:$R$5,U$6)</f>
        <v>0</v>
      </c>
      <c r="V404" s="116">
        <f t="shared" si="602"/>
        <v>0</v>
      </c>
      <c r="W404" s="116">
        <f t="shared" si="602"/>
        <v>0</v>
      </c>
      <c r="X404" s="116">
        <f t="shared" si="602"/>
        <v>0</v>
      </c>
    </row>
    <row r="405" ht="14.25" customHeight="1" outlineLevel="1">
      <c r="A405" s="110"/>
      <c r="B405" s="197" t="s">
        <v>382</v>
      </c>
      <c r="C405" s="112" t="s">
        <v>283</v>
      </c>
      <c r="E405" s="116"/>
      <c r="F405" s="114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20">
        <f t="shared" si="592"/>
        <v>0</v>
      </c>
      <c r="T405" s="114"/>
      <c r="U405" s="116">
        <f t="shared" ref="U405:X405" si="603">SUMIFS($G405:$R405,$G$5:$R$5,U$6)</f>
        <v>0</v>
      </c>
      <c r="V405" s="116">
        <f t="shared" si="603"/>
        <v>0</v>
      </c>
      <c r="W405" s="116">
        <f t="shared" si="603"/>
        <v>0</v>
      </c>
      <c r="X405" s="116">
        <f t="shared" si="603"/>
        <v>0</v>
      </c>
    </row>
    <row r="406" ht="14.25" customHeight="1" outlineLevel="1">
      <c r="A406" s="110"/>
      <c r="B406" s="111" t="s">
        <v>383</v>
      </c>
      <c r="C406" s="112" t="s">
        <v>283</v>
      </c>
      <c r="E406" s="116"/>
      <c r="F406" s="114"/>
      <c r="G406" s="116">
        <v>0.0</v>
      </c>
      <c r="H406" s="116">
        <v>0.0</v>
      </c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20">
        <f t="shared" si="592"/>
        <v>0</v>
      </c>
      <c r="T406" s="114"/>
      <c r="U406" s="116">
        <f t="shared" ref="U406:X406" si="604">SUMIFS($G406:$R406,$G$5:$R$5,U$6)</f>
        <v>0</v>
      </c>
      <c r="V406" s="116">
        <f t="shared" si="604"/>
        <v>0</v>
      </c>
      <c r="W406" s="116">
        <f t="shared" si="604"/>
        <v>0</v>
      </c>
      <c r="X406" s="116">
        <f t="shared" si="604"/>
        <v>0</v>
      </c>
    </row>
    <row r="407" ht="14.25" customHeight="1" outlineLevel="1">
      <c r="A407" s="110"/>
      <c r="B407" s="111" t="s">
        <v>384</v>
      </c>
      <c r="C407" s="112" t="s">
        <v>283</v>
      </c>
      <c r="E407" s="116"/>
      <c r="F407" s="114"/>
      <c r="G407" s="116">
        <v>0.0</v>
      </c>
      <c r="H407" s="116">
        <v>7.6</v>
      </c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20">
        <f t="shared" si="592"/>
        <v>7.6</v>
      </c>
      <c r="T407" s="114"/>
      <c r="U407" s="116">
        <f t="shared" ref="U407:X407" si="605">SUMIFS($G407:$R407,$G$5:$R$5,U$6)</f>
        <v>7.6</v>
      </c>
      <c r="V407" s="116">
        <f t="shared" si="605"/>
        <v>0</v>
      </c>
      <c r="W407" s="116">
        <f t="shared" si="605"/>
        <v>0</v>
      </c>
      <c r="X407" s="116">
        <f t="shared" si="605"/>
        <v>0</v>
      </c>
    </row>
    <row r="408" ht="14.25" customHeight="1" outlineLevel="1">
      <c r="A408" s="110"/>
      <c r="B408" s="111" t="s">
        <v>385</v>
      </c>
      <c r="C408" s="112" t="s">
        <v>283</v>
      </c>
      <c r="E408" s="116"/>
      <c r="F408" s="114"/>
      <c r="G408" s="116">
        <v>13.133333333333333</v>
      </c>
      <c r="H408" s="116">
        <v>5.633333333333334</v>
      </c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20">
        <f t="shared" si="592"/>
        <v>18.76666667</v>
      </c>
      <c r="T408" s="114"/>
      <c r="U408" s="116">
        <f t="shared" ref="U408:X408" si="606">SUMIFS($G408:$R408,$G$5:$R$5,U$6)</f>
        <v>18.76666667</v>
      </c>
      <c r="V408" s="116">
        <f t="shared" si="606"/>
        <v>0</v>
      </c>
      <c r="W408" s="116">
        <f t="shared" si="606"/>
        <v>0</v>
      </c>
      <c r="X408" s="116">
        <f t="shared" si="606"/>
        <v>0</v>
      </c>
    </row>
    <row r="409" ht="14.25" customHeight="1" outlineLevel="1">
      <c r="A409" s="110"/>
      <c r="B409" s="111" t="s">
        <v>386</v>
      </c>
      <c r="C409" s="112" t="s">
        <v>283</v>
      </c>
      <c r="E409" s="116"/>
      <c r="F409" s="114"/>
      <c r="G409" s="116">
        <v>0.0</v>
      </c>
      <c r="H409" s="116">
        <v>2.933333333333333</v>
      </c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20">
        <f t="shared" si="592"/>
        <v>2.933333333</v>
      </c>
      <c r="T409" s="114"/>
      <c r="U409" s="116">
        <f t="shared" ref="U409:X409" si="607">SUMIFS($G409:$R409,$G$5:$R$5,U$6)</f>
        <v>2.933333333</v>
      </c>
      <c r="V409" s="116">
        <f t="shared" si="607"/>
        <v>0</v>
      </c>
      <c r="W409" s="116">
        <f t="shared" si="607"/>
        <v>0</v>
      </c>
      <c r="X409" s="116">
        <f t="shared" si="607"/>
        <v>0</v>
      </c>
    </row>
    <row r="410" ht="14.25" customHeight="1" outlineLevel="1">
      <c r="A410" s="110"/>
      <c r="B410" s="197" t="s">
        <v>387</v>
      </c>
      <c r="C410" s="112" t="s">
        <v>283</v>
      </c>
      <c r="E410" s="116"/>
      <c r="F410" s="114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20">
        <f t="shared" si="592"/>
        <v>0</v>
      </c>
      <c r="T410" s="114"/>
      <c r="U410" s="116">
        <f t="shared" ref="U410:X410" si="608">SUMIFS($G410:$R410,$G$5:$R$5,U$6)</f>
        <v>0</v>
      </c>
      <c r="V410" s="116">
        <f t="shared" si="608"/>
        <v>0</v>
      </c>
      <c r="W410" s="116">
        <f t="shared" si="608"/>
        <v>0</v>
      </c>
      <c r="X410" s="116">
        <f t="shared" si="608"/>
        <v>0</v>
      </c>
    </row>
    <row r="411" ht="14.25" customHeight="1" outlineLevel="1">
      <c r="A411" s="110"/>
      <c r="B411" s="111" t="s">
        <v>388</v>
      </c>
      <c r="C411" s="112" t="s">
        <v>283</v>
      </c>
      <c r="E411" s="116"/>
      <c r="F411" s="114"/>
      <c r="G411" s="116">
        <v>0.0</v>
      </c>
      <c r="H411" s="116">
        <v>0.0</v>
      </c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20">
        <f t="shared" si="592"/>
        <v>0</v>
      </c>
      <c r="T411" s="114"/>
      <c r="U411" s="116">
        <f t="shared" ref="U411:X411" si="609">SUMIFS($G411:$R411,$G$5:$R$5,U$6)</f>
        <v>0</v>
      </c>
      <c r="V411" s="116">
        <f t="shared" si="609"/>
        <v>0</v>
      </c>
      <c r="W411" s="116">
        <f t="shared" si="609"/>
        <v>0</v>
      </c>
      <c r="X411" s="116">
        <f t="shared" si="609"/>
        <v>0</v>
      </c>
    </row>
    <row r="412" ht="14.25" customHeight="1" outlineLevel="1">
      <c r="A412" s="110"/>
      <c r="B412" s="197" t="s">
        <v>389</v>
      </c>
      <c r="C412" s="112" t="s">
        <v>283</v>
      </c>
      <c r="E412" s="116"/>
      <c r="F412" s="114"/>
      <c r="G412" s="116">
        <v>0.0</v>
      </c>
      <c r="H412" s="116">
        <v>0.0</v>
      </c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20">
        <f t="shared" si="592"/>
        <v>0</v>
      </c>
      <c r="T412" s="114"/>
      <c r="U412" s="116">
        <f t="shared" ref="U412:X412" si="610">SUMIFS($G412:$R412,$G$5:$R$5,U$6)</f>
        <v>0</v>
      </c>
      <c r="V412" s="116">
        <f t="shared" si="610"/>
        <v>0</v>
      </c>
      <c r="W412" s="116">
        <f t="shared" si="610"/>
        <v>0</v>
      </c>
      <c r="X412" s="116">
        <f t="shared" si="610"/>
        <v>0</v>
      </c>
    </row>
    <row r="413" ht="14.25" customHeight="1" outlineLevel="1">
      <c r="A413" s="110"/>
      <c r="B413" s="111" t="s">
        <v>390</v>
      </c>
      <c r="C413" s="112" t="s">
        <v>283</v>
      </c>
      <c r="E413" s="116"/>
      <c r="F413" s="114"/>
      <c r="G413" s="116">
        <v>4.0</v>
      </c>
      <c r="H413" s="116">
        <v>32.0</v>
      </c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20">
        <f t="shared" si="592"/>
        <v>36</v>
      </c>
      <c r="T413" s="114"/>
      <c r="U413" s="116">
        <f t="shared" ref="U413:X413" si="611">SUMIFS($G413:$R413,$G$5:$R$5,U$6)</f>
        <v>36</v>
      </c>
      <c r="V413" s="116">
        <f t="shared" si="611"/>
        <v>0</v>
      </c>
      <c r="W413" s="116">
        <f t="shared" si="611"/>
        <v>0</v>
      </c>
      <c r="X413" s="116">
        <f t="shared" si="611"/>
        <v>0</v>
      </c>
    </row>
    <row r="414" ht="14.25" customHeight="1" outlineLevel="1">
      <c r="A414" s="110"/>
      <c r="B414" s="111" t="s">
        <v>391</v>
      </c>
      <c r="C414" s="112" t="s">
        <v>283</v>
      </c>
      <c r="E414" s="116"/>
      <c r="F414" s="114"/>
      <c r="G414" s="116">
        <v>47.56666666666667</v>
      </c>
      <c r="H414" s="116">
        <v>122.63333333333334</v>
      </c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20">
        <f t="shared" si="592"/>
        <v>170.2</v>
      </c>
      <c r="T414" s="114"/>
      <c r="U414" s="116">
        <f t="shared" ref="U414:X414" si="612">SUMIFS($G414:$R414,$G$5:$R$5,U$6)</f>
        <v>170.2</v>
      </c>
      <c r="V414" s="116">
        <f t="shared" si="612"/>
        <v>0</v>
      </c>
      <c r="W414" s="116">
        <f t="shared" si="612"/>
        <v>0</v>
      </c>
      <c r="X414" s="116">
        <f t="shared" si="612"/>
        <v>0</v>
      </c>
    </row>
    <row r="415" ht="14.25" customHeight="1" outlineLevel="1">
      <c r="A415" s="110"/>
      <c r="B415" s="197" t="s">
        <v>392</v>
      </c>
      <c r="C415" s="112" t="s">
        <v>283</v>
      </c>
      <c r="E415" s="116"/>
      <c r="F415" s="114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20">
        <f t="shared" si="592"/>
        <v>0</v>
      </c>
      <c r="T415" s="114"/>
      <c r="U415" s="116">
        <f t="shared" ref="U415:X415" si="613">SUMIFS($G415:$R415,$G$5:$R$5,U$6)</f>
        <v>0</v>
      </c>
      <c r="V415" s="116">
        <f t="shared" si="613"/>
        <v>0</v>
      </c>
      <c r="W415" s="116">
        <f t="shared" si="613"/>
        <v>0</v>
      </c>
      <c r="X415" s="116">
        <f t="shared" si="613"/>
        <v>0</v>
      </c>
    </row>
    <row r="416" ht="14.25" customHeight="1" outlineLevel="1">
      <c r="A416" s="110"/>
      <c r="B416" s="111" t="s">
        <v>393</v>
      </c>
      <c r="C416" s="112" t="s">
        <v>283</v>
      </c>
      <c r="E416" s="116"/>
      <c r="F416" s="114"/>
      <c r="G416" s="116">
        <v>39.016666666666666</v>
      </c>
      <c r="H416" s="116">
        <v>32.03333333333333</v>
      </c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20">
        <f t="shared" si="592"/>
        <v>71.05</v>
      </c>
      <c r="T416" s="114"/>
      <c r="U416" s="116">
        <f t="shared" ref="U416:X416" si="614">SUMIFS($G416:$R416,$G$5:$R$5,U$6)</f>
        <v>71.05</v>
      </c>
      <c r="V416" s="116">
        <f t="shared" si="614"/>
        <v>0</v>
      </c>
      <c r="W416" s="116">
        <f t="shared" si="614"/>
        <v>0</v>
      </c>
      <c r="X416" s="116">
        <f t="shared" si="614"/>
        <v>0</v>
      </c>
    </row>
    <row r="417" ht="14.25" customHeight="1" outlineLevel="1">
      <c r="A417" s="121"/>
      <c r="B417" s="148" t="s">
        <v>394</v>
      </c>
      <c r="C417" s="123" t="s">
        <v>283</v>
      </c>
      <c r="D417" s="70"/>
      <c r="E417" s="120">
        <f>SUM(E394:E416)</f>
        <v>0</v>
      </c>
      <c r="F417" s="109"/>
      <c r="G417" s="120">
        <f t="shared" ref="G417:S417" si="615">SUM(G394:G416)</f>
        <v>2016</v>
      </c>
      <c r="H417" s="120">
        <f t="shared" si="615"/>
        <v>2016</v>
      </c>
      <c r="I417" s="120">
        <f t="shared" si="615"/>
        <v>0</v>
      </c>
      <c r="J417" s="120">
        <f t="shared" si="615"/>
        <v>0</v>
      </c>
      <c r="K417" s="120">
        <f t="shared" si="615"/>
        <v>0</v>
      </c>
      <c r="L417" s="120">
        <f t="shared" si="615"/>
        <v>0</v>
      </c>
      <c r="M417" s="120">
        <f t="shared" si="615"/>
        <v>0</v>
      </c>
      <c r="N417" s="120">
        <f t="shared" si="615"/>
        <v>0</v>
      </c>
      <c r="O417" s="120">
        <f t="shared" si="615"/>
        <v>0</v>
      </c>
      <c r="P417" s="120">
        <f t="shared" si="615"/>
        <v>0</v>
      </c>
      <c r="Q417" s="120">
        <f t="shared" si="615"/>
        <v>0</v>
      </c>
      <c r="R417" s="120">
        <f t="shared" si="615"/>
        <v>0</v>
      </c>
      <c r="S417" s="120">
        <f t="shared" si="615"/>
        <v>4032</v>
      </c>
      <c r="T417" s="109"/>
      <c r="U417" s="120">
        <f t="shared" ref="U417:X417" si="616">SUM(U394:U416)</f>
        <v>4032</v>
      </c>
      <c r="V417" s="120">
        <f t="shared" si="616"/>
        <v>0</v>
      </c>
      <c r="W417" s="120">
        <f t="shared" si="616"/>
        <v>0</v>
      </c>
      <c r="X417" s="120">
        <f t="shared" si="616"/>
        <v>0</v>
      </c>
    </row>
    <row r="418" ht="4.5" customHeight="1" outlineLevel="1">
      <c r="A418" s="128"/>
      <c r="B418" s="129"/>
      <c r="C418" s="130"/>
      <c r="D418" s="70"/>
      <c r="E418" s="131"/>
      <c r="F418" s="70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70"/>
      <c r="U418" s="131"/>
      <c r="V418" s="131"/>
      <c r="W418" s="131"/>
      <c r="X418" s="131"/>
    </row>
    <row r="419" ht="14.25" customHeight="1" outlineLevel="1">
      <c r="A419" s="110"/>
      <c r="B419" s="111" t="s">
        <v>371</v>
      </c>
      <c r="C419" s="112" t="s">
        <v>69</v>
      </c>
      <c r="E419" s="115">
        <f t="shared" ref="E419:E441" si="619">IFERROR(E394/E$32,0)</f>
        <v>0</v>
      </c>
      <c r="F419" s="114"/>
      <c r="G419" s="115">
        <f t="shared" ref="G419:S419" si="617">IFERROR(G394/G$32,0)</f>
        <v>0.02348628823</v>
      </c>
      <c r="H419" s="115">
        <f t="shared" si="617"/>
        <v>0.02324317719</v>
      </c>
      <c r="I419" s="115">
        <f t="shared" si="617"/>
        <v>0</v>
      </c>
      <c r="J419" s="115">
        <f t="shared" si="617"/>
        <v>0</v>
      </c>
      <c r="K419" s="115">
        <f t="shared" si="617"/>
        <v>0</v>
      </c>
      <c r="L419" s="115">
        <f t="shared" si="617"/>
        <v>0</v>
      </c>
      <c r="M419" s="115">
        <f t="shared" si="617"/>
        <v>0</v>
      </c>
      <c r="N419" s="115">
        <f t="shared" si="617"/>
        <v>0</v>
      </c>
      <c r="O419" s="115">
        <f t="shared" si="617"/>
        <v>0</v>
      </c>
      <c r="P419" s="115">
        <f t="shared" si="617"/>
        <v>0</v>
      </c>
      <c r="Q419" s="115">
        <f t="shared" si="617"/>
        <v>0</v>
      </c>
      <c r="R419" s="115">
        <f t="shared" si="617"/>
        <v>0</v>
      </c>
      <c r="S419" s="117">
        <f t="shared" si="617"/>
        <v>0.01781012069</v>
      </c>
      <c r="T419" s="114"/>
      <c r="U419" s="117">
        <f t="shared" ref="U419:X419" si="618">IFERROR(U394/U$32,0)</f>
        <v>0.01781012069</v>
      </c>
      <c r="V419" s="117">
        <f t="shared" si="618"/>
        <v>0</v>
      </c>
      <c r="W419" s="117">
        <f t="shared" si="618"/>
        <v>0</v>
      </c>
      <c r="X419" s="117">
        <f t="shared" si="618"/>
        <v>0</v>
      </c>
    </row>
    <row r="420" ht="14.25" customHeight="1" outlineLevel="1">
      <c r="A420" s="110"/>
      <c r="B420" s="111" t="s">
        <v>372</v>
      </c>
      <c r="C420" s="112" t="s">
        <v>69</v>
      </c>
      <c r="E420" s="115">
        <f t="shared" si="619"/>
        <v>0</v>
      </c>
      <c r="F420" s="114"/>
      <c r="G420" s="115">
        <f t="shared" ref="G420:S420" si="620">IFERROR(G395/G$32,0)</f>
        <v>0.06295608579</v>
      </c>
      <c r="H420" s="115">
        <f t="shared" si="620"/>
        <v>0.05105371415</v>
      </c>
      <c r="I420" s="115">
        <f t="shared" si="620"/>
        <v>0</v>
      </c>
      <c r="J420" s="115">
        <f t="shared" si="620"/>
        <v>0</v>
      </c>
      <c r="K420" s="115">
        <f t="shared" si="620"/>
        <v>0</v>
      </c>
      <c r="L420" s="115">
        <f t="shared" si="620"/>
        <v>0</v>
      </c>
      <c r="M420" s="115">
        <f t="shared" si="620"/>
        <v>0</v>
      </c>
      <c r="N420" s="115">
        <f t="shared" si="620"/>
        <v>0</v>
      </c>
      <c r="O420" s="115">
        <f t="shared" si="620"/>
        <v>0</v>
      </c>
      <c r="P420" s="115">
        <f t="shared" si="620"/>
        <v>0</v>
      </c>
      <c r="Q420" s="115">
        <f t="shared" si="620"/>
        <v>0</v>
      </c>
      <c r="R420" s="115">
        <f t="shared" si="620"/>
        <v>0</v>
      </c>
      <c r="S420" s="117">
        <f t="shared" si="620"/>
        <v>0.04349234969</v>
      </c>
      <c r="T420" s="114"/>
      <c r="U420" s="117">
        <f t="shared" ref="U420:X420" si="621">IFERROR(U395/U$32,0)</f>
        <v>0.04349234969</v>
      </c>
      <c r="V420" s="117">
        <f t="shared" si="621"/>
        <v>0</v>
      </c>
      <c r="W420" s="117">
        <f t="shared" si="621"/>
        <v>0</v>
      </c>
      <c r="X420" s="117">
        <f t="shared" si="621"/>
        <v>0</v>
      </c>
    </row>
    <row r="421" ht="14.25" customHeight="1" outlineLevel="1">
      <c r="A421" s="110"/>
      <c r="B421" s="197" t="s">
        <v>373</v>
      </c>
      <c r="C421" s="112" t="s">
        <v>69</v>
      </c>
      <c r="E421" s="115">
        <f t="shared" si="619"/>
        <v>0</v>
      </c>
      <c r="F421" s="114"/>
      <c r="G421" s="115">
        <f t="shared" ref="G421:S421" si="622">IFERROR(G396/G$32,0)</f>
        <v>0</v>
      </c>
      <c r="H421" s="115">
        <f t="shared" si="622"/>
        <v>0</v>
      </c>
      <c r="I421" s="115">
        <f t="shared" si="622"/>
        <v>0</v>
      </c>
      <c r="J421" s="115">
        <f t="shared" si="622"/>
        <v>0</v>
      </c>
      <c r="K421" s="115">
        <f t="shared" si="622"/>
        <v>0</v>
      </c>
      <c r="L421" s="115">
        <f t="shared" si="622"/>
        <v>0</v>
      </c>
      <c r="M421" s="115">
        <f t="shared" si="622"/>
        <v>0</v>
      </c>
      <c r="N421" s="115">
        <f t="shared" si="622"/>
        <v>0</v>
      </c>
      <c r="O421" s="115">
        <f t="shared" si="622"/>
        <v>0</v>
      </c>
      <c r="P421" s="115">
        <f t="shared" si="622"/>
        <v>0</v>
      </c>
      <c r="Q421" s="115">
        <f t="shared" si="622"/>
        <v>0</v>
      </c>
      <c r="R421" s="115">
        <f t="shared" si="622"/>
        <v>0</v>
      </c>
      <c r="S421" s="117">
        <f t="shared" si="622"/>
        <v>0</v>
      </c>
      <c r="T421" s="114"/>
      <c r="U421" s="117">
        <f t="shared" ref="U421:X421" si="623">IFERROR(U396/U$32,0)</f>
        <v>0</v>
      </c>
      <c r="V421" s="117">
        <f t="shared" si="623"/>
        <v>0</v>
      </c>
      <c r="W421" s="117">
        <f t="shared" si="623"/>
        <v>0</v>
      </c>
      <c r="X421" s="117">
        <f t="shared" si="623"/>
        <v>0</v>
      </c>
    </row>
    <row r="422" ht="14.25" customHeight="1" outlineLevel="1">
      <c r="A422" s="110"/>
      <c r="B422" s="111" t="s">
        <v>374</v>
      </c>
      <c r="C422" s="112" t="s">
        <v>69</v>
      </c>
      <c r="E422" s="115">
        <f t="shared" si="619"/>
        <v>0</v>
      </c>
      <c r="F422" s="114"/>
      <c r="G422" s="115">
        <f t="shared" ref="G422:S422" si="624">IFERROR(G397/G$32,0)</f>
        <v>0.0002799340882</v>
      </c>
      <c r="H422" s="115">
        <f t="shared" si="624"/>
        <v>0.0002610448831</v>
      </c>
      <c r="I422" s="115">
        <f t="shared" si="624"/>
        <v>0</v>
      </c>
      <c r="J422" s="115">
        <f t="shared" si="624"/>
        <v>0</v>
      </c>
      <c r="K422" s="115">
        <f t="shared" si="624"/>
        <v>0</v>
      </c>
      <c r="L422" s="115">
        <f t="shared" si="624"/>
        <v>0</v>
      </c>
      <c r="M422" s="115">
        <f t="shared" si="624"/>
        <v>0</v>
      </c>
      <c r="N422" s="115">
        <f t="shared" si="624"/>
        <v>0</v>
      </c>
      <c r="O422" s="115">
        <f t="shared" si="624"/>
        <v>0</v>
      </c>
      <c r="P422" s="115">
        <f t="shared" si="624"/>
        <v>0</v>
      </c>
      <c r="Q422" s="115">
        <f t="shared" si="624"/>
        <v>0</v>
      </c>
      <c r="R422" s="115">
        <f t="shared" si="624"/>
        <v>0</v>
      </c>
      <c r="S422" s="117">
        <f t="shared" si="624"/>
        <v>0.0002062408481</v>
      </c>
      <c r="T422" s="114"/>
      <c r="U422" s="117">
        <f t="shared" ref="U422:X422" si="625">IFERROR(U397/U$32,0)</f>
        <v>0.0002062408481</v>
      </c>
      <c r="V422" s="117">
        <f t="shared" si="625"/>
        <v>0</v>
      </c>
      <c r="W422" s="117">
        <f t="shared" si="625"/>
        <v>0</v>
      </c>
      <c r="X422" s="117">
        <f t="shared" si="625"/>
        <v>0</v>
      </c>
    </row>
    <row r="423" ht="14.25" customHeight="1" outlineLevel="1">
      <c r="A423" s="110"/>
      <c r="B423" s="111" t="s">
        <v>375</v>
      </c>
      <c r="C423" s="112" t="s">
        <v>69</v>
      </c>
      <c r="E423" s="115">
        <f t="shared" si="619"/>
        <v>0</v>
      </c>
      <c r="F423" s="114"/>
      <c r="G423" s="115">
        <f t="shared" ref="G423:S423" si="626">IFERROR(G398/G$32,0)</f>
        <v>0.0004726159931</v>
      </c>
      <c r="H423" s="115">
        <f t="shared" si="626"/>
        <v>0.0004073040729</v>
      </c>
      <c r="I423" s="115">
        <f t="shared" si="626"/>
        <v>0</v>
      </c>
      <c r="J423" s="115">
        <f t="shared" si="626"/>
        <v>0</v>
      </c>
      <c r="K423" s="115">
        <f t="shared" si="626"/>
        <v>0</v>
      </c>
      <c r="L423" s="115">
        <f t="shared" si="626"/>
        <v>0</v>
      </c>
      <c r="M423" s="115">
        <f t="shared" si="626"/>
        <v>0</v>
      </c>
      <c r="N423" s="115">
        <f t="shared" si="626"/>
        <v>0</v>
      </c>
      <c r="O423" s="115">
        <f t="shared" si="626"/>
        <v>0</v>
      </c>
      <c r="P423" s="115">
        <f t="shared" si="626"/>
        <v>0</v>
      </c>
      <c r="Q423" s="115">
        <f t="shared" si="626"/>
        <v>0</v>
      </c>
      <c r="R423" s="115">
        <f t="shared" si="626"/>
        <v>0</v>
      </c>
      <c r="S423" s="117">
        <f t="shared" si="626"/>
        <v>0.0003355783291</v>
      </c>
      <c r="T423" s="114"/>
      <c r="U423" s="117">
        <f t="shared" ref="U423:X423" si="627">IFERROR(U398/U$32,0)</f>
        <v>0.0003355783291</v>
      </c>
      <c r="V423" s="117">
        <f t="shared" si="627"/>
        <v>0</v>
      </c>
      <c r="W423" s="117">
        <f t="shared" si="627"/>
        <v>0</v>
      </c>
      <c r="X423" s="117">
        <f t="shared" si="627"/>
        <v>0</v>
      </c>
    </row>
    <row r="424" ht="14.25" customHeight="1" outlineLevel="1">
      <c r="A424" s="110"/>
      <c r="B424" s="111" t="s">
        <v>376</v>
      </c>
      <c r="C424" s="112" t="s">
        <v>69</v>
      </c>
      <c r="E424" s="115">
        <f t="shared" si="619"/>
        <v>0</v>
      </c>
      <c r="F424" s="114"/>
      <c r="G424" s="115">
        <f t="shared" ref="G424:S424" si="628">IFERROR(G399/G$32,0)</f>
        <v>0.002711179822</v>
      </c>
      <c r="H424" s="115">
        <f t="shared" si="628"/>
        <v>0.003809218772</v>
      </c>
      <c r="I424" s="115">
        <f t="shared" si="628"/>
        <v>0</v>
      </c>
      <c r="J424" s="115">
        <f t="shared" si="628"/>
        <v>0</v>
      </c>
      <c r="K424" s="115">
        <f t="shared" si="628"/>
        <v>0</v>
      </c>
      <c r="L424" s="115">
        <f t="shared" si="628"/>
        <v>0</v>
      </c>
      <c r="M424" s="115">
        <f t="shared" si="628"/>
        <v>0</v>
      </c>
      <c r="N424" s="115">
        <f t="shared" si="628"/>
        <v>0</v>
      </c>
      <c r="O424" s="115">
        <f t="shared" si="628"/>
        <v>0</v>
      </c>
      <c r="P424" s="115">
        <f t="shared" si="628"/>
        <v>0</v>
      </c>
      <c r="Q424" s="115">
        <f t="shared" si="628"/>
        <v>0</v>
      </c>
      <c r="R424" s="115">
        <f t="shared" si="628"/>
        <v>0</v>
      </c>
      <c r="S424" s="117">
        <f t="shared" si="628"/>
        <v>0.00248118227</v>
      </c>
      <c r="T424" s="114"/>
      <c r="U424" s="117">
        <f t="shared" ref="U424:X424" si="629">IFERROR(U399/U$32,0)</f>
        <v>0.00248118227</v>
      </c>
      <c r="V424" s="117">
        <f t="shared" si="629"/>
        <v>0</v>
      </c>
      <c r="W424" s="117">
        <f t="shared" si="629"/>
        <v>0</v>
      </c>
      <c r="X424" s="117">
        <f t="shared" si="629"/>
        <v>0</v>
      </c>
    </row>
    <row r="425" ht="14.25" customHeight="1" outlineLevel="1">
      <c r="A425" s="110"/>
      <c r="B425" s="111" t="s">
        <v>377</v>
      </c>
      <c r="C425" s="112" t="s">
        <v>69</v>
      </c>
      <c r="E425" s="115">
        <f t="shared" si="619"/>
        <v>0</v>
      </c>
      <c r="F425" s="114"/>
      <c r="G425" s="115">
        <f t="shared" ref="G425:S425" si="630">IFERROR(G400/G$32,0)</f>
        <v>0.005557782304</v>
      </c>
      <c r="H425" s="115">
        <f t="shared" si="630"/>
        <v>0.009444826035</v>
      </c>
      <c r="I425" s="115">
        <f t="shared" si="630"/>
        <v>0</v>
      </c>
      <c r="J425" s="115">
        <f t="shared" si="630"/>
        <v>0</v>
      </c>
      <c r="K425" s="115">
        <f t="shared" si="630"/>
        <v>0</v>
      </c>
      <c r="L425" s="115">
        <f t="shared" si="630"/>
        <v>0</v>
      </c>
      <c r="M425" s="115">
        <f t="shared" si="630"/>
        <v>0</v>
      </c>
      <c r="N425" s="115">
        <f t="shared" si="630"/>
        <v>0</v>
      </c>
      <c r="O425" s="115">
        <f t="shared" si="630"/>
        <v>0</v>
      </c>
      <c r="P425" s="115">
        <f t="shared" si="630"/>
        <v>0</v>
      </c>
      <c r="Q425" s="115">
        <f t="shared" si="630"/>
        <v>0</v>
      </c>
      <c r="R425" s="115">
        <f t="shared" si="630"/>
        <v>0</v>
      </c>
      <c r="S425" s="117">
        <f t="shared" si="630"/>
        <v>0.005704132472</v>
      </c>
      <c r="T425" s="114"/>
      <c r="U425" s="117">
        <f t="shared" ref="U425:X425" si="631">IFERROR(U400/U$32,0)</f>
        <v>0.005704132472</v>
      </c>
      <c r="V425" s="117">
        <f t="shared" si="631"/>
        <v>0</v>
      </c>
      <c r="W425" s="117">
        <f t="shared" si="631"/>
        <v>0</v>
      </c>
      <c r="X425" s="117">
        <f t="shared" si="631"/>
        <v>0</v>
      </c>
    </row>
    <row r="426" ht="14.25" customHeight="1" outlineLevel="1">
      <c r="A426" s="110"/>
      <c r="B426" s="111" t="s">
        <v>378</v>
      </c>
      <c r="C426" s="112" t="s">
        <v>69</v>
      </c>
      <c r="E426" s="115">
        <f t="shared" si="619"/>
        <v>0</v>
      </c>
      <c r="F426" s="114"/>
      <c r="G426" s="115">
        <f t="shared" ref="G426:S426" si="632">IFERROR(G401/G$32,0)</f>
        <v>0</v>
      </c>
      <c r="H426" s="115">
        <f t="shared" si="632"/>
        <v>0</v>
      </c>
      <c r="I426" s="115">
        <f t="shared" si="632"/>
        <v>0</v>
      </c>
      <c r="J426" s="115">
        <f t="shared" si="632"/>
        <v>0</v>
      </c>
      <c r="K426" s="115">
        <f t="shared" si="632"/>
        <v>0</v>
      </c>
      <c r="L426" s="115">
        <f t="shared" si="632"/>
        <v>0</v>
      </c>
      <c r="M426" s="115">
        <f t="shared" si="632"/>
        <v>0</v>
      </c>
      <c r="N426" s="115">
        <f t="shared" si="632"/>
        <v>0</v>
      </c>
      <c r="O426" s="115">
        <f t="shared" si="632"/>
        <v>0</v>
      </c>
      <c r="P426" s="115">
        <f t="shared" si="632"/>
        <v>0</v>
      </c>
      <c r="Q426" s="115">
        <f t="shared" si="632"/>
        <v>0</v>
      </c>
      <c r="R426" s="115">
        <f t="shared" si="632"/>
        <v>0</v>
      </c>
      <c r="S426" s="117">
        <f t="shared" si="632"/>
        <v>0</v>
      </c>
      <c r="T426" s="114"/>
      <c r="U426" s="117">
        <f t="shared" ref="U426:X426" si="633">IFERROR(U401/U$32,0)</f>
        <v>0</v>
      </c>
      <c r="V426" s="117">
        <f t="shared" si="633"/>
        <v>0</v>
      </c>
      <c r="W426" s="117">
        <f t="shared" si="633"/>
        <v>0</v>
      </c>
      <c r="X426" s="117">
        <f t="shared" si="633"/>
        <v>0</v>
      </c>
    </row>
    <row r="427" ht="14.25" customHeight="1" outlineLevel="1">
      <c r="A427" s="110"/>
      <c r="B427" s="111" t="s">
        <v>379</v>
      </c>
      <c r="C427" s="112" t="s">
        <v>69</v>
      </c>
      <c r="E427" s="115">
        <f t="shared" si="619"/>
        <v>0</v>
      </c>
      <c r="F427" s="114"/>
      <c r="G427" s="115">
        <f t="shared" ref="G427:S427" si="634">IFERROR(G402/G$32,0)</f>
        <v>0.006378498154</v>
      </c>
      <c r="H427" s="115">
        <f t="shared" si="634"/>
        <v>0.009200443591</v>
      </c>
      <c r="I427" s="115">
        <f t="shared" si="634"/>
        <v>0</v>
      </c>
      <c r="J427" s="115">
        <f t="shared" si="634"/>
        <v>0</v>
      </c>
      <c r="K427" s="115">
        <f t="shared" si="634"/>
        <v>0</v>
      </c>
      <c r="L427" s="115">
        <f t="shared" si="634"/>
        <v>0</v>
      </c>
      <c r="M427" s="115">
        <f t="shared" si="634"/>
        <v>0</v>
      </c>
      <c r="N427" s="115">
        <f t="shared" si="634"/>
        <v>0</v>
      </c>
      <c r="O427" s="115">
        <f t="shared" si="634"/>
        <v>0</v>
      </c>
      <c r="P427" s="115">
        <f t="shared" si="634"/>
        <v>0</v>
      </c>
      <c r="Q427" s="115">
        <f t="shared" si="634"/>
        <v>0</v>
      </c>
      <c r="R427" s="115">
        <f t="shared" si="634"/>
        <v>0</v>
      </c>
      <c r="S427" s="117">
        <f t="shared" si="634"/>
        <v>0.005927501798</v>
      </c>
      <c r="T427" s="114"/>
      <c r="U427" s="117">
        <f t="shared" ref="U427:X427" si="635">IFERROR(U402/U$32,0)</f>
        <v>0.005927501798</v>
      </c>
      <c r="V427" s="117">
        <f t="shared" si="635"/>
        <v>0</v>
      </c>
      <c r="W427" s="117">
        <f t="shared" si="635"/>
        <v>0</v>
      </c>
      <c r="X427" s="117">
        <f t="shared" si="635"/>
        <v>0</v>
      </c>
    </row>
    <row r="428" ht="14.25" customHeight="1" outlineLevel="1">
      <c r="A428" s="110"/>
      <c r="B428" s="111" t="s">
        <v>380</v>
      </c>
      <c r="C428" s="112" t="s">
        <v>69</v>
      </c>
      <c r="E428" s="115">
        <f t="shared" si="619"/>
        <v>0</v>
      </c>
      <c r="F428" s="114"/>
      <c r="G428" s="115">
        <f t="shared" ref="G428:S428" si="636">IFERROR(G403/G$32,0)</f>
        <v>0.002439425626</v>
      </c>
      <c r="H428" s="115">
        <f t="shared" si="636"/>
        <v>0.003286203315</v>
      </c>
      <c r="I428" s="115">
        <f t="shared" si="636"/>
        <v>0</v>
      </c>
      <c r="J428" s="115">
        <f t="shared" si="636"/>
        <v>0</v>
      </c>
      <c r="K428" s="115">
        <f t="shared" si="636"/>
        <v>0</v>
      </c>
      <c r="L428" s="115">
        <f t="shared" si="636"/>
        <v>0</v>
      </c>
      <c r="M428" s="115">
        <f t="shared" si="636"/>
        <v>0</v>
      </c>
      <c r="N428" s="115">
        <f t="shared" si="636"/>
        <v>0</v>
      </c>
      <c r="O428" s="115">
        <f t="shared" si="636"/>
        <v>0</v>
      </c>
      <c r="P428" s="115">
        <f t="shared" si="636"/>
        <v>0</v>
      </c>
      <c r="Q428" s="115">
        <f t="shared" si="636"/>
        <v>0</v>
      </c>
      <c r="R428" s="115">
        <f t="shared" si="636"/>
        <v>0</v>
      </c>
      <c r="S428" s="117">
        <f t="shared" si="636"/>
        <v>0.002179161774</v>
      </c>
      <c r="T428" s="114"/>
      <c r="U428" s="117">
        <f t="shared" ref="U428:X428" si="637">IFERROR(U403/U$32,0)</f>
        <v>0.002179161774</v>
      </c>
      <c r="V428" s="117">
        <f t="shared" si="637"/>
        <v>0</v>
      </c>
      <c r="W428" s="117">
        <f t="shared" si="637"/>
        <v>0</v>
      </c>
      <c r="X428" s="117">
        <f t="shared" si="637"/>
        <v>0</v>
      </c>
    </row>
    <row r="429" ht="14.25" customHeight="1" outlineLevel="1">
      <c r="A429" s="110"/>
      <c r="B429" s="111" t="s">
        <v>381</v>
      </c>
      <c r="C429" s="112" t="s">
        <v>69</v>
      </c>
      <c r="E429" s="115">
        <f t="shared" si="619"/>
        <v>0</v>
      </c>
      <c r="F429" s="114"/>
      <c r="G429" s="115">
        <f t="shared" ref="G429:S429" si="638">IFERROR(G404/G$32,0)</f>
        <v>0</v>
      </c>
      <c r="H429" s="115">
        <f t="shared" si="638"/>
        <v>0</v>
      </c>
      <c r="I429" s="115">
        <f t="shared" si="638"/>
        <v>0</v>
      </c>
      <c r="J429" s="115">
        <f t="shared" si="638"/>
        <v>0</v>
      </c>
      <c r="K429" s="115">
        <f t="shared" si="638"/>
        <v>0</v>
      </c>
      <c r="L429" s="115">
        <f t="shared" si="638"/>
        <v>0</v>
      </c>
      <c r="M429" s="115">
        <f t="shared" si="638"/>
        <v>0</v>
      </c>
      <c r="N429" s="115">
        <f t="shared" si="638"/>
        <v>0</v>
      </c>
      <c r="O429" s="115">
        <f t="shared" si="638"/>
        <v>0</v>
      </c>
      <c r="P429" s="115">
        <f t="shared" si="638"/>
        <v>0</v>
      </c>
      <c r="Q429" s="115">
        <f t="shared" si="638"/>
        <v>0</v>
      </c>
      <c r="R429" s="115">
        <f t="shared" si="638"/>
        <v>0</v>
      </c>
      <c r="S429" s="117">
        <f t="shared" si="638"/>
        <v>0</v>
      </c>
      <c r="T429" s="114"/>
      <c r="U429" s="117">
        <f t="shared" ref="U429:X429" si="639">IFERROR(U404/U$32,0)</f>
        <v>0</v>
      </c>
      <c r="V429" s="117">
        <f t="shared" si="639"/>
        <v>0</v>
      </c>
      <c r="W429" s="117">
        <f t="shared" si="639"/>
        <v>0</v>
      </c>
      <c r="X429" s="117">
        <f t="shared" si="639"/>
        <v>0</v>
      </c>
    </row>
    <row r="430" ht="14.25" customHeight="1" outlineLevel="1">
      <c r="A430" s="110"/>
      <c r="B430" s="197" t="s">
        <v>382</v>
      </c>
      <c r="C430" s="112" t="s">
        <v>69</v>
      </c>
      <c r="E430" s="115">
        <f t="shared" si="619"/>
        <v>0</v>
      </c>
      <c r="F430" s="114"/>
      <c r="G430" s="115">
        <f t="shared" ref="G430:S430" si="640">IFERROR(G405/G$32,0)</f>
        <v>0</v>
      </c>
      <c r="H430" s="115">
        <f t="shared" si="640"/>
        <v>0</v>
      </c>
      <c r="I430" s="115">
        <f t="shared" si="640"/>
        <v>0</v>
      </c>
      <c r="J430" s="115">
        <f t="shared" si="640"/>
        <v>0</v>
      </c>
      <c r="K430" s="115">
        <f t="shared" si="640"/>
        <v>0</v>
      </c>
      <c r="L430" s="115">
        <f t="shared" si="640"/>
        <v>0</v>
      </c>
      <c r="M430" s="115">
        <f t="shared" si="640"/>
        <v>0</v>
      </c>
      <c r="N430" s="115">
        <f t="shared" si="640"/>
        <v>0</v>
      </c>
      <c r="O430" s="115">
        <f t="shared" si="640"/>
        <v>0</v>
      </c>
      <c r="P430" s="115">
        <f t="shared" si="640"/>
        <v>0</v>
      </c>
      <c r="Q430" s="115">
        <f t="shared" si="640"/>
        <v>0</v>
      </c>
      <c r="R430" s="115">
        <f t="shared" si="640"/>
        <v>0</v>
      </c>
      <c r="S430" s="117">
        <f t="shared" si="640"/>
        <v>0</v>
      </c>
      <c r="T430" s="114"/>
      <c r="U430" s="117">
        <f t="shared" ref="U430:X430" si="641">IFERROR(U405/U$32,0)</f>
        <v>0</v>
      </c>
      <c r="V430" s="117">
        <f t="shared" si="641"/>
        <v>0</v>
      </c>
      <c r="W430" s="117">
        <f t="shared" si="641"/>
        <v>0</v>
      </c>
      <c r="X430" s="117">
        <f t="shared" si="641"/>
        <v>0</v>
      </c>
    </row>
    <row r="431" ht="14.25" customHeight="1" outlineLevel="1">
      <c r="A431" s="110"/>
      <c r="B431" s="111" t="s">
        <v>383</v>
      </c>
      <c r="C431" s="112" t="s">
        <v>69</v>
      </c>
      <c r="E431" s="115">
        <f t="shared" si="619"/>
        <v>0</v>
      </c>
      <c r="F431" s="114"/>
      <c r="G431" s="115">
        <f t="shared" ref="G431:S431" si="642">IFERROR(G406/G$32,0)</f>
        <v>0</v>
      </c>
      <c r="H431" s="115">
        <f t="shared" si="642"/>
        <v>0</v>
      </c>
      <c r="I431" s="115">
        <f t="shared" si="642"/>
        <v>0</v>
      </c>
      <c r="J431" s="115">
        <f t="shared" si="642"/>
        <v>0</v>
      </c>
      <c r="K431" s="115">
        <f t="shared" si="642"/>
        <v>0</v>
      </c>
      <c r="L431" s="115">
        <f t="shared" si="642"/>
        <v>0</v>
      </c>
      <c r="M431" s="115">
        <f t="shared" si="642"/>
        <v>0</v>
      </c>
      <c r="N431" s="115">
        <f t="shared" si="642"/>
        <v>0</v>
      </c>
      <c r="O431" s="115">
        <f t="shared" si="642"/>
        <v>0</v>
      </c>
      <c r="P431" s="115">
        <f t="shared" si="642"/>
        <v>0</v>
      </c>
      <c r="Q431" s="115">
        <f t="shared" si="642"/>
        <v>0</v>
      </c>
      <c r="R431" s="115">
        <f t="shared" si="642"/>
        <v>0</v>
      </c>
      <c r="S431" s="117">
        <f t="shared" si="642"/>
        <v>0</v>
      </c>
      <c r="T431" s="114"/>
      <c r="U431" s="117">
        <f t="shared" ref="U431:X431" si="643">IFERROR(U406/U$32,0)</f>
        <v>0</v>
      </c>
      <c r="V431" s="117">
        <f t="shared" si="643"/>
        <v>0</v>
      </c>
      <c r="W431" s="117">
        <f t="shared" si="643"/>
        <v>0</v>
      </c>
      <c r="X431" s="117">
        <f t="shared" si="643"/>
        <v>0</v>
      </c>
    </row>
    <row r="432" ht="14.25" customHeight="1" outlineLevel="1">
      <c r="A432" s="110"/>
      <c r="B432" s="111" t="s">
        <v>384</v>
      </c>
      <c r="C432" s="112" t="s">
        <v>69</v>
      </c>
      <c r="E432" s="115">
        <f t="shared" si="619"/>
        <v>0</v>
      </c>
      <c r="F432" s="114"/>
      <c r="G432" s="115">
        <f t="shared" ref="G432:S432" si="644">IFERROR(G407/G$32,0)</f>
        <v>0</v>
      </c>
      <c r="H432" s="115">
        <f t="shared" si="644"/>
        <v>0.0004221151301</v>
      </c>
      <c r="I432" s="115">
        <f t="shared" si="644"/>
        <v>0</v>
      </c>
      <c r="J432" s="115">
        <f t="shared" si="644"/>
        <v>0</v>
      </c>
      <c r="K432" s="115">
        <f t="shared" si="644"/>
        <v>0</v>
      </c>
      <c r="L432" s="115">
        <f t="shared" si="644"/>
        <v>0</v>
      </c>
      <c r="M432" s="115">
        <f t="shared" si="644"/>
        <v>0</v>
      </c>
      <c r="N432" s="115">
        <f t="shared" si="644"/>
        <v>0</v>
      </c>
      <c r="O432" s="115">
        <f t="shared" si="644"/>
        <v>0</v>
      </c>
      <c r="P432" s="115">
        <f t="shared" si="644"/>
        <v>0</v>
      </c>
      <c r="Q432" s="115">
        <f t="shared" si="644"/>
        <v>0</v>
      </c>
      <c r="R432" s="115">
        <f t="shared" si="644"/>
        <v>0</v>
      </c>
      <c r="S432" s="117">
        <f t="shared" si="644"/>
        <v>0.0001593997063</v>
      </c>
      <c r="T432" s="114"/>
      <c r="U432" s="117">
        <f t="shared" ref="U432:X432" si="645">IFERROR(U407/U$32,0)</f>
        <v>0.0001593997063</v>
      </c>
      <c r="V432" s="117">
        <f t="shared" si="645"/>
        <v>0</v>
      </c>
      <c r="W432" s="117">
        <f t="shared" si="645"/>
        <v>0</v>
      </c>
      <c r="X432" s="117">
        <f t="shared" si="645"/>
        <v>0</v>
      </c>
    </row>
    <row r="433" ht="14.25" customHeight="1" outlineLevel="1">
      <c r="A433" s="110"/>
      <c r="B433" s="111" t="s">
        <v>385</v>
      </c>
      <c r="C433" s="112" t="s">
        <v>69</v>
      </c>
      <c r="E433" s="115">
        <f t="shared" si="619"/>
        <v>0</v>
      </c>
      <c r="F433" s="114"/>
      <c r="G433" s="115">
        <f t="shared" ref="G433:S433" si="646">IFERROR(G408/G$32,0)</f>
        <v>0.000716195005</v>
      </c>
      <c r="H433" s="115">
        <f t="shared" si="646"/>
        <v>0.0003128835832</v>
      </c>
      <c r="I433" s="115">
        <f t="shared" si="646"/>
        <v>0</v>
      </c>
      <c r="J433" s="115">
        <f t="shared" si="646"/>
        <v>0</v>
      </c>
      <c r="K433" s="115">
        <f t="shared" si="646"/>
        <v>0</v>
      </c>
      <c r="L433" s="115">
        <f t="shared" si="646"/>
        <v>0</v>
      </c>
      <c r="M433" s="115">
        <f t="shared" si="646"/>
        <v>0</v>
      </c>
      <c r="N433" s="115">
        <f t="shared" si="646"/>
        <v>0</v>
      </c>
      <c r="O433" s="115">
        <f t="shared" si="646"/>
        <v>0</v>
      </c>
      <c r="P433" s="115">
        <f t="shared" si="646"/>
        <v>0</v>
      </c>
      <c r="Q433" s="115">
        <f t="shared" si="646"/>
        <v>0</v>
      </c>
      <c r="R433" s="115">
        <f t="shared" si="646"/>
        <v>0</v>
      </c>
      <c r="S433" s="117">
        <f t="shared" si="646"/>
        <v>0.0003936054151</v>
      </c>
      <c r="T433" s="114"/>
      <c r="U433" s="117">
        <f t="shared" ref="U433:X433" si="647">IFERROR(U408/U$32,0)</f>
        <v>0.0003936054151</v>
      </c>
      <c r="V433" s="117">
        <f t="shared" si="647"/>
        <v>0</v>
      </c>
      <c r="W433" s="117">
        <f t="shared" si="647"/>
        <v>0</v>
      </c>
      <c r="X433" s="117">
        <f t="shared" si="647"/>
        <v>0</v>
      </c>
    </row>
    <row r="434" ht="14.25" customHeight="1" outlineLevel="1">
      <c r="A434" s="110"/>
      <c r="B434" s="111" t="s">
        <v>386</v>
      </c>
      <c r="C434" s="112" t="s">
        <v>69</v>
      </c>
      <c r="E434" s="115">
        <f t="shared" si="619"/>
        <v>0</v>
      </c>
      <c r="F434" s="114"/>
      <c r="G434" s="115">
        <f t="shared" ref="G434:S434" si="648">IFERROR(G409/G$32,0)</f>
        <v>0</v>
      </c>
      <c r="H434" s="115">
        <f t="shared" si="648"/>
        <v>0.0001629216291</v>
      </c>
      <c r="I434" s="115">
        <f t="shared" si="648"/>
        <v>0</v>
      </c>
      <c r="J434" s="115">
        <f t="shared" si="648"/>
        <v>0</v>
      </c>
      <c r="K434" s="115">
        <f t="shared" si="648"/>
        <v>0</v>
      </c>
      <c r="L434" s="115">
        <f t="shared" si="648"/>
        <v>0</v>
      </c>
      <c r="M434" s="115">
        <f t="shared" si="648"/>
        <v>0</v>
      </c>
      <c r="N434" s="115">
        <f t="shared" si="648"/>
        <v>0</v>
      </c>
      <c r="O434" s="115">
        <f t="shared" si="648"/>
        <v>0</v>
      </c>
      <c r="P434" s="115">
        <f t="shared" si="648"/>
        <v>0</v>
      </c>
      <c r="Q434" s="115">
        <f t="shared" si="648"/>
        <v>0</v>
      </c>
      <c r="R434" s="115">
        <f t="shared" si="648"/>
        <v>0</v>
      </c>
      <c r="S434" s="117">
        <f t="shared" si="648"/>
        <v>0.00006152269366</v>
      </c>
      <c r="T434" s="114"/>
      <c r="U434" s="117">
        <f t="shared" ref="U434:X434" si="649">IFERROR(U409/U$32,0)</f>
        <v>0.00006152269366</v>
      </c>
      <c r="V434" s="117">
        <f t="shared" si="649"/>
        <v>0</v>
      </c>
      <c r="W434" s="117">
        <f t="shared" si="649"/>
        <v>0</v>
      </c>
      <c r="X434" s="117">
        <f t="shared" si="649"/>
        <v>0</v>
      </c>
    </row>
    <row r="435" ht="14.25" customHeight="1" outlineLevel="1">
      <c r="A435" s="110"/>
      <c r="B435" s="197" t="s">
        <v>387</v>
      </c>
      <c r="C435" s="112" t="s">
        <v>69</v>
      </c>
      <c r="E435" s="115">
        <f t="shared" si="619"/>
        <v>0</v>
      </c>
      <c r="F435" s="114"/>
      <c r="G435" s="115">
        <f t="shared" ref="G435:S435" si="650">IFERROR(G410/G$32,0)</f>
        <v>0</v>
      </c>
      <c r="H435" s="115">
        <f t="shared" si="650"/>
        <v>0</v>
      </c>
      <c r="I435" s="115">
        <f t="shared" si="650"/>
        <v>0</v>
      </c>
      <c r="J435" s="115">
        <f t="shared" si="650"/>
        <v>0</v>
      </c>
      <c r="K435" s="115">
        <f t="shared" si="650"/>
        <v>0</v>
      </c>
      <c r="L435" s="115">
        <f t="shared" si="650"/>
        <v>0</v>
      </c>
      <c r="M435" s="115">
        <f t="shared" si="650"/>
        <v>0</v>
      </c>
      <c r="N435" s="115">
        <f t="shared" si="650"/>
        <v>0</v>
      </c>
      <c r="O435" s="115">
        <f t="shared" si="650"/>
        <v>0</v>
      </c>
      <c r="P435" s="115">
        <f t="shared" si="650"/>
        <v>0</v>
      </c>
      <c r="Q435" s="115">
        <f t="shared" si="650"/>
        <v>0</v>
      </c>
      <c r="R435" s="115">
        <f t="shared" si="650"/>
        <v>0</v>
      </c>
      <c r="S435" s="117">
        <f t="shared" si="650"/>
        <v>0</v>
      </c>
      <c r="T435" s="114"/>
      <c r="U435" s="117">
        <f t="shared" ref="U435:X435" si="651">IFERROR(U410/U$32,0)</f>
        <v>0</v>
      </c>
      <c r="V435" s="117">
        <f t="shared" si="651"/>
        <v>0</v>
      </c>
      <c r="W435" s="117">
        <f t="shared" si="651"/>
        <v>0</v>
      </c>
      <c r="X435" s="117">
        <f t="shared" si="651"/>
        <v>0</v>
      </c>
    </row>
    <row r="436" ht="14.25" customHeight="1" outlineLevel="1">
      <c r="A436" s="110"/>
      <c r="B436" s="111" t="s">
        <v>388</v>
      </c>
      <c r="C436" s="112" t="s">
        <v>69</v>
      </c>
      <c r="E436" s="115">
        <f t="shared" si="619"/>
        <v>0</v>
      </c>
      <c r="F436" s="114"/>
      <c r="G436" s="115">
        <f t="shared" ref="G436:S436" si="652">IFERROR(G411/G$32,0)</f>
        <v>0</v>
      </c>
      <c r="H436" s="115">
        <f t="shared" si="652"/>
        <v>0</v>
      </c>
      <c r="I436" s="115">
        <f t="shared" si="652"/>
        <v>0</v>
      </c>
      <c r="J436" s="115">
        <f t="shared" si="652"/>
        <v>0</v>
      </c>
      <c r="K436" s="115">
        <f t="shared" si="652"/>
        <v>0</v>
      </c>
      <c r="L436" s="115">
        <f t="shared" si="652"/>
        <v>0</v>
      </c>
      <c r="M436" s="115">
        <f t="shared" si="652"/>
        <v>0</v>
      </c>
      <c r="N436" s="115">
        <f t="shared" si="652"/>
        <v>0</v>
      </c>
      <c r="O436" s="115">
        <f t="shared" si="652"/>
        <v>0</v>
      </c>
      <c r="P436" s="115">
        <f t="shared" si="652"/>
        <v>0</v>
      </c>
      <c r="Q436" s="115">
        <f t="shared" si="652"/>
        <v>0</v>
      </c>
      <c r="R436" s="115">
        <f t="shared" si="652"/>
        <v>0</v>
      </c>
      <c r="S436" s="117">
        <f t="shared" si="652"/>
        <v>0</v>
      </c>
      <c r="T436" s="114"/>
      <c r="U436" s="117">
        <f t="shared" ref="U436:X436" si="653">IFERROR(U411/U$32,0)</f>
        <v>0</v>
      </c>
      <c r="V436" s="117">
        <f t="shared" si="653"/>
        <v>0</v>
      </c>
      <c r="W436" s="117">
        <f t="shared" si="653"/>
        <v>0</v>
      </c>
      <c r="X436" s="117">
        <f t="shared" si="653"/>
        <v>0</v>
      </c>
    </row>
    <row r="437" ht="14.25" customHeight="1" outlineLevel="1">
      <c r="A437" s="110"/>
      <c r="B437" s="197" t="s">
        <v>389</v>
      </c>
      <c r="C437" s="112" t="s">
        <v>69</v>
      </c>
      <c r="E437" s="115">
        <f t="shared" si="619"/>
        <v>0</v>
      </c>
      <c r="F437" s="114"/>
      <c r="G437" s="115">
        <f t="shared" ref="G437:S437" si="654">IFERROR(G412/G$32,0)</f>
        <v>0</v>
      </c>
      <c r="H437" s="115">
        <f t="shared" si="654"/>
        <v>0</v>
      </c>
      <c r="I437" s="115">
        <f t="shared" si="654"/>
        <v>0</v>
      </c>
      <c r="J437" s="115">
        <f t="shared" si="654"/>
        <v>0</v>
      </c>
      <c r="K437" s="115">
        <f t="shared" si="654"/>
        <v>0</v>
      </c>
      <c r="L437" s="115">
        <f t="shared" si="654"/>
        <v>0</v>
      </c>
      <c r="M437" s="115">
        <f t="shared" si="654"/>
        <v>0</v>
      </c>
      <c r="N437" s="115">
        <f t="shared" si="654"/>
        <v>0</v>
      </c>
      <c r="O437" s="115">
        <f t="shared" si="654"/>
        <v>0</v>
      </c>
      <c r="P437" s="115">
        <f t="shared" si="654"/>
        <v>0</v>
      </c>
      <c r="Q437" s="115">
        <f t="shared" si="654"/>
        <v>0</v>
      </c>
      <c r="R437" s="115">
        <f t="shared" si="654"/>
        <v>0</v>
      </c>
      <c r="S437" s="117">
        <f t="shared" si="654"/>
        <v>0</v>
      </c>
      <c r="T437" s="114"/>
      <c r="U437" s="117">
        <f t="shared" ref="U437:X437" si="655">IFERROR(U412/U$32,0)</f>
        <v>0</v>
      </c>
      <c r="V437" s="117">
        <f t="shared" si="655"/>
        <v>0</v>
      </c>
      <c r="W437" s="117">
        <f t="shared" si="655"/>
        <v>0</v>
      </c>
      <c r="X437" s="117">
        <f t="shared" si="655"/>
        <v>0</v>
      </c>
    </row>
    <row r="438" ht="14.25" customHeight="1" outlineLevel="1">
      <c r="A438" s="110"/>
      <c r="B438" s="111" t="s">
        <v>390</v>
      </c>
      <c r="C438" s="112" t="s">
        <v>69</v>
      </c>
      <c r="E438" s="115">
        <f t="shared" si="619"/>
        <v>0</v>
      </c>
      <c r="F438" s="114"/>
      <c r="G438" s="115">
        <f t="shared" ref="G438:S438" si="656">IFERROR(G413/G$32,0)</f>
        <v>0.0002181304584</v>
      </c>
      <c r="H438" s="115">
        <f t="shared" si="656"/>
        <v>0.001777326863</v>
      </c>
      <c r="I438" s="115">
        <f t="shared" si="656"/>
        <v>0</v>
      </c>
      <c r="J438" s="115">
        <f t="shared" si="656"/>
        <v>0</v>
      </c>
      <c r="K438" s="115">
        <f t="shared" si="656"/>
        <v>0</v>
      </c>
      <c r="L438" s="115">
        <f t="shared" si="656"/>
        <v>0</v>
      </c>
      <c r="M438" s="115">
        <f t="shared" si="656"/>
        <v>0</v>
      </c>
      <c r="N438" s="115">
        <f t="shared" si="656"/>
        <v>0</v>
      </c>
      <c r="O438" s="115">
        <f t="shared" si="656"/>
        <v>0</v>
      </c>
      <c r="P438" s="115">
        <f t="shared" si="656"/>
        <v>0</v>
      </c>
      <c r="Q438" s="115">
        <f t="shared" si="656"/>
        <v>0</v>
      </c>
      <c r="R438" s="115">
        <f t="shared" si="656"/>
        <v>0</v>
      </c>
      <c r="S438" s="117">
        <f t="shared" si="656"/>
        <v>0.0007550512404</v>
      </c>
      <c r="T438" s="114"/>
      <c r="U438" s="117">
        <f t="shared" ref="U438:X438" si="657">IFERROR(U413/U$32,0)</f>
        <v>0.0007550512404</v>
      </c>
      <c r="V438" s="117">
        <f t="shared" si="657"/>
        <v>0</v>
      </c>
      <c r="W438" s="117">
        <f t="shared" si="657"/>
        <v>0</v>
      </c>
      <c r="X438" s="117">
        <f t="shared" si="657"/>
        <v>0</v>
      </c>
    </row>
    <row r="439" ht="14.25" customHeight="1" outlineLevel="1">
      <c r="A439" s="110"/>
      <c r="B439" s="111" t="s">
        <v>391</v>
      </c>
      <c r="C439" s="112" t="s">
        <v>69</v>
      </c>
      <c r="E439" s="115">
        <f t="shared" si="619"/>
        <v>0</v>
      </c>
      <c r="F439" s="114"/>
      <c r="G439" s="115">
        <f t="shared" ref="G439:S439" si="658">IFERROR(G414/G$32,0)</f>
        <v>0.002593934701</v>
      </c>
      <c r="H439" s="115">
        <f t="shared" si="658"/>
        <v>0.006811234927</v>
      </c>
      <c r="I439" s="115">
        <f t="shared" si="658"/>
        <v>0</v>
      </c>
      <c r="J439" s="115">
        <f t="shared" si="658"/>
        <v>0</v>
      </c>
      <c r="K439" s="115">
        <f t="shared" si="658"/>
        <v>0</v>
      </c>
      <c r="L439" s="115">
        <f t="shared" si="658"/>
        <v>0</v>
      </c>
      <c r="M439" s="115">
        <f t="shared" si="658"/>
        <v>0</v>
      </c>
      <c r="N439" s="115">
        <f t="shared" si="658"/>
        <v>0</v>
      </c>
      <c r="O439" s="115">
        <f t="shared" si="658"/>
        <v>0</v>
      </c>
      <c r="P439" s="115">
        <f t="shared" si="658"/>
        <v>0</v>
      </c>
      <c r="Q439" s="115">
        <f t="shared" si="658"/>
        <v>0</v>
      </c>
      <c r="R439" s="115">
        <f t="shared" si="658"/>
        <v>0</v>
      </c>
      <c r="S439" s="117">
        <f t="shared" si="658"/>
        <v>0.003569714475</v>
      </c>
      <c r="T439" s="114"/>
      <c r="U439" s="117">
        <f t="shared" ref="U439:X439" si="659">IFERROR(U414/U$32,0)</f>
        <v>0.003569714475</v>
      </c>
      <c r="V439" s="117">
        <f t="shared" si="659"/>
        <v>0</v>
      </c>
      <c r="W439" s="117">
        <f t="shared" si="659"/>
        <v>0</v>
      </c>
      <c r="X439" s="117">
        <f t="shared" si="659"/>
        <v>0</v>
      </c>
    </row>
    <row r="440" ht="14.25" customHeight="1" outlineLevel="1">
      <c r="A440" s="110"/>
      <c r="B440" s="197" t="s">
        <v>392</v>
      </c>
      <c r="C440" s="112" t="s">
        <v>69</v>
      </c>
      <c r="E440" s="115">
        <f t="shared" si="619"/>
        <v>0</v>
      </c>
      <c r="F440" s="114"/>
      <c r="G440" s="115">
        <f t="shared" ref="G440:S440" si="660">IFERROR(G415/G$32,0)</f>
        <v>0</v>
      </c>
      <c r="H440" s="115">
        <f t="shared" si="660"/>
        <v>0</v>
      </c>
      <c r="I440" s="115">
        <f t="shared" si="660"/>
        <v>0</v>
      </c>
      <c r="J440" s="115">
        <f t="shared" si="660"/>
        <v>0</v>
      </c>
      <c r="K440" s="115">
        <f t="shared" si="660"/>
        <v>0</v>
      </c>
      <c r="L440" s="115">
        <f t="shared" si="660"/>
        <v>0</v>
      </c>
      <c r="M440" s="115">
        <f t="shared" si="660"/>
        <v>0</v>
      </c>
      <c r="N440" s="115">
        <f t="shared" si="660"/>
        <v>0</v>
      </c>
      <c r="O440" s="115">
        <f t="shared" si="660"/>
        <v>0</v>
      </c>
      <c r="P440" s="115">
        <f t="shared" si="660"/>
        <v>0</v>
      </c>
      <c r="Q440" s="115">
        <f t="shared" si="660"/>
        <v>0</v>
      </c>
      <c r="R440" s="115">
        <f t="shared" si="660"/>
        <v>0</v>
      </c>
      <c r="S440" s="117">
        <f t="shared" si="660"/>
        <v>0</v>
      </c>
      <c r="T440" s="114"/>
      <c r="U440" s="117">
        <f t="shared" ref="U440:X440" si="661">IFERROR(U415/U$32,0)</f>
        <v>0</v>
      </c>
      <c r="V440" s="117">
        <f t="shared" si="661"/>
        <v>0</v>
      </c>
      <c r="W440" s="117">
        <f t="shared" si="661"/>
        <v>0</v>
      </c>
      <c r="X440" s="117">
        <f t="shared" si="661"/>
        <v>0</v>
      </c>
    </row>
    <row r="441" ht="14.25" customHeight="1" outlineLevel="1">
      <c r="A441" s="110"/>
      <c r="B441" s="111" t="s">
        <v>393</v>
      </c>
      <c r="C441" s="112" t="s">
        <v>69</v>
      </c>
      <c r="E441" s="115">
        <f t="shared" si="619"/>
        <v>0</v>
      </c>
      <c r="F441" s="114"/>
      <c r="G441" s="115">
        <f t="shared" ref="G441:S441" si="662">IFERROR(G416/G$32,0)</f>
        <v>0.002127680846</v>
      </c>
      <c r="H441" s="115">
        <f t="shared" si="662"/>
        <v>0.001779178246</v>
      </c>
      <c r="I441" s="115">
        <f t="shared" si="662"/>
        <v>0</v>
      </c>
      <c r="J441" s="115">
        <f t="shared" si="662"/>
        <v>0</v>
      </c>
      <c r="K441" s="115">
        <f t="shared" si="662"/>
        <v>0</v>
      </c>
      <c r="L441" s="115">
        <f t="shared" si="662"/>
        <v>0</v>
      </c>
      <c r="M441" s="115">
        <f t="shared" si="662"/>
        <v>0</v>
      </c>
      <c r="N441" s="115">
        <f t="shared" si="662"/>
        <v>0</v>
      </c>
      <c r="O441" s="115">
        <f t="shared" si="662"/>
        <v>0</v>
      </c>
      <c r="P441" s="115">
        <f t="shared" si="662"/>
        <v>0</v>
      </c>
      <c r="Q441" s="115">
        <f t="shared" si="662"/>
        <v>0</v>
      </c>
      <c r="R441" s="115">
        <f t="shared" si="662"/>
        <v>0</v>
      </c>
      <c r="S441" s="117">
        <f t="shared" si="662"/>
        <v>0.001490177517</v>
      </c>
      <c r="T441" s="114"/>
      <c r="U441" s="117">
        <f t="shared" ref="U441:X441" si="663">IFERROR(U416/U$32,0)</f>
        <v>0.001490177517</v>
      </c>
      <c r="V441" s="117">
        <f t="shared" si="663"/>
        <v>0</v>
      </c>
      <c r="W441" s="117">
        <f t="shared" si="663"/>
        <v>0</v>
      </c>
      <c r="X441" s="117">
        <f t="shared" si="663"/>
        <v>0</v>
      </c>
    </row>
    <row r="442" ht="14.25" customHeight="1" outlineLevel="1">
      <c r="A442" s="121"/>
      <c r="B442" s="148" t="s">
        <v>394</v>
      </c>
      <c r="C442" s="123" t="s">
        <v>69</v>
      </c>
      <c r="D442" s="70"/>
      <c r="E442" s="117">
        <f>IFERROR(E417/E417,0)</f>
        <v>0</v>
      </c>
      <c r="F442" s="109"/>
      <c r="G442" s="117">
        <f t="shared" ref="G442:S442" si="664">IFERROR(G417/G417,0)</f>
        <v>1</v>
      </c>
      <c r="H442" s="117">
        <f t="shared" si="664"/>
        <v>1</v>
      </c>
      <c r="I442" s="117">
        <f t="shared" si="664"/>
        <v>0</v>
      </c>
      <c r="J442" s="117">
        <f t="shared" si="664"/>
        <v>0</v>
      </c>
      <c r="K442" s="117">
        <f t="shared" si="664"/>
        <v>0</v>
      </c>
      <c r="L442" s="117">
        <f t="shared" si="664"/>
        <v>0</v>
      </c>
      <c r="M442" s="117">
        <f t="shared" si="664"/>
        <v>0</v>
      </c>
      <c r="N442" s="117">
        <f t="shared" si="664"/>
        <v>0</v>
      </c>
      <c r="O442" s="117">
        <f t="shared" si="664"/>
        <v>0</v>
      </c>
      <c r="P442" s="117">
        <f t="shared" si="664"/>
        <v>0</v>
      </c>
      <c r="Q442" s="117">
        <f t="shared" si="664"/>
        <v>0</v>
      </c>
      <c r="R442" s="117">
        <f t="shared" si="664"/>
        <v>0</v>
      </c>
      <c r="S442" s="117">
        <f t="shared" si="664"/>
        <v>1</v>
      </c>
      <c r="T442" s="109"/>
      <c r="U442" s="117">
        <f t="shared" ref="U442:X442" si="665">IFERROR(U417/U417,0)</f>
        <v>1</v>
      </c>
      <c r="V442" s="117">
        <f t="shared" si="665"/>
        <v>0</v>
      </c>
      <c r="W442" s="117">
        <f t="shared" si="665"/>
        <v>0</v>
      </c>
      <c r="X442" s="117">
        <f t="shared" si="665"/>
        <v>0</v>
      </c>
    </row>
    <row r="443" ht="14.25" customHeight="1" outlineLevel="1">
      <c r="A443" s="110"/>
      <c r="B443" s="111" t="s">
        <v>395</v>
      </c>
      <c r="C443" s="112"/>
      <c r="E443" s="116">
        <v>1.0</v>
      </c>
      <c r="F443" s="114"/>
      <c r="G443" s="116">
        <v>1.0</v>
      </c>
      <c r="H443" s="116">
        <v>1.0</v>
      </c>
      <c r="I443" s="116">
        <v>1.0</v>
      </c>
      <c r="J443" s="116"/>
      <c r="K443" s="116"/>
      <c r="L443" s="116"/>
      <c r="M443" s="116"/>
      <c r="N443" s="116"/>
      <c r="O443" s="116"/>
      <c r="P443" s="116"/>
      <c r="Q443" s="116"/>
      <c r="R443" s="116"/>
      <c r="S443" s="120">
        <v>1.0</v>
      </c>
      <c r="T443" s="114"/>
      <c r="U443" s="120">
        <v>1.0</v>
      </c>
      <c r="V443" s="120">
        <v>1.0</v>
      </c>
      <c r="W443" s="120">
        <v>1.0</v>
      </c>
      <c r="X443" s="120">
        <v>1.0</v>
      </c>
    </row>
    <row r="444" ht="14.25" customHeight="1" outlineLevel="1">
      <c r="A444" s="110"/>
      <c r="B444" s="111" t="s">
        <v>396</v>
      </c>
      <c r="C444" s="112"/>
      <c r="E444" s="116">
        <v>1.0</v>
      </c>
      <c r="F444" s="114"/>
      <c r="G444" s="116">
        <v>1.0</v>
      </c>
      <c r="H444" s="116">
        <v>1.0</v>
      </c>
      <c r="I444" s="116">
        <v>1.0</v>
      </c>
      <c r="J444" s="116"/>
      <c r="K444" s="116"/>
      <c r="L444" s="116"/>
      <c r="M444" s="116"/>
      <c r="N444" s="116"/>
      <c r="O444" s="116"/>
      <c r="P444" s="116"/>
      <c r="Q444" s="116"/>
      <c r="R444" s="116"/>
      <c r="S444" s="120">
        <v>1.0</v>
      </c>
      <c r="T444" s="114"/>
      <c r="U444" s="120">
        <v>1.0</v>
      </c>
      <c r="V444" s="120">
        <v>1.0</v>
      </c>
      <c r="W444" s="120">
        <v>1.0</v>
      </c>
      <c r="X444" s="120">
        <v>1.0</v>
      </c>
    </row>
    <row r="445" ht="14.25" customHeight="1" outlineLevel="1">
      <c r="A445" s="110"/>
      <c r="B445" s="111" t="s">
        <v>397</v>
      </c>
      <c r="C445" s="112"/>
      <c r="E445" s="127"/>
      <c r="F445" s="114"/>
      <c r="G445" s="116">
        <v>19.75</v>
      </c>
      <c r="H445" s="116">
        <v>23.65</v>
      </c>
      <c r="I445" s="116">
        <v>19.45</v>
      </c>
      <c r="J445" s="116"/>
      <c r="K445" s="116"/>
      <c r="L445" s="116"/>
      <c r="M445" s="116"/>
      <c r="N445" s="116"/>
      <c r="O445" s="116"/>
      <c r="P445" s="116"/>
      <c r="Q445" s="116"/>
      <c r="R445" s="116"/>
      <c r="S445" s="120"/>
      <c r="T445" s="114"/>
      <c r="U445" s="120">
        <f t="shared" ref="U445:X445" si="666">SUMIFS($G445:$R445,$G$5:$R$5,U$6)</f>
        <v>62.85</v>
      </c>
      <c r="V445" s="120">
        <f t="shared" si="666"/>
        <v>0</v>
      </c>
      <c r="W445" s="120">
        <f t="shared" si="666"/>
        <v>0</v>
      </c>
      <c r="X445" s="120">
        <f t="shared" si="666"/>
        <v>0</v>
      </c>
    </row>
    <row r="446" ht="14.25" customHeight="1" outlineLevel="1">
      <c r="A446" s="179"/>
      <c r="B446" s="198" t="s">
        <v>398</v>
      </c>
      <c r="C446" s="181"/>
      <c r="D446" s="70"/>
      <c r="E446" s="124">
        <f>IFERROR(E417/(E445*E443*24),0)</f>
        <v>0</v>
      </c>
      <c r="F446" s="109"/>
      <c r="G446" s="124">
        <f t="shared" ref="G446:S446" si="667">IFERROR(G417/(G445*G443*24),0)</f>
        <v>4.253164557</v>
      </c>
      <c r="H446" s="124">
        <f t="shared" si="667"/>
        <v>3.55179704</v>
      </c>
      <c r="I446" s="124">
        <f t="shared" si="667"/>
        <v>0</v>
      </c>
      <c r="J446" s="124">
        <f t="shared" si="667"/>
        <v>0</v>
      </c>
      <c r="K446" s="124">
        <f t="shared" si="667"/>
        <v>0</v>
      </c>
      <c r="L446" s="124">
        <f t="shared" si="667"/>
        <v>0</v>
      </c>
      <c r="M446" s="124">
        <f t="shared" si="667"/>
        <v>0</v>
      </c>
      <c r="N446" s="124">
        <f t="shared" si="667"/>
        <v>0</v>
      </c>
      <c r="O446" s="124">
        <f t="shared" si="667"/>
        <v>0</v>
      </c>
      <c r="P446" s="124">
        <f t="shared" si="667"/>
        <v>0</v>
      </c>
      <c r="Q446" s="124">
        <f t="shared" si="667"/>
        <v>0</v>
      </c>
      <c r="R446" s="124">
        <f t="shared" si="667"/>
        <v>0</v>
      </c>
      <c r="S446" s="124">
        <f t="shared" si="667"/>
        <v>0</v>
      </c>
      <c r="T446" s="109"/>
      <c r="U446" s="124">
        <f t="shared" ref="U446:X446" si="668">IFERROR(U417/(U445*U443*24),0)</f>
        <v>2.673031026</v>
      </c>
      <c r="V446" s="124">
        <f t="shared" si="668"/>
        <v>0</v>
      </c>
      <c r="W446" s="124">
        <f t="shared" si="668"/>
        <v>0</v>
      </c>
      <c r="X446" s="124">
        <f t="shared" si="668"/>
        <v>0</v>
      </c>
    </row>
    <row r="447" ht="14.25" customHeight="1" outlineLevel="1">
      <c r="S447" s="70"/>
    </row>
    <row r="448" ht="14.25" customHeight="1" outlineLevel="1">
      <c r="A448" s="105"/>
      <c r="B448" s="199" t="s">
        <v>406</v>
      </c>
      <c r="C448" s="107"/>
      <c r="D448" s="70"/>
      <c r="E448" s="108"/>
      <c r="F448" s="109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9"/>
      <c r="U448" s="108"/>
      <c r="V448" s="108"/>
      <c r="W448" s="108"/>
      <c r="X448" s="108"/>
    </row>
    <row r="449" ht="14.25" customHeight="1" outlineLevel="1">
      <c r="A449" s="110"/>
      <c r="B449" s="111" t="s">
        <v>371</v>
      </c>
      <c r="C449" s="112" t="s">
        <v>283</v>
      </c>
      <c r="E449" s="116"/>
      <c r="F449" s="114"/>
      <c r="G449" s="116">
        <v>298.9</v>
      </c>
      <c r="H449" s="116">
        <v>291.5833333333333</v>
      </c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20">
        <f t="shared" ref="S449:S471" si="670">SUM(G449:R449)</f>
        <v>590.4833333</v>
      </c>
      <c r="T449" s="114"/>
      <c r="U449" s="116">
        <f t="shared" ref="U449:X449" si="669">SUMIFS($G449:$R449,$G$5:$R$5,U$6)</f>
        <v>590.4833333</v>
      </c>
      <c r="V449" s="116">
        <f t="shared" si="669"/>
        <v>0</v>
      </c>
      <c r="W449" s="116">
        <f t="shared" si="669"/>
        <v>0</v>
      </c>
      <c r="X449" s="116">
        <f t="shared" si="669"/>
        <v>0</v>
      </c>
    </row>
    <row r="450" ht="14.25" customHeight="1" outlineLevel="1">
      <c r="A450" s="110"/>
      <c r="B450" s="111" t="s">
        <v>372</v>
      </c>
      <c r="C450" s="112" t="s">
        <v>283</v>
      </c>
      <c r="E450" s="116"/>
      <c r="F450" s="114"/>
      <c r="G450" s="116">
        <v>1469.4666666666667</v>
      </c>
      <c r="H450" s="116">
        <v>1330.95</v>
      </c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20">
        <f t="shared" si="670"/>
        <v>2800.416667</v>
      </c>
      <c r="T450" s="114"/>
      <c r="U450" s="116">
        <f t="shared" ref="U450:X450" si="671">SUMIFS($G450:$R450,$G$5:$R$5,U$6)</f>
        <v>2800.416667</v>
      </c>
      <c r="V450" s="116">
        <f t="shared" si="671"/>
        <v>0</v>
      </c>
      <c r="W450" s="116">
        <f t="shared" si="671"/>
        <v>0</v>
      </c>
      <c r="X450" s="116">
        <f t="shared" si="671"/>
        <v>0</v>
      </c>
    </row>
    <row r="451" ht="14.25" customHeight="1" outlineLevel="1">
      <c r="A451" s="110"/>
      <c r="B451" s="197" t="s">
        <v>373</v>
      </c>
      <c r="C451" s="112" t="s">
        <v>283</v>
      </c>
      <c r="E451" s="116"/>
      <c r="F451" s="114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20">
        <f t="shared" si="670"/>
        <v>0</v>
      </c>
      <c r="T451" s="114"/>
      <c r="U451" s="116">
        <f t="shared" ref="U451:X451" si="672">SUMIFS($G451:$R451,$G$5:$R$5,U$6)</f>
        <v>0</v>
      </c>
      <c r="V451" s="116">
        <f t="shared" si="672"/>
        <v>0</v>
      </c>
      <c r="W451" s="116">
        <f t="shared" si="672"/>
        <v>0</v>
      </c>
      <c r="X451" s="116">
        <f t="shared" si="672"/>
        <v>0</v>
      </c>
    </row>
    <row r="452" ht="14.25" customHeight="1" outlineLevel="1">
      <c r="A452" s="110"/>
      <c r="B452" s="111" t="s">
        <v>374</v>
      </c>
      <c r="C452" s="112" t="s">
        <v>283</v>
      </c>
      <c r="E452" s="116"/>
      <c r="F452" s="114"/>
      <c r="G452" s="116">
        <v>32.46666666666667</v>
      </c>
      <c r="H452" s="116">
        <v>22.683333333333334</v>
      </c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20">
        <f t="shared" si="670"/>
        <v>55.15</v>
      </c>
      <c r="T452" s="114"/>
      <c r="U452" s="116">
        <f t="shared" ref="U452:X452" si="673">SUMIFS($G452:$R452,$G$5:$R$5,U$6)</f>
        <v>55.15</v>
      </c>
      <c r="V452" s="116">
        <f t="shared" si="673"/>
        <v>0</v>
      </c>
      <c r="W452" s="116">
        <f t="shared" si="673"/>
        <v>0</v>
      </c>
      <c r="X452" s="116">
        <f t="shared" si="673"/>
        <v>0</v>
      </c>
    </row>
    <row r="453" ht="14.25" customHeight="1" outlineLevel="1">
      <c r="A453" s="110"/>
      <c r="B453" s="111" t="s">
        <v>375</v>
      </c>
      <c r="C453" s="112" t="s">
        <v>283</v>
      </c>
      <c r="E453" s="116"/>
      <c r="F453" s="114"/>
      <c r="G453" s="116">
        <v>5.716666666666667</v>
      </c>
      <c r="H453" s="116">
        <v>9.066666666666666</v>
      </c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20">
        <f t="shared" si="670"/>
        <v>14.78333333</v>
      </c>
      <c r="T453" s="114"/>
      <c r="U453" s="116">
        <f t="shared" ref="U453:X453" si="674">SUMIFS($G453:$R453,$G$5:$R$5,U$6)</f>
        <v>14.78333333</v>
      </c>
      <c r="V453" s="116">
        <f t="shared" si="674"/>
        <v>0</v>
      </c>
      <c r="W453" s="116">
        <f t="shared" si="674"/>
        <v>0</v>
      </c>
      <c r="X453" s="116">
        <f t="shared" si="674"/>
        <v>0</v>
      </c>
    </row>
    <row r="454" ht="14.25" customHeight="1" outlineLevel="1">
      <c r="A454" s="110"/>
      <c r="B454" s="111" t="s">
        <v>376</v>
      </c>
      <c r="C454" s="112" t="s">
        <v>283</v>
      </c>
      <c r="E454" s="116"/>
      <c r="F454" s="114"/>
      <c r="G454" s="116">
        <v>40.6</v>
      </c>
      <c r="H454" s="116">
        <v>35.333333333333336</v>
      </c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20">
        <f t="shared" si="670"/>
        <v>75.93333333</v>
      </c>
      <c r="T454" s="114"/>
      <c r="U454" s="116">
        <f t="shared" ref="U454:X454" si="675">SUMIFS($G454:$R454,$G$5:$R$5,U$6)</f>
        <v>75.93333333</v>
      </c>
      <c r="V454" s="116">
        <f t="shared" si="675"/>
        <v>0</v>
      </c>
      <c r="W454" s="116">
        <f t="shared" si="675"/>
        <v>0</v>
      </c>
      <c r="X454" s="116">
        <f t="shared" si="675"/>
        <v>0</v>
      </c>
    </row>
    <row r="455" ht="14.25" customHeight="1" outlineLevel="1">
      <c r="A455" s="110"/>
      <c r="B455" s="111" t="s">
        <v>377</v>
      </c>
      <c r="C455" s="112" t="s">
        <v>283</v>
      </c>
      <c r="E455" s="116"/>
      <c r="F455" s="114"/>
      <c r="G455" s="116">
        <v>15.066666666666666</v>
      </c>
      <c r="H455" s="116">
        <v>36.3</v>
      </c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20">
        <f t="shared" si="670"/>
        <v>51.36666667</v>
      </c>
      <c r="T455" s="114"/>
      <c r="U455" s="116">
        <f t="shared" ref="U455:X455" si="676">SUMIFS($G455:$R455,$G$5:$R$5,U$6)</f>
        <v>51.36666667</v>
      </c>
      <c r="V455" s="116">
        <f t="shared" si="676"/>
        <v>0</v>
      </c>
      <c r="W455" s="116">
        <f t="shared" si="676"/>
        <v>0</v>
      </c>
      <c r="X455" s="116">
        <f t="shared" si="676"/>
        <v>0</v>
      </c>
    </row>
    <row r="456" ht="14.25" customHeight="1" outlineLevel="1">
      <c r="A456" s="110"/>
      <c r="B456" s="111" t="s">
        <v>378</v>
      </c>
      <c r="C456" s="112" t="s">
        <v>283</v>
      </c>
      <c r="E456" s="116"/>
      <c r="F456" s="114"/>
      <c r="G456" s="116">
        <v>0.0</v>
      </c>
      <c r="H456" s="116">
        <v>0.0</v>
      </c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20">
        <f t="shared" si="670"/>
        <v>0</v>
      </c>
      <c r="T456" s="114"/>
      <c r="U456" s="116">
        <f t="shared" ref="U456:X456" si="677">SUMIFS($G456:$R456,$G$5:$R$5,U$6)</f>
        <v>0</v>
      </c>
      <c r="V456" s="116">
        <f t="shared" si="677"/>
        <v>0</v>
      </c>
      <c r="W456" s="116">
        <f t="shared" si="677"/>
        <v>0</v>
      </c>
      <c r="X456" s="116">
        <f t="shared" si="677"/>
        <v>0</v>
      </c>
    </row>
    <row r="457" ht="14.25" customHeight="1" outlineLevel="1">
      <c r="A457" s="110"/>
      <c r="B457" s="111" t="s">
        <v>379</v>
      </c>
      <c r="C457" s="112" t="s">
        <v>283</v>
      </c>
      <c r="E457" s="116"/>
      <c r="F457" s="114"/>
      <c r="G457" s="116">
        <v>0.0</v>
      </c>
      <c r="H457" s="116">
        <v>2.433333333333333</v>
      </c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20">
        <f t="shared" si="670"/>
        <v>2.433333333</v>
      </c>
      <c r="T457" s="114"/>
      <c r="U457" s="116">
        <f t="shared" ref="U457:X457" si="678">SUMIFS($G457:$R457,$G$5:$R$5,U$6)</f>
        <v>2.433333333</v>
      </c>
      <c r="V457" s="116">
        <f t="shared" si="678"/>
        <v>0</v>
      </c>
      <c r="W457" s="116">
        <f t="shared" si="678"/>
        <v>0</v>
      </c>
      <c r="X457" s="116">
        <f t="shared" si="678"/>
        <v>0</v>
      </c>
    </row>
    <row r="458" ht="14.25" customHeight="1" outlineLevel="1">
      <c r="A458" s="110"/>
      <c r="B458" s="111" t="s">
        <v>380</v>
      </c>
      <c r="C458" s="112" t="s">
        <v>283</v>
      </c>
      <c r="E458" s="116"/>
      <c r="F458" s="114"/>
      <c r="G458" s="116">
        <v>24.0</v>
      </c>
      <c r="H458" s="116">
        <v>28.25</v>
      </c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20">
        <f t="shared" si="670"/>
        <v>52.25</v>
      </c>
      <c r="T458" s="114"/>
      <c r="U458" s="116">
        <f t="shared" ref="U458:X458" si="679">SUMIFS($G458:$R458,$G$5:$R$5,U$6)</f>
        <v>52.25</v>
      </c>
      <c r="V458" s="116">
        <f t="shared" si="679"/>
        <v>0</v>
      </c>
      <c r="W458" s="116">
        <f t="shared" si="679"/>
        <v>0</v>
      </c>
      <c r="X458" s="116">
        <f t="shared" si="679"/>
        <v>0</v>
      </c>
    </row>
    <row r="459" ht="14.25" customHeight="1" outlineLevel="1">
      <c r="A459" s="110"/>
      <c r="B459" s="111" t="s">
        <v>381</v>
      </c>
      <c r="C459" s="112" t="s">
        <v>283</v>
      </c>
      <c r="E459" s="116"/>
      <c r="F459" s="114"/>
      <c r="G459" s="116">
        <v>0.0</v>
      </c>
      <c r="H459" s="116">
        <v>0.0</v>
      </c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20">
        <f t="shared" si="670"/>
        <v>0</v>
      </c>
      <c r="T459" s="114"/>
      <c r="U459" s="116">
        <f t="shared" ref="U459:X459" si="680">SUMIFS($G459:$R459,$G$5:$R$5,U$6)</f>
        <v>0</v>
      </c>
      <c r="V459" s="116">
        <f t="shared" si="680"/>
        <v>0</v>
      </c>
      <c r="W459" s="116">
        <f t="shared" si="680"/>
        <v>0</v>
      </c>
      <c r="X459" s="116">
        <f t="shared" si="680"/>
        <v>0</v>
      </c>
    </row>
    <row r="460" ht="14.25" customHeight="1" outlineLevel="1">
      <c r="A460" s="110"/>
      <c r="B460" s="197" t="s">
        <v>382</v>
      </c>
      <c r="C460" s="112" t="s">
        <v>283</v>
      </c>
      <c r="E460" s="116"/>
      <c r="F460" s="114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20">
        <f t="shared" si="670"/>
        <v>0</v>
      </c>
      <c r="T460" s="114"/>
      <c r="U460" s="116">
        <f t="shared" ref="U460:X460" si="681">SUMIFS($G460:$R460,$G$5:$R$5,U$6)</f>
        <v>0</v>
      </c>
      <c r="V460" s="116">
        <f t="shared" si="681"/>
        <v>0</v>
      </c>
      <c r="W460" s="116">
        <f t="shared" si="681"/>
        <v>0</v>
      </c>
      <c r="X460" s="116">
        <f t="shared" si="681"/>
        <v>0</v>
      </c>
    </row>
    <row r="461" ht="14.25" customHeight="1" outlineLevel="1">
      <c r="A461" s="110"/>
      <c r="B461" s="111" t="s">
        <v>383</v>
      </c>
      <c r="C461" s="112" t="s">
        <v>283</v>
      </c>
      <c r="E461" s="116"/>
      <c r="F461" s="114"/>
      <c r="G461" s="116">
        <v>0.0</v>
      </c>
      <c r="H461" s="116">
        <v>0.0</v>
      </c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20">
        <f t="shared" si="670"/>
        <v>0</v>
      </c>
      <c r="T461" s="114"/>
      <c r="U461" s="116">
        <f t="shared" ref="U461:X461" si="682">SUMIFS($G461:$R461,$G$5:$R$5,U$6)</f>
        <v>0</v>
      </c>
      <c r="V461" s="116">
        <f t="shared" si="682"/>
        <v>0</v>
      </c>
      <c r="W461" s="116">
        <f t="shared" si="682"/>
        <v>0</v>
      </c>
      <c r="X461" s="116">
        <f t="shared" si="682"/>
        <v>0</v>
      </c>
    </row>
    <row r="462" ht="14.25" customHeight="1" outlineLevel="1">
      <c r="A462" s="110"/>
      <c r="B462" s="111" t="s">
        <v>384</v>
      </c>
      <c r="C462" s="112" t="s">
        <v>283</v>
      </c>
      <c r="E462" s="116"/>
      <c r="F462" s="114"/>
      <c r="G462" s="116">
        <v>0.0</v>
      </c>
      <c r="H462" s="116">
        <v>2.966666666666667</v>
      </c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20">
        <f t="shared" si="670"/>
        <v>2.966666667</v>
      </c>
      <c r="T462" s="114"/>
      <c r="U462" s="116">
        <f t="shared" ref="U462:X462" si="683">SUMIFS($G462:$R462,$G$5:$R$5,U$6)</f>
        <v>2.966666667</v>
      </c>
      <c r="V462" s="116">
        <f t="shared" si="683"/>
        <v>0</v>
      </c>
      <c r="W462" s="116">
        <f t="shared" si="683"/>
        <v>0</v>
      </c>
      <c r="X462" s="116">
        <f t="shared" si="683"/>
        <v>0</v>
      </c>
    </row>
    <row r="463" ht="14.25" customHeight="1" outlineLevel="1">
      <c r="A463" s="110"/>
      <c r="B463" s="111" t="s">
        <v>385</v>
      </c>
      <c r="C463" s="112" t="s">
        <v>283</v>
      </c>
      <c r="E463" s="116"/>
      <c r="F463" s="114"/>
      <c r="G463" s="116">
        <v>0.0</v>
      </c>
      <c r="H463" s="116">
        <v>0.0</v>
      </c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20">
        <f t="shared" si="670"/>
        <v>0</v>
      </c>
      <c r="T463" s="114"/>
      <c r="U463" s="116">
        <f t="shared" ref="U463:X463" si="684">SUMIFS($G463:$R463,$G$5:$R$5,U$6)</f>
        <v>0</v>
      </c>
      <c r="V463" s="116">
        <f t="shared" si="684"/>
        <v>0</v>
      </c>
      <c r="W463" s="116">
        <f t="shared" si="684"/>
        <v>0</v>
      </c>
      <c r="X463" s="116">
        <f t="shared" si="684"/>
        <v>0</v>
      </c>
    </row>
    <row r="464" ht="14.25" customHeight="1" outlineLevel="1">
      <c r="A464" s="110"/>
      <c r="B464" s="111" t="s">
        <v>386</v>
      </c>
      <c r="C464" s="112" t="s">
        <v>283</v>
      </c>
      <c r="E464" s="116"/>
      <c r="F464" s="114"/>
      <c r="G464" s="116">
        <v>0.0</v>
      </c>
      <c r="H464" s="116">
        <v>0.0</v>
      </c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20">
        <f t="shared" si="670"/>
        <v>0</v>
      </c>
      <c r="T464" s="114"/>
      <c r="U464" s="116">
        <f t="shared" ref="U464:X464" si="685">SUMIFS($G464:$R464,$G$5:$R$5,U$6)</f>
        <v>0</v>
      </c>
      <c r="V464" s="116">
        <f t="shared" si="685"/>
        <v>0</v>
      </c>
      <c r="W464" s="116">
        <f t="shared" si="685"/>
        <v>0</v>
      </c>
      <c r="X464" s="116">
        <f t="shared" si="685"/>
        <v>0</v>
      </c>
    </row>
    <row r="465" ht="14.25" customHeight="1" outlineLevel="1">
      <c r="A465" s="110"/>
      <c r="B465" s="197" t="s">
        <v>387</v>
      </c>
      <c r="C465" s="112" t="s">
        <v>283</v>
      </c>
      <c r="E465" s="116"/>
      <c r="F465" s="114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20">
        <f t="shared" si="670"/>
        <v>0</v>
      </c>
      <c r="T465" s="114"/>
      <c r="U465" s="116">
        <f t="shared" ref="U465:X465" si="686">SUMIFS($G465:$R465,$G$5:$R$5,U$6)</f>
        <v>0</v>
      </c>
      <c r="V465" s="116">
        <f t="shared" si="686"/>
        <v>0</v>
      </c>
      <c r="W465" s="116">
        <f t="shared" si="686"/>
        <v>0</v>
      </c>
      <c r="X465" s="116">
        <f t="shared" si="686"/>
        <v>0</v>
      </c>
    </row>
    <row r="466" ht="14.25" customHeight="1" outlineLevel="1">
      <c r="A466" s="110"/>
      <c r="B466" s="111" t="s">
        <v>388</v>
      </c>
      <c r="C466" s="112" t="s">
        <v>283</v>
      </c>
      <c r="E466" s="116"/>
      <c r="F466" s="114"/>
      <c r="G466" s="116">
        <v>0.0</v>
      </c>
      <c r="H466" s="116">
        <v>0.0</v>
      </c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20">
        <f t="shared" si="670"/>
        <v>0</v>
      </c>
      <c r="T466" s="114"/>
      <c r="U466" s="116">
        <f t="shared" ref="U466:X466" si="687">SUMIFS($G466:$R466,$G$5:$R$5,U$6)</f>
        <v>0</v>
      </c>
      <c r="V466" s="116">
        <f t="shared" si="687"/>
        <v>0</v>
      </c>
      <c r="W466" s="116">
        <f t="shared" si="687"/>
        <v>0</v>
      </c>
      <c r="X466" s="116">
        <f t="shared" si="687"/>
        <v>0</v>
      </c>
    </row>
    <row r="467" ht="14.25" customHeight="1" outlineLevel="1">
      <c r="A467" s="110"/>
      <c r="B467" s="197" t="s">
        <v>389</v>
      </c>
      <c r="C467" s="112" t="s">
        <v>283</v>
      </c>
      <c r="E467" s="116"/>
      <c r="F467" s="114"/>
      <c r="G467" s="116">
        <v>0.0</v>
      </c>
      <c r="H467" s="116">
        <v>0.0</v>
      </c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20">
        <f t="shared" si="670"/>
        <v>0</v>
      </c>
      <c r="T467" s="114"/>
      <c r="U467" s="116">
        <f t="shared" ref="U467:X467" si="688">SUMIFS($G467:$R467,$G$5:$R$5,U$6)</f>
        <v>0</v>
      </c>
      <c r="V467" s="116">
        <f t="shared" si="688"/>
        <v>0</v>
      </c>
      <c r="W467" s="116">
        <f t="shared" si="688"/>
        <v>0</v>
      </c>
      <c r="X467" s="116">
        <f t="shared" si="688"/>
        <v>0</v>
      </c>
    </row>
    <row r="468" ht="14.25" customHeight="1" outlineLevel="1">
      <c r="A468" s="110"/>
      <c r="B468" s="111" t="s">
        <v>390</v>
      </c>
      <c r="C468" s="112" t="s">
        <v>283</v>
      </c>
      <c r="E468" s="116"/>
      <c r="F468" s="114"/>
      <c r="G468" s="116">
        <v>4.0</v>
      </c>
      <c r="H468" s="116">
        <v>10.0</v>
      </c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20">
        <f t="shared" si="670"/>
        <v>14</v>
      </c>
      <c r="T468" s="114"/>
      <c r="U468" s="116">
        <f t="shared" ref="U468:X468" si="689">SUMIFS($G468:$R468,$G$5:$R$5,U$6)</f>
        <v>14</v>
      </c>
      <c r="V468" s="116">
        <f t="shared" si="689"/>
        <v>0</v>
      </c>
      <c r="W468" s="116">
        <f t="shared" si="689"/>
        <v>0</v>
      </c>
      <c r="X468" s="116">
        <f t="shared" si="689"/>
        <v>0</v>
      </c>
    </row>
    <row r="469" ht="14.25" customHeight="1" outlineLevel="1">
      <c r="A469" s="110"/>
      <c r="B469" s="111" t="s">
        <v>391</v>
      </c>
      <c r="C469" s="112" t="s">
        <v>283</v>
      </c>
      <c r="E469" s="116"/>
      <c r="F469" s="114"/>
      <c r="G469" s="116">
        <v>98.05</v>
      </c>
      <c r="H469" s="116">
        <v>244.86666666666667</v>
      </c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20">
        <f t="shared" si="670"/>
        <v>342.9166667</v>
      </c>
      <c r="T469" s="114"/>
      <c r="U469" s="116">
        <f t="shared" ref="U469:X469" si="690">SUMIFS($G469:$R469,$G$5:$R$5,U$6)</f>
        <v>342.9166667</v>
      </c>
      <c r="V469" s="116">
        <f t="shared" si="690"/>
        <v>0</v>
      </c>
      <c r="W469" s="116">
        <f t="shared" si="690"/>
        <v>0</v>
      </c>
      <c r="X469" s="116">
        <f t="shared" si="690"/>
        <v>0</v>
      </c>
    </row>
    <row r="470" ht="14.25" customHeight="1" outlineLevel="1">
      <c r="A470" s="110"/>
      <c r="B470" s="197" t="s">
        <v>392</v>
      </c>
      <c r="C470" s="112" t="s">
        <v>283</v>
      </c>
      <c r="E470" s="116"/>
      <c r="F470" s="114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20">
        <f t="shared" si="670"/>
        <v>0</v>
      </c>
      <c r="T470" s="114"/>
      <c r="U470" s="116">
        <f t="shared" ref="U470:X470" si="691">SUMIFS($G470:$R470,$G$5:$R$5,U$6)</f>
        <v>0</v>
      </c>
      <c r="V470" s="116">
        <f t="shared" si="691"/>
        <v>0</v>
      </c>
      <c r="W470" s="116">
        <f t="shared" si="691"/>
        <v>0</v>
      </c>
      <c r="X470" s="116">
        <f t="shared" si="691"/>
        <v>0</v>
      </c>
    </row>
    <row r="471" ht="14.25" customHeight="1" outlineLevel="1">
      <c r="A471" s="110"/>
      <c r="B471" s="111" t="s">
        <v>393</v>
      </c>
      <c r="C471" s="112" t="s">
        <v>283</v>
      </c>
      <c r="E471" s="116"/>
      <c r="F471" s="114"/>
      <c r="G471" s="116">
        <v>5.383333333333334</v>
      </c>
      <c r="H471" s="116">
        <v>1.5666666666666667</v>
      </c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20">
        <f t="shared" si="670"/>
        <v>6.95</v>
      </c>
      <c r="T471" s="114"/>
      <c r="U471" s="116">
        <f t="shared" ref="U471:X471" si="692">SUMIFS($G471:$R471,$G$5:$R$5,U$6)</f>
        <v>6.95</v>
      </c>
      <c r="V471" s="116">
        <f t="shared" si="692"/>
        <v>0</v>
      </c>
      <c r="W471" s="116">
        <f t="shared" si="692"/>
        <v>0</v>
      </c>
      <c r="X471" s="116">
        <f t="shared" si="692"/>
        <v>0</v>
      </c>
    </row>
    <row r="472" ht="14.25" customHeight="1" outlineLevel="1">
      <c r="A472" s="121"/>
      <c r="B472" s="148" t="s">
        <v>394</v>
      </c>
      <c r="C472" s="123" t="s">
        <v>283</v>
      </c>
      <c r="D472" s="70"/>
      <c r="E472" s="120">
        <f>SUM(E449:E471)</f>
        <v>0</v>
      </c>
      <c r="F472" s="109"/>
      <c r="G472" s="120">
        <f t="shared" ref="G472:S472" si="693">SUM(G449:G471)</f>
        <v>1993.65</v>
      </c>
      <c r="H472" s="120">
        <f t="shared" si="693"/>
        <v>2016</v>
      </c>
      <c r="I472" s="120">
        <f t="shared" si="693"/>
        <v>0</v>
      </c>
      <c r="J472" s="120">
        <f t="shared" si="693"/>
        <v>0</v>
      </c>
      <c r="K472" s="120">
        <f t="shared" si="693"/>
        <v>0</v>
      </c>
      <c r="L472" s="120">
        <f t="shared" si="693"/>
        <v>0</v>
      </c>
      <c r="M472" s="120">
        <f t="shared" si="693"/>
        <v>0</v>
      </c>
      <c r="N472" s="120">
        <f t="shared" si="693"/>
        <v>0</v>
      </c>
      <c r="O472" s="120">
        <f t="shared" si="693"/>
        <v>0</v>
      </c>
      <c r="P472" s="120">
        <f t="shared" si="693"/>
        <v>0</v>
      </c>
      <c r="Q472" s="120">
        <f t="shared" si="693"/>
        <v>0</v>
      </c>
      <c r="R472" s="120">
        <f t="shared" si="693"/>
        <v>0</v>
      </c>
      <c r="S472" s="120">
        <f t="shared" si="693"/>
        <v>4009.65</v>
      </c>
      <c r="T472" s="109"/>
      <c r="U472" s="120">
        <f t="shared" ref="U472:X472" si="694">SUM(U449:U471)</f>
        <v>4009.65</v>
      </c>
      <c r="V472" s="120">
        <f t="shared" si="694"/>
        <v>0</v>
      </c>
      <c r="W472" s="120">
        <f t="shared" si="694"/>
        <v>0</v>
      </c>
      <c r="X472" s="120">
        <f t="shared" si="694"/>
        <v>0</v>
      </c>
    </row>
    <row r="473" ht="4.5" customHeight="1" outlineLevel="1">
      <c r="A473" s="128"/>
      <c r="B473" s="129"/>
      <c r="C473" s="130"/>
      <c r="D473" s="70"/>
      <c r="E473" s="131"/>
      <c r="F473" s="70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70"/>
      <c r="U473" s="131"/>
      <c r="V473" s="131"/>
      <c r="W473" s="131"/>
      <c r="X473" s="131"/>
    </row>
    <row r="474" ht="14.25" customHeight="1" outlineLevel="1">
      <c r="A474" s="110"/>
      <c r="B474" s="111" t="s">
        <v>371</v>
      </c>
      <c r="C474" s="112" t="s">
        <v>69</v>
      </c>
      <c r="E474" s="115">
        <f t="shared" ref="E474:E496" si="697">IFERROR(E449/E$32,0)</f>
        <v>0</v>
      </c>
      <c r="F474" s="114"/>
      <c r="G474" s="115">
        <f t="shared" ref="G474:S474" si="695">IFERROR(G449/G$32,0)</f>
        <v>0.0162997985</v>
      </c>
      <c r="H474" s="115">
        <f t="shared" si="695"/>
        <v>0.01619496535</v>
      </c>
      <c r="I474" s="115">
        <f t="shared" si="695"/>
        <v>0</v>
      </c>
      <c r="J474" s="115">
        <f t="shared" si="695"/>
        <v>0</v>
      </c>
      <c r="K474" s="115">
        <f t="shared" si="695"/>
        <v>0</v>
      </c>
      <c r="L474" s="115">
        <f t="shared" si="695"/>
        <v>0</v>
      </c>
      <c r="M474" s="115">
        <f t="shared" si="695"/>
        <v>0</v>
      </c>
      <c r="N474" s="115">
        <f t="shared" si="695"/>
        <v>0</v>
      </c>
      <c r="O474" s="115">
        <f t="shared" si="695"/>
        <v>0</v>
      </c>
      <c r="P474" s="115">
        <f t="shared" si="695"/>
        <v>0</v>
      </c>
      <c r="Q474" s="115">
        <f t="shared" si="695"/>
        <v>0</v>
      </c>
      <c r="R474" s="115">
        <f t="shared" si="695"/>
        <v>0</v>
      </c>
      <c r="S474" s="117">
        <f t="shared" si="695"/>
        <v>0.01238458815</v>
      </c>
      <c r="T474" s="114"/>
      <c r="U474" s="117">
        <f t="shared" ref="U474:X474" si="696">IFERROR(U449/U$32,0)</f>
        <v>0.01238458815</v>
      </c>
      <c r="V474" s="117">
        <f t="shared" si="696"/>
        <v>0</v>
      </c>
      <c r="W474" s="117">
        <f t="shared" si="696"/>
        <v>0</v>
      </c>
      <c r="X474" s="117">
        <f t="shared" si="696"/>
        <v>0</v>
      </c>
    </row>
    <row r="475" ht="14.25" customHeight="1" outlineLevel="1">
      <c r="A475" s="110"/>
      <c r="B475" s="111" t="s">
        <v>372</v>
      </c>
      <c r="C475" s="112" t="s">
        <v>69</v>
      </c>
      <c r="E475" s="115">
        <f t="shared" si="697"/>
        <v>0</v>
      </c>
      <c r="F475" s="114"/>
      <c r="G475" s="115">
        <f t="shared" ref="G475:S475" si="698">IFERROR(G450/G$32,0)</f>
        <v>0.08013385939</v>
      </c>
      <c r="H475" s="115">
        <f t="shared" si="698"/>
        <v>0.07392291215</v>
      </c>
      <c r="I475" s="115">
        <f t="shared" si="698"/>
        <v>0</v>
      </c>
      <c r="J475" s="115">
        <f t="shared" si="698"/>
        <v>0</v>
      </c>
      <c r="K475" s="115">
        <f t="shared" si="698"/>
        <v>0</v>
      </c>
      <c r="L475" s="115">
        <f t="shared" si="698"/>
        <v>0</v>
      </c>
      <c r="M475" s="115">
        <f t="shared" si="698"/>
        <v>0</v>
      </c>
      <c r="N475" s="115">
        <f t="shared" si="698"/>
        <v>0</v>
      </c>
      <c r="O475" s="115">
        <f t="shared" si="698"/>
        <v>0</v>
      </c>
      <c r="P475" s="115">
        <f t="shared" si="698"/>
        <v>0</v>
      </c>
      <c r="Q475" s="115">
        <f t="shared" si="698"/>
        <v>0</v>
      </c>
      <c r="R475" s="115">
        <f t="shared" si="698"/>
        <v>0</v>
      </c>
      <c r="S475" s="117">
        <f t="shared" si="698"/>
        <v>0.0587349466</v>
      </c>
      <c r="T475" s="114"/>
      <c r="U475" s="117">
        <f t="shared" ref="U475:X475" si="699">IFERROR(U450/U$32,0)</f>
        <v>0.0587349466</v>
      </c>
      <c r="V475" s="117">
        <f t="shared" si="699"/>
        <v>0</v>
      </c>
      <c r="W475" s="117">
        <f t="shared" si="699"/>
        <v>0</v>
      </c>
      <c r="X475" s="117">
        <f t="shared" si="699"/>
        <v>0</v>
      </c>
    </row>
    <row r="476" ht="14.25" customHeight="1" outlineLevel="1">
      <c r="A476" s="110"/>
      <c r="B476" s="197" t="s">
        <v>373</v>
      </c>
      <c r="C476" s="112" t="s">
        <v>69</v>
      </c>
      <c r="E476" s="115">
        <f t="shared" si="697"/>
        <v>0</v>
      </c>
      <c r="F476" s="114"/>
      <c r="G476" s="115">
        <f t="shared" ref="G476:S476" si="700">IFERROR(G451/G$32,0)</f>
        <v>0</v>
      </c>
      <c r="H476" s="115">
        <f t="shared" si="700"/>
        <v>0</v>
      </c>
      <c r="I476" s="115">
        <f t="shared" si="700"/>
        <v>0</v>
      </c>
      <c r="J476" s="115">
        <f t="shared" si="700"/>
        <v>0</v>
      </c>
      <c r="K476" s="115">
        <f t="shared" si="700"/>
        <v>0</v>
      </c>
      <c r="L476" s="115">
        <f t="shared" si="700"/>
        <v>0</v>
      </c>
      <c r="M476" s="115">
        <f t="shared" si="700"/>
        <v>0</v>
      </c>
      <c r="N476" s="115">
        <f t="shared" si="700"/>
        <v>0</v>
      </c>
      <c r="O476" s="115">
        <f t="shared" si="700"/>
        <v>0</v>
      </c>
      <c r="P476" s="115">
        <f t="shared" si="700"/>
        <v>0</v>
      </c>
      <c r="Q476" s="115">
        <f t="shared" si="700"/>
        <v>0</v>
      </c>
      <c r="R476" s="115">
        <f t="shared" si="700"/>
        <v>0</v>
      </c>
      <c r="S476" s="117">
        <f t="shared" si="700"/>
        <v>0</v>
      </c>
      <c r="T476" s="114"/>
      <c r="U476" s="117">
        <f t="shared" ref="U476:X476" si="701">IFERROR(U451/U$32,0)</f>
        <v>0</v>
      </c>
      <c r="V476" s="117">
        <f t="shared" si="701"/>
        <v>0</v>
      </c>
      <c r="W476" s="117">
        <f t="shared" si="701"/>
        <v>0</v>
      </c>
      <c r="X476" s="117">
        <f t="shared" si="701"/>
        <v>0</v>
      </c>
    </row>
    <row r="477" ht="14.25" customHeight="1" outlineLevel="1">
      <c r="A477" s="110"/>
      <c r="B477" s="111" t="s">
        <v>374</v>
      </c>
      <c r="C477" s="112" t="s">
        <v>69</v>
      </c>
      <c r="E477" s="115">
        <f t="shared" si="697"/>
        <v>0</v>
      </c>
      <c r="F477" s="114"/>
      <c r="G477" s="115">
        <f t="shared" ref="G477:S477" si="702">IFERROR(G452/G$32,0)</f>
        <v>0.00177049222</v>
      </c>
      <c r="H477" s="115">
        <f t="shared" si="702"/>
        <v>0.001259865553</v>
      </c>
      <c r="I477" s="115">
        <f t="shared" si="702"/>
        <v>0</v>
      </c>
      <c r="J477" s="115">
        <f t="shared" si="702"/>
        <v>0</v>
      </c>
      <c r="K477" s="115">
        <f t="shared" si="702"/>
        <v>0</v>
      </c>
      <c r="L477" s="115">
        <f t="shared" si="702"/>
        <v>0</v>
      </c>
      <c r="M477" s="115">
        <f t="shared" si="702"/>
        <v>0</v>
      </c>
      <c r="N477" s="115">
        <f t="shared" si="702"/>
        <v>0</v>
      </c>
      <c r="O477" s="115">
        <f t="shared" si="702"/>
        <v>0</v>
      </c>
      <c r="P477" s="115">
        <f t="shared" si="702"/>
        <v>0</v>
      </c>
      <c r="Q477" s="115">
        <f t="shared" si="702"/>
        <v>0</v>
      </c>
      <c r="R477" s="115">
        <f t="shared" si="702"/>
        <v>0</v>
      </c>
      <c r="S477" s="117">
        <f t="shared" si="702"/>
        <v>0.001156696553</v>
      </c>
      <c r="T477" s="114"/>
      <c r="U477" s="117">
        <f t="shared" ref="U477:X477" si="703">IFERROR(U452/U$32,0)</f>
        <v>0.001156696553</v>
      </c>
      <c r="V477" s="117">
        <f t="shared" si="703"/>
        <v>0</v>
      </c>
      <c r="W477" s="117">
        <f t="shared" si="703"/>
        <v>0</v>
      </c>
      <c r="X477" s="117">
        <f t="shared" si="703"/>
        <v>0</v>
      </c>
    </row>
    <row r="478" ht="14.25" customHeight="1" outlineLevel="1">
      <c r="A478" s="110"/>
      <c r="B478" s="111" t="s">
        <v>375</v>
      </c>
      <c r="C478" s="112" t="s">
        <v>69</v>
      </c>
      <c r="E478" s="115">
        <f t="shared" si="697"/>
        <v>0</v>
      </c>
      <c r="F478" s="114"/>
      <c r="G478" s="115">
        <f t="shared" ref="G478:S478" si="704">IFERROR(G453/G$32,0)</f>
        <v>0.0003117447801</v>
      </c>
      <c r="H478" s="115">
        <f t="shared" si="704"/>
        <v>0.0005035759446</v>
      </c>
      <c r="I478" s="115">
        <f t="shared" si="704"/>
        <v>0</v>
      </c>
      <c r="J478" s="115">
        <f t="shared" si="704"/>
        <v>0</v>
      </c>
      <c r="K478" s="115">
        <f t="shared" si="704"/>
        <v>0</v>
      </c>
      <c r="L478" s="115">
        <f t="shared" si="704"/>
        <v>0</v>
      </c>
      <c r="M478" s="115">
        <f t="shared" si="704"/>
        <v>0</v>
      </c>
      <c r="N478" s="115">
        <f t="shared" si="704"/>
        <v>0</v>
      </c>
      <c r="O478" s="115">
        <f t="shared" si="704"/>
        <v>0</v>
      </c>
      <c r="P478" s="115">
        <f t="shared" si="704"/>
        <v>0</v>
      </c>
      <c r="Q478" s="115">
        <f t="shared" si="704"/>
        <v>0</v>
      </c>
      <c r="R478" s="115">
        <f t="shared" si="704"/>
        <v>0</v>
      </c>
      <c r="S478" s="117">
        <f t="shared" si="704"/>
        <v>0.0003100603936</v>
      </c>
      <c r="T478" s="114"/>
      <c r="U478" s="117">
        <f t="shared" ref="U478:X478" si="705">IFERROR(U453/U$32,0)</f>
        <v>0.0003100603936</v>
      </c>
      <c r="V478" s="117">
        <f t="shared" si="705"/>
        <v>0</v>
      </c>
      <c r="W478" s="117">
        <f t="shared" si="705"/>
        <v>0</v>
      </c>
      <c r="X478" s="117">
        <f t="shared" si="705"/>
        <v>0</v>
      </c>
    </row>
    <row r="479" ht="14.25" customHeight="1" outlineLevel="1">
      <c r="A479" s="110"/>
      <c r="B479" s="111" t="s">
        <v>376</v>
      </c>
      <c r="C479" s="112" t="s">
        <v>69</v>
      </c>
      <c r="E479" s="115">
        <f t="shared" si="697"/>
        <v>0</v>
      </c>
      <c r="F479" s="114"/>
      <c r="G479" s="115">
        <f t="shared" ref="G479:S479" si="706">IFERROR(G454/G$32,0)</f>
        <v>0.002214024152</v>
      </c>
      <c r="H479" s="115">
        <f t="shared" si="706"/>
        <v>0.001962465078</v>
      </c>
      <c r="I479" s="115">
        <f t="shared" si="706"/>
        <v>0</v>
      </c>
      <c r="J479" s="115">
        <f t="shared" si="706"/>
        <v>0</v>
      </c>
      <c r="K479" s="115">
        <f t="shared" si="706"/>
        <v>0</v>
      </c>
      <c r="L479" s="115">
        <f t="shared" si="706"/>
        <v>0</v>
      </c>
      <c r="M479" s="115">
        <f t="shared" si="706"/>
        <v>0</v>
      </c>
      <c r="N479" s="115">
        <f t="shared" si="706"/>
        <v>0</v>
      </c>
      <c r="O479" s="115">
        <f t="shared" si="706"/>
        <v>0</v>
      </c>
      <c r="P479" s="115">
        <f t="shared" si="706"/>
        <v>0</v>
      </c>
      <c r="Q479" s="115">
        <f t="shared" si="706"/>
        <v>0</v>
      </c>
      <c r="R479" s="115">
        <f t="shared" si="706"/>
        <v>0</v>
      </c>
      <c r="S479" s="117">
        <f t="shared" si="706"/>
        <v>0.00159259882</v>
      </c>
      <c r="T479" s="114"/>
      <c r="U479" s="117">
        <f t="shared" ref="U479:X479" si="707">IFERROR(U454/U$32,0)</f>
        <v>0.00159259882</v>
      </c>
      <c r="V479" s="117">
        <f t="shared" si="707"/>
        <v>0</v>
      </c>
      <c r="W479" s="117">
        <f t="shared" si="707"/>
        <v>0</v>
      </c>
      <c r="X479" s="117">
        <f t="shared" si="707"/>
        <v>0</v>
      </c>
    </row>
    <row r="480" ht="14.25" customHeight="1" outlineLevel="1">
      <c r="A480" s="110"/>
      <c r="B480" s="111" t="s">
        <v>377</v>
      </c>
      <c r="C480" s="112" t="s">
        <v>69</v>
      </c>
      <c r="E480" s="115">
        <f t="shared" si="697"/>
        <v>0</v>
      </c>
      <c r="F480" s="114"/>
      <c r="G480" s="115">
        <f t="shared" ref="G480:S480" si="708">IFERROR(G455/G$32,0)</f>
        <v>0.0008216247265</v>
      </c>
      <c r="H480" s="115">
        <f t="shared" si="708"/>
        <v>0.002016155161</v>
      </c>
      <c r="I480" s="115">
        <f t="shared" si="708"/>
        <v>0</v>
      </c>
      <c r="J480" s="115">
        <f t="shared" si="708"/>
        <v>0</v>
      </c>
      <c r="K480" s="115">
        <f t="shared" si="708"/>
        <v>0</v>
      </c>
      <c r="L480" s="115">
        <f t="shared" si="708"/>
        <v>0</v>
      </c>
      <c r="M480" s="115">
        <f t="shared" si="708"/>
        <v>0</v>
      </c>
      <c r="N480" s="115">
        <f t="shared" si="708"/>
        <v>0</v>
      </c>
      <c r="O480" s="115">
        <f t="shared" si="708"/>
        <v>0</v>
      </c>
      <c r="P480" s="115">
        <f t="shared" si="708"/>
        <v>0</v>
      </c>
      <c r="Q480" s="115">
        <f t="shared" si="708"/>
        <v>0</v>
      </c>
      <c r="R480" s="115">
        <f t="shared" si="708"/>
        <v>0</v>
      </c>
      <c r="S480" s="117">
        <f t="shared" si="708"/>
        <v>0.001077346261</v>
      </c>
      <c r="T480" s="114"/>
      <c r="U480" s="117">
        <f t="shared" ref="U480:X480" si="709">IFERROR(U455/U$32,0)</f>
        <v>0.001077346261</v>
      </c>
      <c r="V480" s="117">
        <f t="shared" si="709"/>
        <v>0</v>
      </c>
      <c r="W480" s="117">
        <f t="shared" si="709"/>
        <v>0</v>
      </c>
      <c r="X480" s="117">
        <f t="shared" si="709"/>
        <v>0</v>
      </c>
    </row>
    <row r="481" ht="14.25" customHeight="1" outlineLevel="1">
      <c r="A481" s="110"/>
      <c r="B481" s="111" t="s">
        <v>378</v>
      </c>
      <c r="C481" s="112" t="s">
        <v>69</v>
      </c>
      <c r="E481" s="115">
        <f t="shared" si="697"/>
        <v>0</v>
      </c>
      <c r="F481" s="114"/>
      <c r="G481" s="115">
        <f t="shared" ref="G481:S481" si="710">IFERROR(G456/G$32,0)</f>
        <v>0</v>
      </c>
      <c r="H481" s="115">
        <f t="shared" si="710"/>
        <v>0</v>
      </c>
      <c r="I481" s="115">
        <f t="shared" si="710"/>
        <v>0</v>
      </c>
      <c r="J481" s="115">
        <f t="shared" si="710"/>
        <v>0</v>
      </c>
      <c r="K481" s="115">
        <f t="shared" si="710"/>
        <v>0</v>
      </c>
      <c r="L481" s="115">
        <f t="shared" si="710"/>
        <v>0</v>
      </c>
      <c r="M481" s="115">
        <f t="shared" si="710"/>
        <v>0</v>
      </c>
      <c r="N481" s="115">
        <f t="shared" si="710"/>
        <v>0</v>
      </c>
      <c r="O481" s="115">
        <f t="shared" si="710"/>
        <v>0</v>
      </c>
      <c r="P481" s="115">
        <f t="shared" si="710"/>
        <v>0</v>
      </c>
      <c r="Q481" s="115">
        <f t="shared" si="710"/>
        <v>0</v>
      </c>
      <c r="R481" s="115">
        <f t="shared" si="710"/>
        <v>0</v>
      </c>
      <c r="S481" s="117">
        <f t="shared" si="710"/>
        <v>0</v>
      </c>
      <c r="T481" s="114"/>
      <c r="U481" s="117">
        <f t="shared" ref="U481:X481" si="711">IFERROR(U456/U$32,0)</f>
        <v>0</v>
      </c>
      <c r="V481" s="117">
        <f t="shared" si="711"/>
        <v>0</v>
      </c>
      <c r="W481" s="117">
        <f t="shared" si="711"/>
        <v>0</v>
      </c>
      <c r="X481" s="117">
        <f t="shared" si="711"/>
        <v>0</v>
      </c>
    </row>
    <row r="482" ht="14.25" customHeight="1" outlineLevel="1">
      <c r="A482" s="110"/>
      <c r="B482" s="111" t="s">
        <v>379</v>
      </c>
      <c r="C482" s="112" t="s">
        <v>69</v>
      </c>
      <c r="E482" s="115">
        <f t="shared" si="697"/>
        <v>0</v>
      </c>
      <c r="F482" s="114"/>
      <c r="G482" s="115">
        <f t="shared" ref="G482:S482" si="712">IFERROR(G457/G$32,0)</f>
        <v>0</v>
      </c>
      <c r="H482" s="115">
        <f t="shared" si="712"/>
        <v>0.0001351508969</v>
      </c>
      <c r="I482" s="115">
        <f t="shared" si="712"/>
        <v>0</v>
      </c>
      <c r="J482" s="115">
        <f t="shared" si="712"/>
        <v>0</v>
      </c>
      <c r="K482" s="115">
        <f t="shared" si="712"/>
        <v>0</v>
      </c>
      <c r="L482" s="115">
        <f t="shared" si="712"/>
        <v>0</v>
      </c>
      <c r="M482" s="115">
        <f t="shared" si="712"/>
        <v>0</v>
      </c>
      <c r="N482" s="115">
        <f t="shared" si="712"/>
        <v>0</v>
      </c>
      <c r="O482" s="115">
        <f t="shared" si="712"/>
        <v>0</v>
      </c>
      <c r="P482" s="115">
        <f t="shared" si="712"/>
        <v>0</v>
      </c>
      <c r="Q482" s="115">
        <f t="shared" si="712"/>
        <v>0</v>
      </c>
      <c r="R482" s="115">
        <f t="shared" si="712"/>
        <v>0</v>
      </c>
      <c r="S482" s="117">
        <f t="shared" si="712"/>
        <v>0.00005103587088</v>
      </c>
      <c r="T482" s="114"/>
      <c r="U482" s="117">
        <f t="shared" ref="U482:X482" si="713">IFERROR(U457/U$32,0)</f>
        <v>0.00005103587088</v>
      </c>
      <c r="V482" s="117">
        <f t="shared" si="713"/>
        <v>0</v>
      </c>
      <c r="W482" s="117">
        <f t="shared" si="713"/>
        <v>0</v>
      </c>
      <c r="X482" s="117">
        <f t="shared" si="713"/>
        <v>0</v>
      </c>
    </row>
    <row r="483" ht="14.25" customHeight="1" outlineLevel="1">
      <c r="A483" s="110"/>
      <c r="B483" s="111" t="s">
        <v>380</v>
      </c>
      <c r="C483" s="112" t="s">
        <v>69</v>
      </c>
      <c r="E483" s="115">
        <f t="shared" si="697"/>
        <v>0</v>
      </c>
      <c r="F483" s="114"/>
      <c r="G483" s="115">
        <f t="shared" ref="G483:S483" si="714">IFERROR(G458/G$32,0)</f>
        <v>0.00130878275</v>
      </c>
      <c r="H483" s="115">
        <f t="shared" si="714"/>
        <v>0.001569046372</v>
      </c>
      <c r="I483" s="115">
        <f t="shared" si="714"/>
        <v>0</v>
      </c>
      <c r="J483" s="115">
        <f t="shared" si="714"/>
        <v>0</v>
      </c>
      <c r="K483" s="115">
        <f t="shared" si="714"/>
        <v>0</v>
      </c>
      <c r="L483" s="115">
        <f t="shared" si="714"/>
        <v>0</v>
      </c>
      <c r="M483" s="115">
        <f t="shared" si="714"/>
        <v>0</v>
      </c>
      <c r="N483" s="115">
        <f t="shared" si="714"/>
        <v>0</v>
      </c>
      <c r="O483" s="115">
        <f t="shared" si="714"/>
        <v>0</v>
      </c>
      <c r="P483" s="115">
        <f t="shared" si="714"/>
        <v>0</v>
      </c>
      <c r="Q483" s="115">
        <f t="shared" si="714"/>
        <v>0</v>
      </c>
      <c r="R483" s="115">
        <f t="shared" si="714"/>
        <v>0</v>
      </c>
      <c r="S483" s="117">
        <f t="shared" si="714"/>
        <v>0.001095872981</v>
      </c>
      <c r="T483" s="114"/>
      <c r="U483" s="117">
        <f t="shared" ref="U483:X483" si="715">IFERROR(U458/U$32,0)</f>
        <v>0.001095872981</v>
      </c>
      <c r="V483" s="117">
        <f t="shared" si="715"/>
        <v>0</v>
      </c>
      <c r="W483" s="117">
        <f t="shared" si="715"/>
        <v>0</v>
      </c>
      <c r="X483" s="117">
        <f t="shared" si="715"/>
        <v>0</v>
      </c>
    </row>
    <row r="484" ht="14.25" customHeight="1" outlineLevel="1">
      <c r="A484" s="110"/>
      <c r="B484" s="111" t="s">
        <v>381</v>
      </c>
      <c r="C484" s="112" t="s">
        <v>69</v>
      </c>
      <c r="E484" s="115">
        <f t="shared" si="697"/>
        <v>0</v>
      </c>
      <c r="F484" s="114"/>
      <c r="G484" s="115">
        <f t="shared" ref="G484:S484" si="716">IFERROR(G459/G$32,0)</f>
        <v>0</v>
      </c>
      <c r="H484" s="115">
        <f t="shared" si="716"/>
        <v>0</v>
      </c>
      <c r="I484" s="115">
        <f t="shared" si="716"/>
        <v>0</v>
      </c>
      <c r="J484" s="115">
        <f t="shared" si="716"/>
        <v>0</v>
      </c>
      <c r="K484" s="115">
        <f t="shared" si="716"/>
        <v>0</v>
      </c>
      <c r="L484" s="115">
        <f t="shared" si="716"/>
        <v>0</v>
      </c>
      <c r="M484" s="115">
        <f t="shared" si="716"/>
        <v>0</v>
      </c>
      <c r="N484" s="115">
        <f t="shared" si="716"/>
        <v>0</v>
      </c>
      <c r="O484" s="115">
        <f t="shared" si="716"/>
        <v>0</v>
      </c>
      <c r="P484" s="115">
        <f t="shared" si="716"/>
        <v>0</v>
      </c>
      <c r="Q484" s="115">
        <f t="shared" si="716"/>
        <v>0</v>
      </c>
      <c r="R484" s="115">
        <f t="shared" si="716"/>
        <v>0</v>
      </c>
      <c r="S484" s="117">
        <f t="shared" si="716"/>
        <v>0</v>
      </c>
      <c r="T484" s="114"/>
      <c r="U484" s="117">
        <f t="shared" ref="U484:X484" si="717">IFERROR(U459/U$32,0)</f>
        <v>0</v>
      </c>
      <c r="V484" s="117">
        <f t="shared" si="717"/>
        <v>0</v>
      </c>
      <c r="W484" s="117">
        <f t="shared" si="717"/>
        <v>0</v>
      </c>
      <c r="X484" s="117">
        <f t="shared" si="717"/>
        <v>0</v>
      </c>
    </row>
    <row r="485" ht="14.25" customHeight="1" outlineLevel="1">
      <c r="A485" s="110"/>
      <c r="B485" s="197" t="s">
        <v>382</v>
      </c>
      <c r="C485" s="112" t="s">
        <v>69</v>
      </c>
      <c r="E485" s="115">
        <f t="shared" si="697"/>
        <v>0</v>
      </c>
      <c r="F485" s="114"/>
      <c r="G485" s="115">
        <f t="shared" ref="G485:S485" si="718">IFERROR(G460/G$32,0)</f>
        <v>0</v>
      </c>
      <c r="H485" s="115">
        <f t="shared" si="718"/>
        <v>0</v>
      </c>
      <c r="I485" s="115">
        <f t="shared" si="718"/>
        <v>0</v>
      </c>
      <c r="J485" s="115">
        <f t="shared" si="718"/>
        <v>0</v>
      </c>
      <c r="K485" s="115">
        <f t="shared" si="718"/>
        <v>0</v>
      </c>
      <c r="L485" s="115">
        <f t="shared" si="718"/>
        <v>0</v>
      </c>
      <c r="M485" s="115">
        <f t="shared" si="718"/>
        <v>0</v>
      </c>
      <c r="N485" s="115">
        <f t="shared" si="718"/>
        <v>0</v>
      </c>
      <c r="O485" s="115">
        <f t="shared" si="718"/>
        <v>0</v>
      </c>
      <c r="P485" s="115">
        <f t="shared" si="718"/>
        <v>0</v>
      </c>
      <c r="Q485" s="115">
        <f t="shared" si="718"/>
        <v>0</v>
      </c>
      <c r="R485" s="115">
        <f t="shared" si="718"/>
        <v>0</v>
      </c>
      <c r="S485" s="117">
        <f t="shared" si="718"/>
        <v>0</v>
      </c>
      <c r="T485" s="114"/>
      <c r="U485" s="117">
        <f t="shared" ref="U485:X485" si="719">IFERROR(U460/U$32,0)</f>
        <v>0</v>
      </c>
      <c r="V485" s="117">
        <f t="shared" si="719"/>
        <v>0</v>
      </c>
      <c r="W485" s="117">
        <f t="shared" si="719"/>
        <v>0</v>
      </c>
      <c r="X485" s="117">
        <f t="shared" si="719"/>
        <v>0</v>
      </c>
    </row>
    <row r="486" ht="14.25" customHeight="1" outlineLevel="1">
      <c r="A486" s="110"/>
      <c r="B486" s="111" t="s">
        <v>383</v>
      </c>
      <c r="C486" s="112" t="s">
        <v>69</v>
      </c>
      <c r="E486" s="115">
        <f t="shared" si="697"/>
        <v>0</v>
      </c>
      <c r="F486" s="114"/>
      <c r="G486" s="115">
        <f t="shared" ref="G486:S486" si="720">IFERROR(G461/G$32,0)</f>
        <v>0</v>
      </c>
      <c r="H486" s="115">
        <f t="shared" si="720"/>
        <v>0</v>
      </c>
      <c r="I486" s="115">
        <f t="shared" si="720"/>
        <v>0</v>
      </c>
      <c r="J486" s="115">
        <f t="shared" si="720"/>
        <v>0</v>
      </c>
      <c r="K486" s="115">
        <f t="shared" si="720"/>
        <v>0</v>
      </c>
      <c r="L486" s="115">
        <f t="shared" si="720"/>
        <v>0</v>
      </c>
      <c r="M486" s="115">
        <f t="shared" si="720"/>
        <v>0</v>
      </c>
      <c r="N486" s="115">
        <f t="shared" si="720"/>
        <v>0</v>
      </c>
      <c r="O486" s="115">
        <f t="shared" si="720"/>
        <v>0</v>
      </c>
      <c r="P486" s="115">
        <f t="shared" si="720"/>
        <v>0</v>
      </c>
      <c r="Q486" s="115">
        <f t="shared" si="720"/>
        <v>0</v>
      </c>
      <c r="R486" s="115">
        <f t="shared" si="720"/>
        <v>0</v>
      </c>
      <c r="S486" s="117">
        <f t="shared" si="720"/>
        <v>0</v>
      </c>
      <c r="T486" s="114"/>
      <c r="U486" s="117">
        <f t="shared" ref="U486:X486" si="721">IFERROR(U461/U$32,0)</f>
        <v>0</v>
      </c>
      <c r="V486" s="117">
        <f t="shared" si="721"/>
        <v>0</v>
      </c>
      <c r="W486" s="117">
        <f t="shared" si="721"/>
        <v>0</v>
      </c>
      <c r="X486" s="117">
        <f t="shared" si="721"/>
        <v>0</v>
      </c>
    </row>
    <row r="487" ht="14.25" customHeight="1" outlineLevel="1">
      <c r="A487" s="110"/>
      <c r="B487" s="111" t="s">
        <v>384</v>
      </c>
      <c r="C487" s="112" t="s">
        <v>69</v>
      </c>
      <c r="E487" s="115">
        <f t="shared" si="697"/>
        <v>0</v>
      </c>
      <c r="F487" s="114"/>
      <c r="G487" s="115">
        <f t="shared" ref="G487:S487" si="722">IFERROR(G462/G$32,0)</f>
        <v>0</v>
      </c>
      <c r="H487" s="115">
        <f t="shared" si="722"/>
        <v>0.0001647730113</v>
      </c>
      <c r="I487" s="115">
        <f t="shared" si="722"/>
        <v>0</v>
      </c>
      <c r="J487" s="115">
        <f t="shared" si="722"/>
        <v>0</v>
      </c>
      <c r="K487" s="115">
        <f t="shared" si="722"/>
        <v>0</v>
      </c>
      <c r="L487" s="115">
        <f t="shared" si="722"/>
        <v>0</v>
      </c>
      <c r="M487" s="115">
        <f t="shared" si="722"/>
        <v>0</v>
      </c>
      <c r="N487" s="115">
        <f t="shared" si="722"/>
        <v>0</v>
      </c>
      <c r="O487" s="115">
        <f t="shared" si="722"/>
        <v>0</v>
      </c>
      <c r="P487" s="115">
        <f t="shared" si="722"/>
        <v>0</v>
      </c>
      <c r="Q487" s="115">
        <f t="shared" si="722"/>
        <v>0</v>
      </c>
      <c r="R487" s="115">
        <f t="shared" si="722"/>
        <v>0</v>
      </c>
      <c r="S487" s="117">
        <f t="shared" si="722"/>
        <v>0.00006222181518</v>
      </c>
      <c r="T487" s="114"/>
      <c r="U487" s="117">
        <f t="shared" ref="U487:X487" si="723">IFERROR(U462/U$32,0)</f>
        <v>0.00006222181518</v>
      </c>
      <c r="V487" s="117">
        <f t="shared" si="723"/>
        <v>0</v>
      </c>
      <c r="W487" s="117">
        <f t="shared" si="723"/>
        <v>0</v>
      </c>
      <c r="X487" s="117">
        <f t="shared" si="723"/>
        <v>0</v>
      </c>
    </row>
    <row r="488" ht="14.25" customHeight="1" outlineLevel="1">
      <c r="A488" s="110"/>
      <c r="B488" s="111" t="s">
        <v>385</v>
      </c>
      <c r="C488" s="112" t="s">
        <v>69</v>
      </c>
      <c r="E488" s="115">
        <f t="shared" si="697"/>
        <v>0</v>
      </c>
      <c r="F488" s="114"/>
      <c r="G488" s="115">
        <f t="shared" ref="G488:S488" si="724">IFERROR(G463/G$32,0)</f>
        <v>0</v>
      </c>
      <c r="H488" s="115">
        <f t="shared" si="724"/>
        <v>0</v>
      </c>
      <c r="I488" s="115">
        <f t="shared" si="724"/>
        <v>0</v>
      </c>
      <c r="J488" s="115">
        <f t="shared" si="724"/>
        <v>0</v>
      </c>
      <c r="K488" s="115">
        <f t="shared" si="724"/>
        <v>0</v>
      </c>
      <c r="L488" s="115">
        <f t="shared" si="724"/>
        <v>0</v>
      </c>
      <c r="M488" s="115">
        <f t="shared" si="724"/>
        <v>0</v>
      </c>
      <c r="N488" s="115">
        <f t="shared" si="724"/>
        <v>0</v>
      </c>
      <c r="O488" s="115">
        <f t="shared" si="724"/>
        <v>0</v>
      </c>
      <c r="P488" s="115">
        <f t="shared" si="724"/>
        <v>0</v>
      </c>
      <c r="Q488" s="115">
        <f t="shared" si="724"/>
        <v>0</v>
      </c>
      <c r="R488" s="115">
        <f t="shared" si="724"/>
        <v>0</v>
      </c>
      <c r="S488" s="117">
        <f t="shared" si="724"/>
        <v>0</v>
      </c>
      <c r="T488" s="114"/>
      <c r="U488" s="117">
        <f t="shared" ref="U488:X488" si="725">IFERROR(U463/U$32,0)</f>
        <v>0</v>
      </c>
      <c r="V488" s="117">
        <f t="shared" si="725"/>
        <v>0</v>
      </c>
      <c r="W488" s="117">
        <f t="shared" si="725"/>
        <v>0</v>
      </c>
      <c r="X488" s="117">
        <f t="shared" si="725"/>
        <v>0</v>
      </c>
    </row>
    <row r="489" ht="14.25" customHeight="1" outlineLevel="1">
      <c r="A489" s="110"/>
      <c r="B489" s="111" t="s">
        <v>386</v>
      </c>
      <c r="C489" s="112" t="s">
        <v>69</v>
      </c>
      <c r="E489" s="115">
        <f t="shared" si="697"/>
        <v>0</v>
      </c>
      <c r="F489" s="114"/>
      <c r="G489" s="115">
        <f t="shared" ref="G489:S489" si="726">IFERROR(G464/G$32,0)</f>
        <v>0</v>
      </c>
      <c r="H489" s="115">
        <f t="shared" si="726"/>
        <v>0</v>
      </c>
      <c r="I489" s="115">
        <f t="shared" si="726"/>
        <v>0</v>
      </c>
      <c r="J489" s="115">
        <f t="shared" si="726"/>
        <v>0</v>
      </c>
      <c r="K489" s="115">
        <f t="shared" si="726"/>
        <v>0</v>
      </c>
      <c r="L489" s="115">
        <f t="shared" si="726"/>
        <v>0</v>
      </c>
      <c r="M489" s="115">
        <f t="shared" si="726"/>
        <v>0</v>
      </c>
      <c r="N489" s="115">
        <f t="shared" si="726"/>
        <v>0</v>
      </c>
      <c r="O489" s="115">
        <f t="shared" si="726"/>
        <v>0</v>
      </c>
      <c r="P489" s="115">
        <f t="shared" si="726"/>
        <v>0</v>
      </c>
      <c r="Q489" s="115">
        <f t="shared" si="726"/>
        <v>0</v>
      </c>
      <c r="R489" s="115">
        <f t="shared" si="726"/>
        <v>0</v>
      </c>
      <c r="S489" s="117">
        <f t="shared" si="726"/>
        <v>0</v>
      </c>
      <c r="T489" s="114"/>
      <c r="U489" s="117">
        <f t="shared" ref="U489:X489" si="727">IFERROR(U464/U$32,0)</f>
        <v>0</v>
      </c>
      <c r="V489" s="117">
        <f t="shared" si="727"/>
        <v>0</v>
      </c>
      <c r="W489" s="117">
        <f t="shared" si="727"/>
        <v>0</v>
      </c>
      <c r="X489" s="117">
        <f t="shared" si="727"/>
        <v>0</v>
      </c>
    </row>
    <row r="490" ht="14.25" customHeight="1" outlineLevel="1">
      <c r="A490" s="110"/>
      <c r="B490" s="197" t="s">
        <v>387</v>
      </c>
      <c r="C490" s="112" t="s">
        <v>69</v>
      </c>
      <c r="E490" s="115">
        <f t="shared" si="697"/>
        <v>0</v>
      </c>
      <c r="F490" s="114"/>
      <c r="G490" s="115">
        <f t="shared" ref="G490:S490" si="728">IFERROR(G465/G$32,0)</f>
        <v>0</v>
      </c>
      <c r="H490" s="115">
        <f t="shared" si="728"/>
        <v>0</v>
      </c>
      <c r="I490" s="115">
        <f t="shared" si="728"/>
        <v>0</v>
      </c>
      <c r="J490" s="115">
        <f t="shared" si="728"/>
        <v>0</v>
      </c>
      <c r="K490" s="115">
        <f t="shared" si="728"/>
        <v>0</v>
      </c>
      <c r="L490" s="115">
        <f t="shared" si="728"/>
        <v>0</v>
      </c>
      <c r="M490" s="115">
        <f t="shared" si="728"/>
        <v>0</v>
      </c>
      <c r="N490" s="115">
        <f t="shared" si="728"/>
        <v>0</v>
      </c>
      <c r="O490" s="115">
        <f t="shared" si="728"/>
        <v>0</v>
      </c>
      <c r="P490" s="115">
        <f t="shared" si="728"/>
        <v>0</v>
      </c>
      <c r="Q490" s="115">
        <f t="shared" si="728"/>
        <v>0</v>
      </c>
      <c r="R490" s="115">
        <f t="shared" si="728"/>
        <v>0</v>
      </c>
      <c r="S490" s="117">
        <f t="shared" si="728"/>
        <v>0</v>
      </c>
      <c r="T490" s="114"/>
      <c r="U490" s="117">
        <f t="shared" ref="U490:X490" si="729">IFERROR(U465/U$32,0)</f>
        <v>0</v>
      </c>
      <c r="V490" s="117">
        <f t="shared" si="729"/>
        <v>0</v>
      </c>
      <c r="W490" s="117">
        <f t="shared" si="729"/>
        <v>0</v>
      </c>
      <c r="X490" s="117">
        <f t="shared" si="729"/>
        <v>0</v>
      </c>
    </row>
    <row r="491" ht="14.25" customHeight="1" outlineLevel="1">
      <c r="A491" s="110"/>
      <c r="B491" s="111" t="s">
        <v>388</v>
      </c>
      <c r="C491" s="112" t="s">
        <v>69</v>
      </c>
      <c r="E491" s="115">
        <f t="shared" si="697"/>
        <v>0</v>
      </c>
      <c r="F491" s="114"/>
      <c r="G491" s="115">
        <f t="shared" ref="G491:S491" si="730">IFERROR(G466/G$32,0)</f>
        <v>0</v>
      </c>
      <c r="H491" s="115">
        <f t="shared" si="730"/>
        <v>0</v>
      </c>
      <c r="I491" s="115">
        <f t="shared" si="730"/>
        <v>0</v>
      </c>
      <c r="J491" s="115">
        <f t="shared" si="730"/>
        <v>0</v>
      </c>
      <c r="K491" s="115">
        <f t="shared" si="730"/>
        <v>0</v>
      </c>
      <c r="L491" s="115">
        <f t="shared" si="730"/>
        <v>0</v>
      </c>
      <c r="M491" s="115">
        <f t="shared" si="730"/>
        <v>0</v>
      </c>
      <c r="N491" s="115">
        <f t="shared" si="730"/>
        <v>0</v>
      </c>
      <c r="O491" s="115">
        <f t="shared" si="730"/>
        <v>0</v>
      </c>
      <c r="P491" s="115">
        <f t="shared" si="730"/>
        <v>0</v>
      </c>
      <c r="Q491" s="115">
        <f t="shared" si="730"/>
        <v>0</v>
      </c>
      <c r="R491" s="115">
        <f t="shared" si="730"/>
        <v>0</v>
      </c>
      <c r="S491" s="117">
        <f t="shared" si="730"/>
        <v>0</v>
      </c>
      <c r="T491" s="114"/>
      <c r="U491" s="117">
        <f t="shared" ref="U491:X491" si="731">IFERROR(U466/U$32,0)</f>
        <v>0</v>
      </c>
      <c r="V491" s="117">
        <f t="shared" si="731"/>
        <v>0</v>
      </c>
      <c r="W491" s="117">
        <f t="shared" si="731"/>
        <v>0</v>
      </c>
      <c r="X491" s="117">
        <f t="shared" si="731"/>
        <v>0</v>
      </c>
    </row>
    <row r="492" ht="14.25" customHeight="1" outlineLevel="1">
      <c r="A492" s="110"/>
      <c r="B492" s="197" t="s">
        <v>389</v>
      </c>
      <c r="C492" s="112" t="s">
        <v>69</v>
      </c>
      <c r="E492" s="115">
        <f t="shared" si="697"/>
        <v>0</v>
      </c>
      <c r="F492" s="114"/>
      <c r="G492" s="115">
        <f t="shared" ref="G492:S492" si="732">IFERROR(G467/G$32,0)</f>
        <v>0</v>
      </c>
      <c r="H492" s="115">
        <f t="shared" si="732"/>
        <v>0</v>
      </c>
      <c r="I492" s="115">
        <f t="shared" si="732"/>
        <v>0</v>
      </c>
      <c r="J492" s="115">
        <f t="shared" si="732"/>
        <v>0</v>
      </c>
      <c r="K492" s="115">
        <f t="shared" si="732"/>
        <v>0</v>
      </c>
      <c r="L492" s="115">
        <f t="shared" si="732"/>
        <v>0</v>
      </c>
      <c r="M492" s="115">
        <f t="shared" si="732"/>
        <v>0</v>
      </c>
      <c r="N492" s="115">
        <f t="shared" si="732"/>
        <v>0</v>
      </c>
      <c r="O492" s="115">
        <f t="shared" si="732"/>
        <v>0</v>
      </c>
      <c r="P492" s="115">
        <f t="shared" si="732"/>
        <v>0</v>
      </c>
      <c r="Q492" s="115">
        <f t="shared" si="732"/>
        <v>0</v>
      </c>
      <c r="R492" s="115">
        <f t="shared" si="732"/>
        <v>0</v>
      </c>
      <c r="S492" s="117">
        <f t="shared" si="732"/>
        <v>0</v>
      </c>
      <c r="T492" s="114"/>
      <c r="U492" s="117">
        <f t="shared" ref="U492:X492" si="733">IFERROR(U467/U$32,0)</f>
        <v>0</v>
      </c>
      <c r="V492" s="117">
        <f t="shared" si="733"/>
        <v>0</v>
      </c>
      <c r="W492" s="117">
        <f t="shared" si="733"/>
        <v>0</v>
      </c>
      <c r="X492" s="117">
        <f t="shared" si="733"/>
        <v>0</v>
      </c>
    </row>
    <row r="493" ht="14.25" customHeight="1" outlineLevel="1">
      <c r="A493" s="110"/>
      <c r="B493" s="111" t="s">
        <v>390</v>
      </c>
      <c r="C493" s="112" t="s">
        <v>69</v>
      </c>
      <c r="E493" s="115">
        <f t="shared" si="697"/>
        <v>0</v>
      </c>
      <c r="F493" s="114"/>
      <c r="G493" s="115">
        <f t="shared" ref="G493:S493" si="734">IFERROR(G468/G$32,0)</f>
        <v>0.0002181304584</v>
      </c>
      <c r="H493" s="115">
        <f t="shared" si="734"/>
        <v>0.0005554146448</v>
      </c>
      <c r="I493" s="115">
        <f t="shared" si="734"/>
        <v>0</v>
      </c>
      <c r="J493" s="115">
        <f t="shared" si="734"/>
        <v>0</v>
      </c>
      <c r="K493" s="115">
        <f t="shared" si="734"/>
        <v>0</v>
      </c>
      <c r="L493" s="115">
        <f t="shared" si="734"/>
        <v>0</v>
      </c>
      <c r="M493" s="115">
        <f t="shared" si="734"/>
        <v>0</v>
      </c>
      <c r="N493" s="115">
        <f t="shared" si="734"/>
        <v>0</v>
      </c>
      <c r="O493" s="115">
        <f t="shared" si="734"/>
        <v>0</v>
      </c>
      <c r="P493" s="115">
        <f t="shared" si="734"/>
        <v>0</v>
      </c>
      <c r="Q493" s="115">
        <f t="shared" si="734"/>
        <v>0</v>
      </c>
      <c r="R493" s="115">
        <f t="shared" si="734"/>
        <v>0</v>
      </c>
      <c r="S493" s="117">
        <f t="shared" si="734"/>
        <v>0.0002936310379</v>
      </c>
      <c r="T493" s="114"/>
      <c r="U493" s="117">
        <f t="shared" ref="U493:X493" si="735">IFERROR(U468/U$32,0)</f>
        <v>0.0002936310379</v>
      </c>
      <c r="V493" s="117">
        <f t="shared" si="735"/>
        <v>0</v>
      </c>
      <c r="W493" s="117">
        <f t="shared" si="735"/>
        <v>0</v>
      </c>
      <c r="X493" s="117">
        <f t="shared" si="735"/>
        <v>0</v>
      </c>
    </row>
    <row r="494" ht="14.25" customHeight="1" outlineLevel="1">
      <c r="A494" s="110"/>
      <c r="B494" s="111" t="s">
        <v>391</v>
      </c>
      <c r="C494" s="112" t="s">
        <v>69</v>
      </c>
      <c r="E494" s="115">
        <f t="shared" si="697"/>
        <v>0</v>
      </c>
      <c r="F494" s="114"/>
      <c r="G494" s="115">
        <f t="shared" ref="G494:S494" si="736">IFERROR(G469/G$32,0)</f>
        <v>0.005346922861</v>
      </c>
      <c r="H494" s="115">
        <f t="shared" si="736"/>
        <v>0.01360025327</v>
      </c>
      <c r="I494" s="115">
        <f t="shared" si="736"/>
        <v>0</v>
      </c>
      <c r="J494" s="115">
        <f t="shared" si="736"/>
        <v>0</v>
      </c>
      <c r="K494" s="115">
        <f t="shared" si="736"/>
        <v>0</v>
      </c>
      <c r="L494" s="115">
        <f t="shared" si="736"/>
        <v>0</v>
      </c>
      <c r="M494" s="115">
        <f t="shared" si="736"/>
        <v>0</v>
      </c>
      <c r="N494" s="115">
        <f t="shared" si="736"/>
        <v>0</v>
      </c>
      <c r="O494" s="115">
        <f t="shared" si="736"/>
        <v>0</v>
      </c>
      <c r="P494" s="115">
        <f t="shared" si="736"/>
        <v>0</v>
      </c>
      <c r="Q494" s="115">
        <f t="shared" si="736"/>
        <v>0</v>
      </c>
      <c r="R494" s="115">
        <f t="shared" si="736"/>
        <v>0</v>
      </c>
      <c r="S494" s="117">
        <f t="shared" si="736"/>
        <v>0.007192212625</v>
      </c>
      <c r="T494" s="114"/>
      <c r="U494" s="117">
        <f t="shared" ref="U494:X494" si="737">IFERROR(U469/U$32,0)</f>
        <v>0.007192212625</v>
      </c>
      <c r="V494" s="117">
        <f t="shared" si="737"/>
        <v>0</v>
      </c>
      <c r="W494" s="117">
        <f t="shared" si="737"/>
        <v>0</v>
      </c>
      <c r="X494" s="117">
        <f t="shared" si="737"/>
        <v>0</v>
      </c>
    </row>
    <row r="495" ht="14.25" customHeight="1" outlineLevel="1">
      <c r="A495" s="110"/>
      <c r="B495" s="197" t="s">
        <v>392</v>
      </c>
      <c r="C495" s="112" t="s">
        <v>69</v>
      </c>
      <c r="E495" s="115">
        <f t="shared" si="697"/>
        <v>0</v>
      </c>
      <c r="F495" s="114"/>
      <c r="G495" s="115">
        <f t="shared" ref="G495:S495" si="738">IFERROR(G470/G$32,0)</f>
        <v>0</v>
      </c>
      <c r="H495" s="115">
        <f t="shared" si="738"/>
        <v>0</v>
      </c>
      <c r="I495" s="115">
        <f t="shared" si="738"/>
        <v>0</v>
      </c>
      <c r="J495" s="115">
        <f t="shared" si="738"/>
        <v>0</v>
      </c>
      <c r="K495" s="115">
        <f t="shared" si="738"/>
        <v>0</v>
      </c>
      <c r="L495" s="115">
        <f t="shared" si="738"/>
        <v>0</v>
      </c>
      <c r="M495" s="115">
        <f t="shared" si="738"/>
        <v>0</v>
      </c>
      <c r="N495" s="115">
        <f t="shared" si="738"/>
        <v>0</v>
      </c>
      <c r="O495" s="115">
        <f t="shared" si="738"/>
        <v>0</v>
      </c>
      <c r="P495" s="115">
        <f t="shared" si="738"/>
        <v>0</v>
      </c>
      <c r="Q495" s="115">
        <f t="shared" si="738"/>
        <v>0</v>
      </c>
      <c r="R495" s="115">
        <f t="shared" si="738"/>
        <v>0</v>
      </c>
      <c r="S495" s="117">
        <f t="shared" si="738"/>
        <v>0</v>
      </c>
      <c r="T495" s="114"/>
      <c r="U495" s="117">
        <f t="shared" ref="U495:X495" si="739">IFERROR(U470/U$32,0)</f>
        <v>0</v>
      </c>
      <c r="V495" s="117">
        <f t="shared" si="739"/>
        <v>0</v>
      </c>
      <c r="W495" s="117">
        <f t="shared" si="739"/>
        <v>0</v>
      </c>
      <c r="X495" s="117">
        <f t="shared" si="739"/>
        <v>0</v>
      </c>
    </row>
    <row r="496" ht="14.25" customHeight="1" outlineLevel="1">
      <c r="A496" s="110"/>
      <c r="B496" s="111" t="s">
        <v>393</v>
      </c>
      <c r="C496" s="112" t="s">
        <v>69</v>
      </c>
      <c r="E496" s="115">
        <f t="shared" si="697"/>
        <v>0</v>
      </c>
      <c r="F496" s="114"/>
      <c r="G496" s="115">
        <f t="shared" ref="G496:S496" si="740">IFERROR(G471/G$32,0)</f>
        <v>0.0002935672419</v>
      </c>
      <c r="H496" s="115">
        <f t="shared" si="740"/>
        <v>0.00008701496102</v>
      </c>
      <c r="I496" s="115">
        <f t="shared" si="740"/>
        <v>0</v>
      </c>
      <c r="J496" s="115">
        <f t="shared" si="740"/>
        <v>0</v>
      </c>
      <c r="K496" s="115">
        <f t="shared" si="740"/>
        <v>0</v>
      </c>
      <c r="L496" s="115">
        <f t="shared" si="740"/>
        <v>0</v>
      </c>
      <c r="M496" s="115">
        <f t="shared" si="740"/>
        <v>0</v>
      </c>
      <c r="N496" s="115">
        <f t="shared" si="740"/>
        <v>0</v>
      </c>
      <c r="O496" s="115">
        <f t="shared" si="740"/>
        <v>0</v>
      </c>
      <c r="P496" s="115">
        <f t="shared" si="740"/>
        <v>0</v>
      </c>
      <c r="Q496" s="115">
        <f t="shared" si="740"/>
        <v>0</v>
      </c>
      <c r="R496" s="115">
        <f t="shared" si="740"/>
        <v>0</v>
      </c>
      <c r="S496" s="117">
        <f t="shared" si="740"/>
        <v>0.0001457668367</v>
      </c>
      <c r="T496" s="114"/>
      <c r="U496" s="117">
        <f t="shared" ref="U496:X496" si="741">IFERROR(U471/U$32,0)</f>
        <v>0.0001457668367</v>
      </c>
      <c r="V496" s="117">
        <f t="shared" si="741"/>
        <v>0</v>
      </c>
      <c r="W496" s="117">
        <f t="shared" si="741"/>
        <v>0</v>
      </c>
      <c r="X496" s="117">
        <f t="shared" si="741"/>
        <v>0</v>
      </c>
    </row>
    <row r="497" ht="14.25" customHeight="1" outlineLevel="1">
      <c r="A497" s="121"/>
      <c r="B497" s="148" t="s">
        <v>394</v>
      </c>
      <c r="C497" s="123" t="s">
        <v>69</v>
      </c>
      <c r="D497" s="70"/>
      <c r="E497" s="117">
        <f>IFERROR(E472/E472,0)</f>
        <v>0</v>
      </c>
      <c r="F497" s="109"/>
      <c r="G497" s="117">
        <f t="shared" ref="G497:S497" si="742">IFERROR(G472/G472,0)</f>
        <v>1</v>
      </c>
      <c r="H497" s="117">
        <f t="shared" si="742"/>
        <v>1</v>
      </c>
      <c r="I497" s="117">
        <f t="shared" si="742"/>
        <v>0</v>
      </c>
      <c r="J497" s="117">
        <f t="shared" si="742"/>
        <v>0</v>
      </c>
      <c r="K497" s="117">
        <f t="shared" si="742"/>
        <v>0</v>
      </c>
      <c r="L497" s="117">
        <f t="shared" si="742"/>
        <v>0</v>
      </c>
      <c r="M497" s="117">
        <f t="shared" si="742"/>
        <v>0</v>
      </c>
      <c r="N497" s="117">
        <f t="shared" si="742"/>
        <v>0</v>
      </c>
      <c r="O497" s="117">
        <f t="shared" si="742"/>
        <v>0</v>
      </c>
      <c r="P497" s="117">
        <f t="shared" si="742"/>
        <v>0</v>
      </c>
      <c r="Q497" s="117">
        <f t="shared" si="742"/>
        <v>0</v>
      </c>
      <c r="R497" s="117">
        <f t="shared" si="742"/>
        <v>0</v>
      </c>
      <c r="S497" s="117">
        <f t="shared" si="742"/>
        <v>1</v>
      </c>
      <c r="T497" s="109"/>
      <c r="U497" s="117">
        <f t="shared" ref="U497:X497" si="743">IFERROR(U472/U472,0)</f>
        <v>1</v>
      </c>
      <c r="V497" s="117">
        <f t="shared" si="743"/>
        <v>0</v>
      </c>
      <c r="W497" s="117">
        <f t="shared" si="743"/>
        <v>0</v>
      </c>
      <c r="X497" s="117">
        <f t="shared" si="743"/>
        <v>0</v>
      </c>
    </row>
    <row r="498" ht="14.25" customHeight="1" outlineLevel="1">
      <c r="A498" s="110"/>
      <c r="B498" s="111" t="s">
        <v>395</v>
      </c>
      <c r="C498" s="112"/>
      <c r="E498" s="116">
        <v>1.0</v>
      </c>
      <c r="F498" s="114"/>
      <c r="G498" s="116">
        <v>1.0</v>
      </c>
      <c r="H498" s="116">
        <v>1.0</v>
      </c>
      <c r="I498" s="116">
        <v>1.0</v>
      </c>
      <c r="J498" s="116"/>
      <c r="K498" s="116"/>
      <c r="L498" s="116"/>
      <c r="M498" s="116"/>
      <c r="N498" s="116"/>
      <c r="O498" s="116"/>
      <c r="P498" s="116"/>
      <c r="Q498" s="116"/>
      <c r="R498" s="116"/>
      <c r="S498" s="120">
        <v>1.0</v>
      </c>
      <c r="T498" s="114"/>
      <c r="U498" s="120">
        <v>1.0</v>
      </c>
      <c r="V498" s="120">
        <v>1.0</v>
      </c>
      <c r="W498" s="120">
        <v>1.0</v>
      </c>
      <c r="X498" s="120">
        <v>1.0</v>
      </c>
    </row>
    <row r="499" ht="14.25" customHeight="1" outlineLevel="1">
      <c r="A499" s="110"/>
      <c r="B499" s="111" t="s">
        <v>396</v>
      </c>
      <c r="C499" s="112"/>
      <c r="E499" s="116">
        <v>1.0</v>
      </c>
      <c r="F499" s="114"/>
      <c r="G499" s="116">
        <v>1.0</v>
      </c>
      <c r="H499" s="116">
        <v>1.0</v>
      </c>
      <c r="I499" s="116">
        <v>1.0</v>
      </c>
      <c r="J499" s="116"/>
      <c r="K499" s="116"/>
      <c r="L499" s="116"/>
      <c r="M499" s="116"/>
      <c r="N499" s="116"/>
      <c r="O499" s="116"/>
      <c r="P499" s="116"/>
      <c r="Q499" s="116"/>
      <c r="R499" s="116"/>
      <c r="S499" s="120">
        <v>1.0</v>
      </c>
      <c r="T499" s="114"/>
      <c r="U499" s="120">
        <v>1.0</v>
      </c>
      <c r="V499" s="120">
        <v>1.0</v>
      </c>
      <c r="W499" s="120">
        <v>1.0</v>
      </c>
      <c r="X499" s="120">
        <v>1.0</v>
      </c>
    </row>
    <row r="500" ht="14.25" customHeight="1" outlineLevel="1">
      <c r="A500" s="110"/>
      <c r="B500" s="111" t="s">
        <v>397</v>
      </c>
      <c r="C500" s="112"/>
      <c r="E500" s="127"/>
      <c r="F500" s="114"/>
      <c r="G500" s="116">
        <v>19.75</v>
      </c>
      <c r="H500" s="116">
        <v>23.65</v>
      </c>
      <c r="I500" s="116">
        <v>19.45</v>
      </c>
      <c r="J500" s="116"/>
      <c r="K500" s="116"/>
      <c r="L500" s="116"/>
      <c r="M500" s="116"/>
      <c r="N500" s="116"/>
      <c r="O500" s="116"/>
      <c r="P500" s="116"/>
      <c r="Q500" s="116"/>
      <c r="R500" s="116"/>
      <c r="S500" s="120"/>
      <c r="T500" s="114"/>
      <c r="U500" s="120">
        <f t="shared" ref="U500:X500" si="744">SUMIFS($G500:$R500,$G$5:$R$5,U$6)</f>
        <v>62.85</v>
      </c>
      <c r="V500" s="120">
        <f t="shared" si="744"/>
        <v>0</v>
      </c>
      <c r="W500" s="120">
        <f t="shared" si="744"/>
        <v>0</v>
      </c>
      <c r="X500" s="120">
        <f t="shared" si="744"/>
        <v>0</v>
      </c>
    </row>
    <row r="501" ht="14.25" customHeight="1" outlineLevel="1">
      <c r="A501" s="179"/>
      <c r="B501" s="198" t="s">
        <v>398</v>
      </c>
      <c r="C501" s="181"/>
      <c r="D501" s="70"/>
      <c r="E501" s="124">
        <f>IFERROR(E472/(E500*E498*24),0)</f>
        <v>0</v>
      </c>
      <c r="F501" s="109"/>
      <c r="G501" s="124">
        <f t="shared" ref="G501:S501" si="745">IFERROR(G472/(G500*G499*24),0)</f>
        <v>4.206012658</v>
      </c>
      <c r="H501" s="124">
        <f t="shared" si="745"/>
        <v>3.55179704</v>
      </c>
      <c r="I501" s="124">
        <f t="shared" si="745"/>
        <v>0</v>
      </c>
      <c r="J501" s="124">
        <f t="shared" si="745"/>
        <v>0</v>
      </c>
      <c r="K501" s="124">
        <f t="shared" si="745"/>
        <v>0</v>
      </c>
      <c r="L501" s="124">
        <f t="shared" si="745"/>
        <v>0</v>
      </c>
      <c r="M501" s="124">
        <f t="shared" si="745"/>
        <v>0</v>
      </c>
      <c r="N501" s="124">
        <f t="shared" si="745"/>
        <v>0</v>
      </c>
      <c r="O501" s="124">
        <f t="shared" si="745"/>
        <v>0</v>
      </c>
      <c r="P501" s="124">
        <f t="shared" si="745"/>
        <v>0</v>
      </c>
      <c r="Q501" s="124">
        <f t="shared" si="745"/>
        <v>0</v>
      </c>
      <c r="R501" s="124">
        <f t="shared" si="745"/>
        <v>0</v>
      </c>
      <c r="S501" s="124">
        <f t="shared" si="745"/>
        <v>0</v>
      </c>
      <c r="T501" s="109"/>
      <c r="U501" s="124">
        <f t="shared" ref="U501:X501" si="746">IFERROR(U472/(U500*U498*24),0)</f>
        <v>2.658214002</v>
      </c>
      <c r="V501" s="124">
        <f t="shared" si="746"/>
        <v>0</v>
      </c>
      <c r="W501" s="124">
        <f t="shared" si="746"/>
        <v>0</v>
      </c>
      <c r="X501" s="124">
        <f t="shared" si="746"/>
        <v>0</v>
      </c>
    </row>
    <row r="502" ht="14.25" customHeight="1" outlineLevel="1">
      <c r="S502" s="70"/>
    </row>
    <row r="503" ht="14.25" customHeight="1" outlineLevel="1">
      <c r="A503" s="105"/>
      <c r="B503" s="199" t="s">
        <v>407</v>
      </c>
      <c r="C503" s="107"/>
      <c r="D503" s="70"/>
      <c r="E503" s="108"/>
      <c r="F503" s="109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9"/>
      <c r="U503" s="108"/>
      <c r="V503" s="108"/>
      <c r="W503" s="108"/>
      <c r="X503" s="108"/>
    </row>
    <row r="504" ht="14.25" customHeight="1" outlineLevel="1">
      <c r="A504" s="110"/>
      <c r="B504" s="111" t="s">
        <v>371</v>
      </c>
      <c r="C504" s="112" t="s">
        <v>283</v>
      </c>
      <c r="E504" s="116"/>
      <c r="F504" s="114"/>
      <c r="G504" s="116">
        <v>0.0</v>
      </c>
      <c r="H504" s="116">
        <v>72.21666666666667</v>
      </c>
      <c r="I504" s="116">
        <v>194.31666666666666</v>
      </c>
      <c r="J504" s="116"/>
      <c r="K504" s="116"/>
      <c r="L504" s="116"/>
      <c r="M504" s="116"/>
      <c r="N504" s="116"/>
      <c r="O504" s="116"/>
      <c r="P504" s="116"/>
      <c r="Q504" s="116"/>
      <c r="R504" s="116"/>
      <c r="S504" s="120">
        <f t="shared" ref="S504:S526" si="748">SUM(G504:R504)</f>
        <v>266.5333333</v>
      </c>
      <c r="T504" s="114"/>
      <c r="U504" s="116">
        <f t="shared" ref="U504:X504" si="747">SUMIFS($G504:$R504,$G$5:$R$5,U$6)</f>
        <v>266.5333333</v>
      </c>
      <c r="V504" s="116">
        <f t="shared" si="747"/>
        <v>0</v>
      </c>
      <c r="W504" s="116">
        <f t="shared" si="747"/>
        <v>0</v>
      </c>
      <c r="X504" s="116">
        <f t="shared" si="747"/>
        <v>0</v>
      </c>
    </row>
    <row r="505" ht="14.25" customHeight="1" outlineLevel="1">
      <c r="A505" s="110"/>
      <c r="B505" s="111" t="s">
        <v>372</v>
      </c>
      <c r="C505" s="112" t="s">
        <v>283</v>
      </c>
      <c r="E505" s="116"/>
      <c r="F505" s="114"/>
      <c r="G505" s="116">
        <v>0.0</v>
      </c>
      <c r="H505" s="116">
        <v>1.5</v>
      </c>
      <c r="I505" s="116">
        <v>2.5</v>
      </c>
      <c r="J505" s="116"/>
      <c r="K505" s="116"/>
      <c r="L505" s="116"/>
      <c r="M505" s="116"/>
      <c r="N505" s="116"/>
      <c r="O505" s="116"/>
      <c r="P505" s="116"/>
      <c r="Q505" s="116"/>
      <c r="R505" s="116"/>
      <c r="S505" s="120">
        <f t="shared" si="748"/>
        <v>4</v>
      </c>
      <c r="T505" s="114"/>
      <c r="U505" s="116">
        <f t="shared" ref="U505:X505" si="749">SUMIFS($G505:$R505,$G$5:$R$5,U$6)</f>
        <v>4</v>
      </c>
      <c r="V505" s="116">
        <f t="shared" si="749"/>
        <v>0</v>
      </c>
      <c r="W505" s="116">
        <f t="shared" si="749"/>
        <v>0</v>
      </c>
      <c r="X505" s="116">
        <f t="shared" si="749"/>
        <v>0</v>
      </c>
    </row>
    <row r="506" ht="14.25" customHeight="1" outlineLevel="1">
      <c r="A506" s="110"/>
      <c r="B506" s="197" t="s">
        <v>373</v>
      </c>
      <c r="C506" s="112" t="s">
        <v>283</v>
      </c>
      <c r="E506" s="116"/>
      <c r="F506" s="114"/>
      <c r="G506" s="116">
        <v>264.0</v>
      </c>
      <c r="H506" s="116">
        <v>276.0</v>
      </c>
      <c r="I506" s="116">
        <v>0.0</v>
      </c>
      <c r="J506" s="116"/>
      <c r="K506" s="116"/>
      <c r="L506" s="116"/>
      <c r="M506" s="116"/>
      <c r="N506" s="116"/>
      <c r="O506" s="116"/>
      <c r="P506" s="116"/>
      <c r="Q506" s="116"/>
      <c r="R506" s="116"/>
      <c r="S506" s="120">
        <f t="shared" si="748"/>
        <v>540</v>
      </c>
      <c r="T506" s="114"/>
      <c r="U506" s="116">
        <f t="shared" ref="U506:X506" si="750">SUMIFS($G506:$R506,$G$5:$R$5,U$6)</f>
        <v>540</v>
      </c>
      <c r="V506" s="116">
        <f t="shared" si="750"/>
        <v>0</v>
      </c>
      <c r="W506" s="116">
        <f t="shared" si="750"/>
        <v>0</v>
      </c>
      <c r="X506" s="116">
        <f t="shared" si="750"/>
        <v>0</v>
      </c>
    </row>
    <row r="507" ht="14.25" customHeight="1" outlineLevel="1">
      <c r="A507" s="110"/>
      <c r="B507" s="111" t="s">
        <v>374</v>
      </c>
      <c r="C507" s="112" t="s">
        <v>283</v>
      </c>
      <c r="E507" s="116"/>
      <c r="F507" s="114"/>
      <c r="G507" s="116">
        <v>0.0</v>
      </c>
      <c r="H507" s="116">
        <v>36.516666666666666</v>
      </c>
      <c r="I507" s="116">
        <v>37.71666666666667</v>
      </c>
      <c r="J507" s="116"/>
      <c r="K507" s="116"/>
      <c r="L507" s="116"/>
      <c r="M507" s="116"/>
      <c r="N507" s="116"/>
      <c r="O507" s="116"/>
      <c r="P507" s="116"/>
      <c r="Q507" s="116"/>
      <c r="R507" s="116"/>
      <c r="S507" s="120">
        <f t="shared" si="748"/>
        <v>74.23333333</v>
      </c>
      <c r="T507" s="114"/>
      <c r="U507" s="116">
        <f t="shared" ref="U507:X507" si="751">SUMIFS($G507:$R507,$G$5:$R$5,U$6)</f>
        <v>74.23333333</v>
      </c>
      <c r="V507" s="116">
        <f t="shared" si="751"/>
        <v>0</v>
      </c>
      <c r="W507" s="116">
        <f t="shared" si="751"/>
        <v>0</v>
      </c>
      <c r="X507" s="116">
        <f t="shared" si="751"/>
        <v>0</v>
      </c>
    </row>
    <row r="508" ht="14.25" customHeight="1" outlineLevel="1">
      <c r="A508" s="110"/>
      <c r="B508" s="111" t="s">
        <v>375</v>
      </c>
      <c r="C508" s="112" t="s">
        <v>283</v>
      </c>
      <c r="E508" s="116"/>
      <c r="F508" s="114"/>
      <c r="G508" s="116">
        <v>0.0</v>
      </c>
      <c r="H508" s="116">
        <v>0.8333333333333334</v>
      </c>
      <c r="I508" s="116">
        <v>0.5</v>
      </c>
      <c r="J508" s="116"/>
      <c r="K508" s="116"/>
      <c r="L508" s="116"/>
      <c r="M508" s="116"/>
      <c r="N508" s="116"/>
      <c r="O508" s="116"/>
      <c r="P508" s="116"/>
      <c r="Q508" s="116"/>
      <c r="R508" s="116"/>
      <c r="S508" s="120">
        <f t="shared" si="748"/>
        <v>1.333333333</v>
      </c>
      <c r="T508" s="114"/>
      <c r="U508" s="116">
        <f t="shared" ref="U508:X508" si="752">SUMIFS($G508:$R508,$G$5:$R$5,U$6)</f>
        <v>1.333333333</v>
      </c>
      <c r="V508" s="116">
        <f t="shared" si="752"/>
        <v>0</v>
      </c>
      <c r="W508" s="116">
        <f t="shared" si="752"/>
        <v>0</v>
      </c>
      <c r="X508" s="116">
        <f t="shared" si="752"/>
        <v>0</v>
      </c>
    </row>
    <row r="509" ht="14.25" customHeight="1" outlineLevel="1">
      <c r="A509" s="110"/>
      <c r="B509" s="111" t="s">
        <v>376</v>
      </c>
      <c r="C509" s="112" t="s">
        <v>283</v>
      </c>
      <c r="E509" s="116"/>
      <c r="F509" s="114"/>
      <c r="G509" s="116">
        <v>0.0</v>
      </c>
      <c r="H509" s="116">
        <v>5.416666666666667</v>
      </c>
      <c r="I509" s="116">
        <v>2.95</v>
      </c>
      <c r="J509" s="116"/>
      <c r="K509" s="116"/>
      <c r="L509" s="116"/>
      <c r="M509" s="116"/>
      <c r="N509" s="116"/>
      <c r="O509" s="116"/>
      <c r="P509" s="116"/>
      <c r="Q509" s="116"/>
      <c r="R509" s="116"/>
      <c r="S509" s="120">
        <f t="shared" si="748"/>
        <v>8.366666667</v>
      </c>
      <c r="T509" s="114"/>
      <c r="U509" s="116">
        <f t="shared" ref="U509:X509" si="753">SUMIFS($G509:$R509,$G$5:$R$5,U$6)</f>
        <v>8.366666667</v>
      </c>
      <c r="V509" s="116">
        <f t="shared" si="753"/>
        <v>0</v>
      </c>
      <c r="W509" s="116">
        <f t="shared" si="753"/>
        <v>0</v>
      </c>
      <c r="X509" s="116">
        <f t="shared" si="753"/>
        <v>0</v>
      </c>
    </row>
    <row r="510" ht="14.25" customHeight="1" outlineLevel="1">
      <c r="A510" s="110"/>
      <c r="B510" s="111" t="s">
        <v>377</v>
      </c>
      <c r="C510" s="112" t="s">
        <v>283</v>
      </c>
      <c r="E510" s="116"/>
      <c r="F510" s="114"/>
      <c r="G510" s="116">
        <v>0.0</v>
      </c>
      <c r="H510" s="116">
        <v>19.883333333333333</v>
      </c>
      <c r="I510" s="116">
        <v>10.9</v>
      </c>
      <c r="J510" s="116"/>
      <c r="K510" s="116"/>
      <c r="L510" s="116"/>
      <c r="M510" s="116"/>
      <c r="N510" s="116"/>
      <c r="O510" s="116"/>
      <c r="P510" s="116"/>
      <c r="Q510" s="116"/>
      <c r="R510" s="116"/>
      <c r="S510" s="120">
        <f t="shared" si="748"/>
        <v>30.78333333</v>
      </c>
      <c r="T510" s="114"/>
      <c r="U510" s="116">
        <f t="shared" ref="U510:X510" si="754">SUMIFS($G510:$R510,$G$5:$R$5,U$6)</f>
        <v>30.78333333</v>
      </c>
      <c r="V510" s="116">
        <f t="shared" si="754"/>
        <v>0</v>
      </c>
      <c r="W510" s="116">
        <f t="shared" si="754"/>
        <v>0</v>
      </c>
      <c r="X510" s="116">
        <f t="shared" si="754"/>
        <v>0</v>
      </c>
    </row>
    <row r="511" ht="14.25" customHeight="1" outlineLevel="1">
      <c r="A511" s="110"/>
      <c r="B511" s="111" t="s">
        <v>378</v>
      </c>
      <c r="C511" s="112" t="s">
        <v>283</v>
      </c>
      <c r="E511" s="116"/>
      <c r="F511" s="114"/>
      <c r="G511" s="116">
        <v>0.0</v>
      </c>
      <c r="H511" s="116">
        <v>0.0</v>
      </c>
      <c r="I511" s="116">
        <v>0.0</v>
      </c>
      <c r="J511" s="116"/>
      <c r="K511" s="116"/>
      <c r="L511" s="116"/>
      <c r="M511" s="116"/>
      <c r="N511" s="116"/>
      <c r="O511" s="116"/>
      <c r="P511" s="116"/>
      <c r="Q511" s="116"/>
      <c r="R511" s="116"/>
      <c r="S511" s="120">
        <f t="shared" si="748"/>
        <v>0</v>
      </c>
      <c r="T511" s="114"/>
      <c r="U511" s="116">
        <f t="shared" ref="U511:X511" si="755">SUMIFS($G511:$R511,$G$5:$R$5,U$6)</f>
        <v>0</v>
      </c>
      <c r="V511" s="116">
        <f t="shared" si="755"/>
        <v>0</v>
      </c>
      <c r="W511" s="116">
        <f t="shared" si="755"/>
        <v>0</v>
      </c>
      <c r="X511" s="116">
        <f t="shared" si="755"/>
        <v>0</v>
      </c>
    </row>
    <row r="512" ht="14.25" customHeight="1" outlineLevel="1">
      <c r="A512" s="110"/>
      <c r="B512" s="111" t="s">
        <v>379</v>
      </c>
      <c r="C512" s="112" t="s">
        <v>283</v>
      </c>
      <c r="E512" s="116"/>
      <c r="F512" s="114"/>
      <c r="G512" s="116">
        <v>0.0</v>
      </c>
      <c r="H512" s="116">
        <v>0.0</v>
      </c>
      <c r="I512" s="116">
        <v>0.0</v>
      </c>
      <c r="J512" s="116"/>
      <c r="K512" s="116"/>
      <c r="L512" s="116"/>
      <c r="M512" s="116"/>
      <c r="N512" s="116"/>
      <c r="O512" s="116"/>
      <c r="P512" s="116"/>
      <c r="Q512" s="116"/>
      <c r="R512" s="116"/>
      <c r="S512" s="120">
        <f t="shared" si="748"/>
        <v>0</v>
      </c>
      <c r="T512" s="114"/>
      <c r="U512" s="116">
        <f t="shared" ref="U512:X512" si="756">SUMIFS($G512:$R512,$G$5:$R$5,U$6)</f>
        <v>0</v>
      </c>
      <c r="V512" s="116">
        <f t="shared" si="756"/>
        <v>0</v>
      </c>
      <c r="W512" s="116">
        <f t="shared" si="756"/>
        <v>0</v>
      </c>
      <c r="X512" s="116">
        <f t="shared" si="756"/>
        <v>0</v>
      </c>
    </row>
    <row r="513" ht="14.25" customHeight="1" outlineLevel="1">
      <c r="A513" s="110"/>
      <c r="B513" s="111" t="s">
        <v>380</v>
      </c>
      <c r="C513" s="112" t="s">
        <v>283</v>
      </c>
      <c r="E513" s="116"/>
      <c r="F513" s="114"/>
      <c r="G513" s="116">
        <v>0.0</v>
      </c>
      <c r="H513" s="116">
        <v>13.5</v>
      </c>
      <c r="I513" s="116">
        <v>11.083333333333334</v>
      </c>
      <c r="J513" s="116"/>
      <c r="K513" s="116"/>
      <c r="L513" s="116"/>
      <c r="M513" s="116"/>
      <c r="N513" s="116"/>
      <c r="O513" s="116"/>
      <c r="P513" s="116"/>
      <c r="Q513" s="116"/>
      <c r="R513" s="116"/>
      <c r="S513" s="120">
        <f t="shared" si="748"/>
        <v>24.58333333</v>
      </c>
      <c r="T513" s="114"/>
      <c r="U513" s="116">
        <f t="shared" ref="U513:X513" si="757">SUMIFS($G513:$R513,$G$5:$R$5,U$6)</f>
        <v>24.58333333</v>
      </c>
      <c r="V513" s="116">
        <f t="shared" si="757"/>
        <v>0</v>
      </c>
      <c r="W513" s="116">
        <f t="shared" si="757"/>
        <v>0</v>
      </c>
      <c r="X513" s="116">
        <f t="shared" si="757"/>
        <v>0</v>
      </c>
    </row>
    <row r="514" ht="14.25" customHeight="1" outlineLevel="1">
      <c r="A514" s="110"/>
      <c r="B514" s="111" t="s">
        <v>381</v>
      </c>
      <c r="C514" s="112" t="s">
        <v>283</v>
      </c>
      <c r="E514" s="116"/>
      <c r="F514" s="114"/>
      <c r="G514" s="116">
        <v>0.0</v>
      </c>
      <c r="H514" s="116">
        <v>0.0</v>
      </c>
      <c r="I514" s="116">
        <v>3.85</v>
      </c>
      <c r="J514" s="116"/>
      <c r="K514" s="116"/>
      <c r="L514" s="116"/>
      <c r="M514" s="116"/>
      <c r="N514" s="116"/>
      <c r="O514" s="116"/>
      <c r="P514" s="116"/>
      <c r="Q514" s="116"/>
      <c r="R514" s="116"/>
      <c r="S514" s="120">
        <f t="shared" si="748"/>
        <v>3.85</v>
      </c>
      <c r="T514" s="114"/>
      <c r="U514" s="116">
        <f t="shared" ref="U514:X514" si="758">SUMIFS($G514:$R514,$G$5:$R$5,U$6)</f>
        <v>3.85</v>
      </c>
      <c r="V514" s="116">
        <f t="shared" si="758"/>
        <v>0</v>
      </c>
      <c r="W514" s="116">
        <f t="shared" si="758"/>
        <v>0</v>
      </c>
      <c r="X514" s="116">
        <f t="shared" si="758"/>
        <v>0</v>
      </c>
    </row>
    <row r="515" ht="14.25" customHeight="1" outlineLevel="1">
      <c r="A515" s="110"/>
      <c r="B515" s="197" t="s">
        <v>382</v>
      </c>
      <c r="C515" s="112" t="s">
        <v>283</v>
      </c>
      <c r="E515" s="116"/>
      <c r="F515" s="114"/>
      <c r="G515" s="116">
        <v>0.0</v>
      </c>
      <c r="H515" s="116">
        <v>0.0</v>
      </c>
      <c r="I515" s="116">
        <v>0.0</v>
      </c>
      <c r="J515" s="116"/>
      <c r="K515" s="116"/>
      <c r="L515" s="116"/>
      <c r="M515" s="116"/>
      <c r="N515" s="116"/>
      <c r="O515" s="116"/>
      <c r="P515" s="116"/>
      <c r="Q515" s="116"/>
      <c r="R515" s="116"/>
      <c r="S515" s="120">
        <f t="shared" si="748"/>
        <v>0</v>
      </c>
      <c r="T515" s="114"/>
      <c r="U515" s="116">
        <f t="shared" ref="U515:X515" si="759">SUMIFS($G515:$R515,$G$5:$R$5,U$6)</f>
        <v>0</v>
      </c>
      <c r="V515" s="116">
        <f t="shared" si="759"/>
        <v>0</v>
      </c>
      <c r="W515" s="116">
        <f t="shared" si="759"/>
        <v>0</v>
      </c>
      <c r="X515" s="116">
        <f t="shared" si="759"/>
        <v>0</v>
      </c>
    </row>
    <row r="516" ht="14.25" customHeight="1" outlineLevel="1">
      <c r="A516" s="110"/>
      <c r="B516" s="111" t="s">
        <v>383</v>
      </c>
      <c r="C516" s="112" t="s">
        <v>283</v>
      </c>
      <c r="E516" s="116"/>
      <c r="F516" s="114"/>
      <c r="G516" s="116">
        <v>0.0</v>
      </c>
      <c r="H516" s="116">
        <v>0.0</v>
      </c>
      <c r="I516" s="116">
        <v>0.0</v>
      </c>
      <c r="J516" s="116"/>
      <c r="K516" s="116"/>
      <c r="L516" s="116"/>
      <c r="M516" s="116"/>
      <c r="N516" s="116"/>
      <c r="O516" s="116"/>
      <c r="P516" s="116"/>
      <c r="Q516" s="116"/>
      <c r="R516" s="116"/>
      <c r="S516" s="120">
        <f t="shared" si="748"/>
        <v>0</v>
      </c>
      <c r="T516" s="114"/>
      <c r="U516" s="116">
        <f t="shared" ref="U516:X516" si="760">SUMIFS($G516:$R516,$G$5:$R$5,U$6)</f>
        <v>0</v>
      </c>
      <c r="V516" s="116">
        <f t="shared" si="760"/>
        <v>0</v>
      </c>
      <c r="W516" s="116">
        <f t="shared" si="760"/>
        <v>0</v>
      </c>
      <c r="X516" s="116">
        <f t="shared" si="760"/>
        <v>0</v>
      </c>
    </row>
    <row r="517" ht="14.25" customHeight="1" outlineLevel="1">
      <c r="A517" s="110"/>
      <c r="B517" s="111" t="s">
        <v>384</v>
      </c>
      <c r="C517" s="112" t="s">
        <v>283</v>
      </c>
      <c r="E517" s="116"/>
      <c r="F517" s="114"/>
      <c r="G517" s="116">
        <v>192.0</v>
      </c>
      <c r="H517" s="116">
        <v>83.4</v>
      </c>
      <c r="I517" s="116">
        <v>5.0</v>
      </c>
      <c r="J517" s="116"/>
      <c r="K517" s="116"/>
      <c r="L517" s="116"/>
      <c r="M517" s="116"/>
      <c r="N517" s="116"/>
      <c r="O517" s="116"/>
      <c r="P517" s="116"/>
      <c r="Q517" s="116"/>
      <c r="R517" s="116"/>
      <c r="S517" s="120">
        <f t="shared" si="748"/>
        <v>280.4</v>
      </c>
      <c r="T517" s="114"/>
      <c r="U517" s="116">
        <f t="shared" ref="U517:X517" si="761">SUMIFS($G517:$R517,$G$5:$R$5,U$6)</f>
        <v>280.4</v>
      </c>
      <c r="V517" s="116">
        <f t="shared" si="761"/>
        <v>0</v>
      </c>
      <c r="W517" s="116">
        <f t="shared" si="761"/>
        <v>0</v>
      </c>
      <c r="X517" s="116">
        <f t="shared" si="761"/>
        <v>0</v>
      </c>
    </row>
    <row r="518" ht="14.25" customHeight="1" outlineLevel="1">
      <c r="A518" s="110"/>
      <c r="B518" s="111" t="s">
        <v>385</v>
      </c>
      <c r="C518" s="112" t="s">
        <v>283</v>
      </c>
      <c r="E518" s="116"/>
      <c r="F518" s="114"/>
      <c r="G518" s="116">
        <v>0.0</v>
      </c>
      <c r="H518" s="116">
        <v>3.25</v>
      </c>
      <c r="I518" s="116">
        <v>3.3333333333333335</v>
      </c>
      <c r="J518" s="116"/>
      <c r="K518" s="116"/>
      <c r="L518" s="116"/>
      <c r="M518" s="116"/>
      <c r="N518" s="116"/>
      <c r="O518" s="116"/>
      <c r="P518" s="116"/>
      <c r="Q518" s="116"/>
      <c r="R518" s="116"/>
      <c r="S518" s="120">
        <f t="shared" si="748"/>
        <v>6.583333333</v>
      </c>
      <c r="T518" s="114"/>
      <c r="U518" s="116">
        <f t="shared" ref="U518:X518" si="762">SUMIFS($G518:$R518,$G$5:$R$5,U$6)</f>
        <v>6.583333333</v>
      </c>
      <c r="V518" s="116">
        <f t="shared" si="762"/>
        <v>0</v>
      </c>
      <c r="W518" s="116">
        <f t="shared" si="762"/>
        <v>0</v>
      </c>
      <c r="X518" s="116">
        <f t="shared" si="762"/>
        <v>0</v>
      </c>
    </row>
    <row r="519" ht="14.25" customHeight="1" outlineLevel="1">
      <c r="A519" s="110"/>
      <c r="B519" s="111" t="s">
        <v>386</v>
      </c>
      <c r="C519" s="112" t="s">
        <v>283</v>
      </c>
      <c r="E519" s="116"/>
      <c r="F519" s="114"/>
      <c r="G519" s="116">
        <v>0.0</v>
      </c>
      <c r="H519" s="116">
        <v>0.0</v>
      </c>
      <c r="I519" s="116">
        <v>0.6666666666666666</v>
      </c>
      <c r="J519" s="116"/>
      <c r="K519" s="116"/>
      <c r="L519" s="116"/>
      <c r="M519" s="116"/>
      <c r="N519" s="116"/>
      <c r="O519" s="116"/>
      <c r="P519" s="116"/>
      <c r="Q519" s="116"/>
      <c r="R519" s="116"/>
      <c r="S519" s="120">
        <f t="shared" si="748"/>
        <v>0.6666666667</v>
      </c>
      <c r="T519" s="114"/>
      <c r="U519" s="116">
        <f t="shared" ref="U519:X519" si="763">SUMIFS($G519:$R519,$G$5:$R$5,U$6)</f>
        <v>0.6666666667</v>
      </c>
      <c r="V519" s="116">
        <f t="shared" si="763"/>
        <v>0</v>
      </c>
      <c r="W519" s="116">
        <f t="shared" si="763"/>
        <v>0</v>
      </c>
      <c r="X519" s="116">
        <f t="shared" si="763"/>
        <v>0</v>
      </c>
    </row>
    <row r="520" ht="14.25" customHeight="1" outlineLevel="1">
      <c r="A520" s="110"/>
      <c r="B520" s="197" t="s">
        <v>387</v>
      </c>
      <c r="C520" s="112" t="s">
        <v>283</v>
      </c>
      <c r="E520" s="116"/>
      <c r="F520" s="114"/>
      <c r="G520" s="116">
        <v>0.0</v>
      </c>
      <c r="H520" s="116">
        <v>0.0</v>
      </c>
      <c r="I520" s="116">
        <v>0.0</v>
      </c>
      <c r="J520" s="116"/>
      <c r="K520" s="116"/>
      <c r="L520" s="116"/>
      <c r="M520" s="116"/>
      <c r="N520" s="116"/>
      <c r="O520" s="116"/>
      <c r="P520" s="116"/>
      <c r="Q520" s="116"/>
      <c r="R520" s="116"/>
      <c r="S520" s="120">
        <f t="shared" si="748"/>
        <v>0</v>
      </c>
      <c r="T520" s="114"/>
      <c r="U520" s="116">
        <f t="shared" ref="U520:X520" si="764">SUMIFS($G520:$R520,$G$5:$R$5,U$6)</f>
        <v>0</v>
      </c>
      <c r="V520" s="116">
        <f t="shared" si="764"/>
        <v>0</v>
      </c>
      <c r="W520" s="116">
        <f t="shared" si="764"/>
        <v>0</v>
      </c>
      <c r="X520" s="116">
        <f t="shared" si="764"/>
        <v>0</v>
      </c>
    </row>
    <row r="521" ht="14.25" customHeight="1" outlineLevel="1">
      <c r="A521" s="110"/>
      <c r="B521" s="111" t="s">
        <v>388</v>
      </c>
      <c r="C521" s="112" t="s">
        <v>283</v>
      </c>
      <c r="E521" s="116"/>
      <c r="F521" s="114"/>
      <c r="G521" s="116">
        <v>0.0</v>
      </c>
      <c r="H521" s="116">
        <v>3.55</v>
      </c>
      <c r="I521" s="116">
        <v>0.0</v>
      </c>
      <c r="J521" s="116"/>
      <c r="K521" s="116"/>
      <c r="L521" s="116"/>
      <c r="M521" s="116"/>
      <c r="N521" s="116"/>
      <c r="O521" s="116"/>
      <c r="P521" s="116"/>
      <c r="Q521" s="116"/>
      <c r="R521" s="116"/>
      <c r="S521" s="120">
        <f t="shared" si="748"/>
        <v>3.55</v>
      </c>
      <c r="T521" s="114"/>
      <c r="U521" s="116">
        <f t="shared" ref="U521:X521" si="765">SUMIFS($G521:$R521,$G$5:$R$5,U$6)</f>
        <v>3.55</v>
      </c>
      <c r="V521" s="116">
        <f t="shared" si="765"/>
        <v>0</v>
      </c>
      <c r="W521" s="116">
        <f t="shared" si="765"/>
        <v>0</v>
      </c>
      <c r="X521" s="116">
        <f t="shared" si="765"/>
        <v>0</v>
      </c>
    </row>
    <row r="522" ht="14.25" customHeight="1" outlineLevel="1">
      <c r="A522" s="110"/>
      <c r="B522" s="197" t="s">
        <v>389</v>
      </c>
      <c r="C522" s="112" t="s">
        <v>283</v>
      </c>
      <c r="E522" s="116"/>
      <c r="F522" s="114"/>
      <c r="G522" s="116">
        <v>0.0</v>
      </c>
      <c r="H522" s="116">
        <v>1.0</v>
      </c>
      <c r="I522" s="116">
        <v>1.0</v>
      </c>
      <c r="J522" s="116"/>
      <c r="K522" s="116"/>
      <c r="L522" s="116"/>
      <c r="M522" s="116"/>
      <c r="N522" s="116"/>
      <c r="O522" s="116"/>
      <c r="P522" s="116"/>
      <c r="Q522" s="116"/>
      <c r="R522" s="116"/>
      <c r="S522" s="120">
        <f t="shared" si="748"/>
        <v>2</v>
      </c>
      <c r="T522" s="114"/>
      <c r="U522" s="116">
        <f t="shared" ref="U522:X522" si="766">SUMIFS($G522:$R522,$G$5:$R$5,U$6)</f>
        <v>2</v>
      </c>
      <c r="V522" s="116">
        <f t="shared" si="766"/>
        <v>0</v>
      </c>
      <c r="W522" s="116">
        <f t="shared" si="766"/>
        <v>0</v>
      </c>
      <c r="X522" s="116">
        <f t="shared" si="766"/>
        <v>0</v>
      </c>
    </row>
    <row r="523" ht="14.25" customHeight="1" outlineLevel="1">
      <c r="A523" s="110"/>
      <c r="B523" s="111" t="s">
        <v>390</v>
      </c>
      <c r="C523" s="112" t="s">
        <v>283</v>
      </c>
      <c r="E523" s="116"/>
      <c r="F523" s="114"/>
      <c r="G523" s="116">
        <v>0.0</v>
      </c>
      <c r="H523" s="116">
        <v>4.0</v>
      </c>
      <c r="I523" s="116">
        <v>38.0</v>
      </c>
      <c r="J523" s="116"/>
      <c r="K523" s="116"/>
      <c r="L523" s="116"/>
      <c r="M523" s="116"/>
      <c r="N523" s="116"/>
      <c r="O523" s="116"/>
      <c r="P523" s="116"/>
      <c r="Q523" s="116"/>
      <c r="R523" s="116"/>
      <c r="S523" s="120">
        <f t="shared" si="748"/>
        <v>42</v>
      </c>
      <c r="T523" s="114"/>
      <c r="U523" s="116">
        <f t="shared" ref="U523:X523" si="767">SUMIFS($G523:$R523,$G$5:$R$5,U$6)</f>
        <v>42</v>
      </c>
      <c r="V523" s="116">
        <f t="shared" si="767"/>
        <v>0</v>
      </c>
      <c r="W523" s="116">
        <f t="shared" si="767"/>
        <v>0</v>
      </c>
      <c r="X523" s="116">
        <f t="shared" si="767"/>
        <v>0</v>
      </c>
    </row>
    <row r="524" ht="14.25" customHeight="1" outlineLevel="1">
      <c r="A524" s="110"/>
      <c r="B524" s="111" t="s">
        <v>391</v>
      </c>
      <c r="C524" s="112" t="s">
        <v>283</v>
      </c>
      <c r="E524" s="116"/>
      <c r="F524" s="114"/>
      <c r="G524" s="116">
        <v>0.0</v>
      </c>
      <c r="H524" s="116">
        <v>4.616666666666666</v>
      </c>
      <c r="I524" s="116">
        <v>5.933333333333334</v>
      </c>
      <c r="J524" s="116"/>
      <c r="K524" s="116"/>
      <c r="L524" s="116"/>
      <c r="M524" s="116"/>
      <c r="N524" s="116"/>
      <c r="O524" s="116"/>
      <c r="P524" s="116"/>
      <c r="Q524" s="116"/>
      <c r="R524" s="116"/>
      <c r="S524" s="120">
        <f t="shared" si="748"/>
        <v>10.55</v>
      </c>
      <c r="T524" s="114"/>
      <c r="U524" s="116">
        <f t="shared" ref="U524:X524" si="768">SUMIFS($G524:$R524,$G$5:$R$5,U$6)</f>
        <v>10.55</v>
      </c>
      <c r="V524" s="116">
        <f t="shared" si="768"/>
        <v>0</v>
      </c>
      <c r="W524" s="116">
        <f t="shared" si="768"/>
        <v>0</v>
      </c>
      <c r="X524" s="116">
        <f t="shared" si="768"/>
        <v>0</v>
      </c>
    </row>
    <row r="525" ht="14.25" customHeight="1" outlineLevel="1">
      <c r="A525" s="110"/>
      <c r="B525" s="197" t="s">
        <v>392</v>
      </c>
      <c r="C525" s="112" t="s">
        <v>283</v>
      </c>
      <c r="E525" s="116"/>
      <c r="F525" s="114"/>
      <c r="G525" s="116">
        <v>72.0</v>
      </c>
      <c r="H525" s="116">
        <v>48.0</v>
      </c>
      <c r="I525" s="116">
        <v>0.0</v>
      </c>
      <c r="J525" s="116"/>
      <c r="K525" s="116"/>
      <c r="L525" s="116"/>
      <c r="M525" s="116"/>
      <c r="N525" s="116"/>
      <c r="O525" s="116"/>
      <c r="P525" s="116"/>
      <c r="Q525" s="116"/>
      <c r="R525" s="116"/>
      <c r="S525" s="120">
        <f t="shared" si="748"/>
        <v>120</v>
      </c>
      <c r="T525" s="114"/>
      <c r="U525" s="116">
        <f t="shared" ref="U525:X525" si="769">SUMIFS($G525:$R525,$G$5:$R$5,U$6)</f>
        <v>120</v>
      </c>
      <c r="V525" s="116">
        <f t="shared" si="769"/>
        <v>0</v>
      </c>
      <c r="W525" s="116">
        <f t="shared" si="769"/>
        <v>0</v>
      </c>
      <c r="X525" s="116">
        <f t="shared" si="769"/>
        <v>0</v>
      </c>
    </row>
    <row r="526" ht="14.25" customHeight="1" outlineLevel="1">
      <c r="A526" s="110"/>
      <c r="B526" s="111" t="s">
        <v>393</v>
      </c>
      <c r="C526" s="112" t="s">
        <v>283</v>
      </c>
      <c r="E526" s="116"/>
      <c r="F526" s="114"/>
      <c r="G526" s="116">
        <v>0.0</v>
      </c>
      <c r="H526" s="116">
        <v>18.316666666666666</v>
      </c>
      <c r="I526" s="116">
        <v>6.25</v>
      </c>
      <c r="J526" s="116"/>
      <c r="K526" s="116"/>
      <c r="L526" s="116"/>
      <c r="M526" s="116"/>
      <c r="N526" s="116"/>
      <c r="O526" s="116"/>
      <c r="P526" s="116"/>
      <c r="Q526" s="116"/>
      <c r="R526" s="116"/>
      <c r="S526" s="120">
        <f t="shared" si="748"/>
        <v>24.56666667</v>
      </c>
      <c r="T526" s="114"/>
      <c r="U526" s="116">
        <f t="shared" ref="U526:X526" si="770">SUMIFS($G526:$R526,$G$5:$R$5,U$6)</f>
        <v>24.56666667</v>
      </c>
      <c r="V526" s="116">
        <f t="shared" si="770"/>
        <v>0</v>
      </c>
      <c r="W526" s="116">
        <f t="shared" si="770"/>
        <v>0</v>
      </c>
      <c r="X526" s="116">
        <f t="shared" si="770"/>
        <v>0</v>
      </c>
    </row>
    <row r="527" ht="14.25" customHeight="1" outlineLevel="1">
      <c r="A527" s="121"/>
      <c r="B527" s="148" t="s">
        <v>394</v>
      </c>
      <c r="C527" s="123" t="s">
        <v>283</v>
      </c>
      <c r="D527" s="70"/>
      <c r="E527" s="120">
        <f>SUM(E504:E526)</f>
        <v>0</v>
      </c>
      <c r="F527" s="109"/>
      <c r="G527" s="120">
        <f t="shared" ref="G527:S527" si="771">SUM(G504:G526)</f>
        <v>528</v>
      </c>
      <c r="H527" s="120">
        <f t="shared" si="771"/>
        <v>592</v>
      </c>
      <c r="I527" s="120">
        <f t="shared" si="771"/>
        <v>324</v>
      </c>
      <c r="J527" s="120">
        <f t="shared" si="771"/>
        <v>0</v>
      </c>
      <c r="K527" s="120">
        <f t="shared" si="771"/>
        <v>0</v>
      </c>
      <c r="L527" s="120">
        <f t="shared" si="771"/>
        <v>0</v>
      </c>
      <c r="M527" s="120">
        <f t="shared" si="771"/>
        <v>0</v>
      </c>
      <c r="N527" s="120">
        <f t="shared" si="771"/>
        <v>0</v>
      </c>
      <c r="O527" s="120">
        <f t="shared" si="771"/>
        <v>0</v>
      </c>
      <c r="P527" s="120">
        <f t="shared" si="771"/>
        <v>0</v>
      </c>
      <c r="Q527" s="120">
        <f t="shared" si="771"/>
        <v>0</v>
      </c>
      <c r="R527" s="120">
        <f t="shared" si="771"/>
        <v>0</v>
      </c>
      <c r="S527" s="120">
        <f t="shared" si="771"/>
        <v>1444</v>
      </c>
      <c r="T527" s="109"/>
      <c r="U527" s="120">
        <f t="shared" ref="U527:X527" si="772">SUM(U504:U526)</f>
        <v>1444</v>
      </c>
      <c r="V527" s="120">
        <f t="shared" si="772"/>
        <v>0</v>
      </c>
      <c r="W527" s="120">
        <f t="shared" si="772"/>
        <v>0</v>
      </c>
      <c r="X527" s="120">
        <f t="shared" si="772"/>
        <v>0</v>
      </c>
    </row>
    <row r="528" ht="4.5" customHeight="1" outlineLevel="1">
      <c r="A528" s="128"/>
      <c r="B528" s="129"/>
      <c r="C528" s="130"/>
      <c r="D528" s="70"/>
      <c r="E528" s="131"/>
      <c r="F528" s="70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70"/>
      <c r="U528" s="131"/>
      <c r="V528" s="131"/>
      <c r="W528" s="131"/>
      <c r="X528" s="131"/>
    </row>
    <row r="529" ht="14.25" customHeight="1" outlineLevel="1">
      <c r="A529" s="110"/>
      <c r="B529" s="111" t="s">
        <v>371</v>
      </c>
      <c r="C529" s="112" t="s">
        <v>69</v>
      </c>
      <c r="E529" s="115">
        <f t="shared" ref="E529:E551" si="775">IFERROR(E504/E$32,0)</f>
        <v>0</v>
      </c>
      <c r="F529" s="114"/>
      <c r="G529" s="115">
        <f t="shared" ref="G529:S529" si="773">IFERROR(G504/G$32,0)</f>
        <v>0</v>
      </c>
      <c r="H529" s="115">
        <f t="shared" si="773"/>
        <v>0.004011019427</v>
      </c>
      <c r="I529" s="115">
        <f t="shared" si="773"/>
        <v>0.0171405469</v>
      </c>
      <c r="J529" s="115">
        <f t="shared" si="773"/>
        <v>0</v>
      </c>
      <c r="K529" s="115">
        <f t="shared" si="773"/>
        <v>0</v>
      </c>
      <c r="L529" s="115">
        <f t="shared" si="773"/>
        <v>0</v>
      </c>
      <c r="M529" s="115">
        <f t="shared" si="773"/>
        <v>0</v>
      </c>
      <c r="N529" s="115">
        <f t="shared" si="773"/>
        <v>0</v>
      </c>
      <c r="O529" s="115">
        <f t="shared" si="773"/>
        <v>0</v>
      </c>
      <c r="P529" s="115">
        <f t="shared" si="773"/>
        <v>0</v>
      </c>
      <c r="Q529" s="115">
        <f t="shared" si="773"/>
        <v>0</v>
      </c>
      <c r="R529" s="115">
        <f t="shared" si="773"/>
        <v>0</v>
      </c>
      <c r="S529" s="117">
        <f t="shared" si="773"/>
        <v>0.005590175665</v>
      </c>
      <c r="T529" s="114"/>
      <c r="U529" s="117">
        <f t="shared" ref="U529:X529" si="774">IFERROR(U504/U$32,0)</f>
        <v>0.005590175665</v>
      </c>
      <c r="V529" s="117">
        <f t="shared" si="774"/>
        <v>0</v>
      </c>
      <c r="W529" s="117">
        <f t="shared" si="774"/>
        <v>0</v>
      </c>
      <c r="X529" s="117">
        <f t="shared" si="774"/>
        <v>0</v>
      </c>
    </row>
    <row r="530" ht="14.25" customHeight="1" outlineLevel="1">
      <c r="A530" s="110"/>
      <c r="B530" s="111" t="s">
        <v>372</v>
      </c>
      <c r="C530" s="112" t="s">
        <v>69</v>
      </c>
      <c r="E530" s="115">
        <f t="shared" si="775"/>
        <v>0</v>
      </c>
      <c r="F530" s="114"/>
      <c r="G530" s="115">
        <f t="shared" ref="G530:S530" si="776">IFERROR(G505/G$32,0)</f>
        <v>0</v>
      </c>
      <c r="H530" s="115">
        <f t="shared" si="776"/>
        <v>0.00008331219672</v>
      </c>
      <c r="I530" s="115">
        <f t="shared" si="776"/>
        <v>0.0002205233755</v>
      </c>
      <c r="J530" s="115">
        <f t="shared" si="776"/>
        <v>0</v>
      </c>
      <c r="K530" s="115">
        <f t="shared" si="776"/>
        <v>0</v>
      </c>
      <c r="L530" s="115">
        <f t="shared" si="776"/>
        <v>0</v>
      </c>
      <c r="M530" s="115">
        <f t="shared" si="776"/>
        <v>0</v>
      </c>
      <c r="N530" s="115">
        <f t="shared" si="776"/>
        <v>0</v>
      </c>
      <c r="O530" s="115">
        <f t="shared" si="776"/>
        <v>0</v>
      </c>
      <c r="P530" s="115">
        <f t="shared" si="776"/>
        <v>0</v>
      </c>
      <c r="Q530" s="115">
        <f t="shared" si="776"/>
        <v>0</v>
      </c>
      <c r="R530" s="115">
        <f t="shared" si="776"/>
        <v>0</v>
      </c>
      <c r="S530" s="117">
        <f t="shared" si="776"/>
        <v>0.00008389458226</v>
      </c>
      <c r="T530" s="114"/>
      <c r="U530" s="117">
        <f t="shared" ref="U530:X530" si="777">IFERROR(U505/U$32,0)</f>
        <v>0.00008389458226</v>
      </c>
      <c r="V530" s="117">
        <f t="shared" si="777"/>
        <v>0</v>
      </c>
      <c r="W530" s="117">
        <f t="shared" si="777"/>
        <v>0</v>
      </c>
      <c r="X530" s="117">
        <f t="shared" si="777"/>
        <v>0</v>
      </c>
    </row>
    <row r="531" ht="14.25" customHeight="1" outlineLevel="1">
      <c r="A531" s="110"/>
      <c r="B531" s="197" t="s">
        <v>373</v>
      </c>
      <c r="C531" s="112" t="s">
        <v>69</v>
      </c>
      <c r="E531" s="115">
        <f t="shared" si="775"/>
        <v>0</v>
      </c>
      <c r="F531" s="114"/>
      <c r="G531" s="115">
        <f t="shared" ref="G531:S531" si="778">IFERROR(G506/G$32,0)</f>
        <v>0.01439661025</v>
      </c>
      <c r="H531" s="115">
        <f t="shared" si="778"/>
        <v>0.0153294442</v>
      </c>
      <c r="I531" s="115">
        <f t="shared" si="778"/>
        <v>0</v>
      </c>
      <c r="J531" s="115">
        <f t="shared" si="778"/>
        <v>0</v>
      </c>
      <c r="K531" s="115">
        <f t="shared" si="778"/>
        <v>0</v>
      </c>
      <c r="L531" s="115">
        <f t="shared" si="778"/>
        <v>0</v>
      </c>
      <c r="M531" s="115">
        <f t="shared" si="778"/>
        <v>0</v>
      </c>
      <c r="N531" s="115">
        <f t="shared" si="778"/>
        <v>0</v>
      </c>
      <c r="O531" s="115">
        <f t="shared" si="778"/>
        <v>0</v>
      </c>
      <c r="P531" s="115">
        <f t="shared" si="778"/>
        <v>0</v>
      </c>
      <c r="Q531" s="115">
        <f t="shared" si="778"/>
        <v>0</v>
      </c>
      <c r="R531" s="115">
        <f t="shared" si="778"/>
        <v>0</v>
      </c>
      <c r="S531" s="117">
        <f t="shared" si="778"/>
        <v>0.01132576861</v>
      </c>
      <c r="T531" s="114"/>
      <c r="U531" s="117">
        <f t="shared" ref="U531:X531" si="779">IFERROR(U506/U$32,0)</f>
        <v>0.01132576861</v>
      </c>
      <c r="V531" s="117">
        <f t="shared" si="779"/>
        <v>0</v>
      </c>
      <c r="W531" s="117">
        <f t="shared" si="779"/>
        <v>0</v>
      </c>
      <c r="X531" s="117">
        <f t="shared" si="779"/>
        <v>0</v>
      </c>
    </row>
    <row r="532" ht="14.25" customHeight="1" outlineLevel="1">
      <c r="A532" s="110"/>
      <c r="B532" s="111" t="s">
        <v>374</v>
      </c>
      <c r="C532" s="112" t="s">
        <v>69</v>
      </c>
      <c r="E532" s="115">
        <f t="shared" si="775"/>
        <v>0</v>
      </c>
      <c r="F532" s="114"/>
      <c r="G532" s="115">
        <f t="shared" ref="G532:S532" si="780">IFERROR(G507/G$32,0)</f>
        <v>0</v>
      </c>
      <c r="H532" s="115">
        <f t="shared" si="780"/>
        <v>0.002028189145</v>
      </c>
      <c r="I532" s="115">
        <f t="shared" si="780"/>
        <v>0.003326962658</v>
      </c>
      <c r="J532" s="115">
        <f t="shared" si="780"/>
        <v>0</v>
      </c>
      <c r="K532" s="115">
        <f t="shared" si="780"/>
        <v>0</v>
      </c>
      <c r="L532" s="115">
        <f t="shared" si="780"/>
        <v>0</v>
      </c>
      <c r="M532" s="115">
        <f t="shared" si="780"/>
        <v>0</v>
      </c>
      <c r="N532" s="115">
        <f t="shared" si="780"/>
        <v>0</v>
      </c>
      <c r="O532" s="115">
        <f t="shared" si="780"/>
        <v>0</v>
      </c>
      <c r="P532" s="115">
        <f t="shared" si="780"/>
        <v>0</v>
      </c>
      <c r="Q532" s="115">
        <f t="shared" si="780"/>
        <v>0</v>
      </c>
      <c r="R532" s="115">
        <f t="shared" si="780"/>
        <v>0</v>
      </c>
      <c r="S532" s="117">
        <f t="shared" si="780"/>
        <v>0.001556943622</v>
      </c>
      <c r="T532" s="114"/>
      <c r="U532" s="117">
        <f t="shared" ref="U532:X532" si="781">IFERROR(U507/U$32,0)</f>
        <v>0.001556943622</v>
      </c>
      <c r="V532" s="117">
        <f t="shared" si="781"/>
        <v>0</v>
      </c>
      <c r="W532" s="117">
        <f t="shared" si="781"/>
        <v>0</v>
      </c>
      <c r="X532" s="117">
        <f t="shared" si="781"/>
        <v>0</v>
      </c>
    </row>
    <row r="533" ht="14.25" customHeight="1" outlineLevel="1">
      <c r="A533" s="110"/>
      <c r="B533" s="111" t="s">
        <v>375</v>
      </c>
      <c r="C533" s="112" t="s">
        <v>69</v>
      </c>
      <c r="E533" s="115">
        <f t="shared" si="775"/>
        <v>0</v>
      </c>
      <c r="F533" s="114"/>
      <c r="G533" s="115">
        <f t="shared" ref="G533:S533" si="782">IFERROR(G508/G$32,0)</f>
        <v>0</v>
      </c>
      <c r="H533" s="115">
        <f t="shared" si="782"/>
        <v>0.00004628455373</v>
      </c>
      <c r="I533" s="115">
        <f t="shared" si="782"/>
        <v>0.0000441046751</v>
      </c>
      <c r="J533" s="115">
        <f t="shared" si="782"/>
        <v>0</v>
      </c>
      <c r="K533" s="115">
        <f t="shared" si="782"/>
        <v>0</v>
      </c>
      <c r="L533" s="115">
        <f t="shared" si="782"/>
        <v>0</v>
      </c>
      <c r="M533" s="115">
        <f t="shared" si="782"/>
        <v>0</v>
      </c>
      <c r="N533" s="115">
        <f t="shared" si="782"/>
        <v>0</v>
      </c>
      <c r="O533" s="115">
        <f t="shared" si="782"/>
        <v>0</v>
      </c>
      <c r="P533" s="115">
        <f t="shared" si="782"/>
        <v>0</v>
      </c>
      <c r="Q533" s="115">
        <f t="shared" si="782"/>
        <v>0</v>
      </c>
      <c r="R533" s="115">
        <f t="shared" si="782"/>
        <v>0</v>
      </c>
      <c r="S533" s="117">
        <f t="shared" si="782"/>
        <v>0.00002796486075</v>
      </c>
      <c r="T533" s="114"/>
      <c r="U533" s="117">
        <f t="shared" ref="U533:X533" si="783">IFERROR(U508/U$32,0)</f>
        <v>0.00002796486075</v>
      </c>
      <c r="V533" s="117">
        <f t="shared" si="783"/>
        <v>0</v>
      </c>
      <c r="W533" s="117">
        <f t="shared" si="783"/>
        <v>0</v>
      </c>
      <c r="X533" s="117">
        <f t="shared" si="783"/>
        <v>0</v>
      </c>
    </row>
    <row r="534" ht="14.25" customHeight="1" outlineLevel="1">
      <c r="A534" s="110"/>
      <c r="B534" s="111" t="s">
        <v>376</v>
      </c>
      <c r="C534" s="112" t="s">
        <v>69</v>
      </c>
      <c r="E534" s="115">
        <f t="shared" si="775"/>
        <v>0</v>
      </c>
      <c r="F534" s="114"/>
      <c r="G534" s="115">
        <f t="shared" ref="G534:S534" si="784">IFERROR(G509/G$32,0)</f>
        <v>0</v>
      </c>
      <c r="H534" s="115">
        <f t="shared" si="784"/>
        <v>0.0003008495993</v>
      </c>
      <c r="I534" s="115">
        <f t="shared" si="784"/>
        <v>0.0002602175831</v>
      </c>
      <c r="J534" s="115">
        <f t="shared" si="784"/>
        <v>0</v>
      </c>
      <c r="K534" s="115">
        <f t="shared" si="784"/>
        <v>0</v>
      </c>
      <c r="L534" s="115">
        <f t="shared" si="784"/>
        <v>0</v>
      </c>
      <c r="M534" s="115">
        <f t="shared" si="784"/>
        <v>0</v>
      </c>
      <c r="N534" s="115">
        <f t="shared" si="784"/>
        <v>0</v>
      </c>
      <c r="O534" s="115">
        <f t="shared" si="784"/>
        <v>0</v>
      </c>
      <c r="P534" s="115">
        <f t="shared" si="784"/>
        <v>0</v>
      </c>
      <c r="Q534" s="115">
        <f t="shared" si="784"/>
        <v>0</v>
      </c>
      <c r="R534" s="115">
        <f t="shared" si="784"/>
        <v>0</v>
      </c>
      <c r="S534" s="117">
        <f t="shared" si="784"/>
        <v>0.0001754795012</v>
      </c>
      <c r="T534" s="114"/>
      <c r="U534" s="117">
        <f t="shared" ref="U534:X534" si="785">IFERROR(U509/U$32,0)</f>
        <v>0.0001754795012</v>
      </c>
      <c r="V534" s="117">
        <f t="shared" si="785"/>
        <v>0</v>
      </c>
      <c r="W534" s="117">
        <f t="shared" si="785"/>
        <v>0</v>
      </c>
      <c r="X534" s="117">
        <f t="shared" si="785"/>
        <v>0</v>
      </c>
    </row>
    <row r="535" ht="14.25" customHeight="1" outlineLevel="1">
      <c r="A535" s="110"/>
      <c r="B535" s="111" t="s">
        <v>377</v>
      </c>
      <c r="C535" s="112" t="s">
        <v>69</v>
      </c>
      <c r="E535" s="115">
        <f t="shared" si="775"/>
        <v>0</v>
      </c>
      <c r="F535" s="114"/>
      <c r="G535" s="115">
        <f t="shared" ref="G535:S535" si="786">IFERROR(G510/G$32,0)</f>
        <v>0</v>
      </c>
      <c r="H535" s="115">
        <f t="shared" si="786"/>
        <v>0.001104349452</v>
      </c>
      <c r="I535" s="115">
        <f t="shared" si="786"/>
        <v>0.0009614819171</v>
      </c>
      <c r="J535" s="115">
        <f t="shared" si="786"/>
        <v>0</v>
      </c>
      <c r="K535" s="115">
        <f t="shared" si="786"/>
        <v>0</v>
      </c>
      <c r="L535" s="115">
        <f t="shared" si="786"/>
        <v>0</v>
      </c>
      <c r="M535" s="115">
        <f t="shared" si="786"/>
        <v>0</v>
      </c>
      <c r="N535" s="115">
        <f t="shared" si="786"/>
        <v>0</v>
      </c>
      <c r="O535" s="115">
        <f t="shared" si="786"/>
        <v>0</v>
      </c>
      <c r="P535" s="115">
        <f t="shared" si="786"/>
        <v>0</v>
      </c>
      <c r="Q535" s="115">
        <f t="shared" si="786"/>
        <v>0</v>
      </c>
      <c r="R535" s="115">
        <f t="shared" si="786"/>
        <v>0</v>
      </c>
      <c r="S535" s="117">
        <f t="shared" si="786"/>
        <v>0.0006456387227</v>
      </c>
      <c r="T535" s="114"/>
      <c r="U535" s="117">
        <f t="shared" ref="U535:X535" si="787">IFERROR(U510/U$32,0)</f>
        <v>0.0006456387227</v>
      </c>
      <c r="V535" s="117">
        <f t="shared" si="787"/>
        <v>0</v>
      </c>
      <c r="W535" s="117">
        <f t="shared" si="787"/>
        <v>0</v>
      </c>
      <c r="X535" s="117">
        <f t="shared" si="787"/>
        <v>0</v>
      </c>
    </row>
    <row r="536" ht="14.25" customHeight="1" outlineLevel="1">
      <c r="A536" s="110"/>
      <c r="B536" s="111" t="s">
        <v>378</v>
      </c>
      <c r="C536" s="112" t="s">
        <v>69</v>
      </c>
      <c r="E536" s="115">
        <f t="shared" si="775"/>
        <v>0</v>
      </c>
      <c r="F536" s="114"/>
      <c r="G536" s="115">
        <f t="shared" ref="G536:S536" si="788">IFERROR(G511/G$32,0)</f>
        <v>0</v>
      </c>
      <c r="H536" s="115">
        <f t="shared" si="788"/>
        <v>0</v>
      </c>
      <c r="I536" s="115">
        <f t="shared" si="788"/>
        <v>0</v>
      </c>
      <c r="J536" s="115">
        <f t="shared" si="788"/>
        <v>0</v>
      </c>
      <c r="K536" s="115">
        <f t="shared" si="788"/>
        <v>0</v>
      </c>
      <c r="L536" s="115">
        <f t="shared" si="788"/>
        <v>0</v>
      </c>
      <c r="M536" s="115">
        <f t="shared" si="788"/>
        <v>0</v>
      </c>
      <c r="N536" s="115">
        <f t="shared" si="788"/>
        <v>0</v>
      </c>
      <c r="O536" s="115">
        <f t="shared" si="788"/>
        <v>0</v>
      </c>
      <c r="P536" s="115">
        <f t="shared" si="788"/>
        <v>0</v>
      </c>
      <c r="Q536" s="115">
        <f t="shared" si="788"/>
        <v>0</v>
      </c>
      <c r="R536" s="115">
        <f t="shared" si="788"/>
        <v>0</v>
      </c>
      <c r="S536" s="117">
        <f t="shared" si="788"/>
        <v>0</v>
      </c>
      <c r="T536" s="114"/>
      <c r="U536" s="117">
        <f t="shared" ref="U536:X536" si="789">IFERROR(U511/U$32,0)</f>
        <v>0</v>
      </c>
      <c r="V536" s="117">
        <f t="shared" si="789"/>
        <v>0</v>
      </c>
      <c r="W536" s="117">
        <f t="shared" si="789"/>
        <v>0</v>
      </c>
      <c r="X536" s="117">
        <f t="shared" si="789"/>
        <v>0</v>
      </c>
    </row>
    <row r="537" ht="14.25" customHeight="1" outlineLevel="1">
      <c r="A537" s="110"/>
      <c r="B537" s="111" t="s">
        <v>379</v>
      </c>
      <c r="C537" s="112" t="s">
        <v>69</v>
      </c>
      <c r="E537" s="115">
        <f t="shared" si="775"/>
        <v>0</v>
      </c>
      <c r="F537" s="114"/>
      <c r="G537" s="115">
        <f t="shared" ref="G537:S537" si="790">IFERROR(G512/G$32,0)</f>
        <v>0</v>
      </c>
      <c r="H537" s="115">
        <f t="shared" si="790"/>
        <v>0</v>
      </c>
      <c r="I537" s="115">
        <f t="shared" si="790"/>
        <v>0</v>
      </c>
      <c r="J537" s="115">
        <f t="shared" si="790"/>
        <v>0</v>
      </c>
      <c r="K537" s="115">
        <f t="shared" si="790"/>
        <v>0</v>
      </c>
      <c r="L537" s="115">
        <f t="shared" si="790"/>
        <v>0</v>
      </c>
      <c r="M537" s="115">
        <f t="shared" si="790"/>
        <v>0</v>
      </c>
      <c r="N537" s="115">
        <f t="shared" si="790"/>
        <v>0</v>
      </c>
      <c r="O537" s="115">
        <f t="shared" si="790"/>
        <v>0</v>
      </c>
      <c r="P537" s="115">
        <f t="shared" si="790"/>
        <v>0</v>
      </c>
      <c r="Q537" s="115">
        <f t="shared" si="790"/>
        <v>0</v>
      </c>
      <c r="R537" s="115">
        <f t="shared" si="790"/>
        <v>0</v>
      </c>
      <c r="S537" s="117">
        <f t="shared" si="790"/>
        <v>0</v>
      </c>
      <c r="T537" s="114"/>
      <c r="U537" s="117">
        <f t="shared" ref="U537:X537" si="791">IFERROR(U512/U$32,0)</f>
        <v>0</v>
      </c>
      <c r="V537" s="117">
        <f t="shared" si="791"/>
        <v>0</v>
      </c>
      <c r="W537" s="117">
        <f t="shared" si="791"/>
        <v>0</v>
      </c>
      <c r="X537" s="117">
        <f t="shared" si="791"/>
        <v>0</v>
      </c>
    </row>
    <row r="538" ht="14.25" customHeight="1" outlineLevel="1">
      <c r="A538" s="110"/>
      <c r="B538" s="111" t="s">
        <v>380</v>
      </c>
      <c r="C538" s="112" t="s">
        <v>69</v>
      </c>
      <c r="E538" s="115">
        <f t="shared" si="775"/>
        <v>0</v>
      </c>
      <c r="F538" s="114"/>
      <c r="G538" s="115">
        <f t="shared" ref="G538:S538" si="792">IFERROR(G513/G$32,0)</f>
        <v>0</v>
      </c>
      <c r="H538" s="115">
        <f t="shared" si="792"/>
        <v>0.0007498097705</v>
      </c>
      <c r="I538" s="115">
        <f t="shared" si="792"/>
        <v>0.0009776536313</v>
      </c>
      <c r="J538" s="115">
        <f t="shared" si="792"/>
        <v>0</v>
      </c>
      <c r="K538" s="115">
        <f t="shared" si="792"/>
        <v>0</v>
      </c>
      <c r="L538" s="115">
        <f t="shared" si="792"/>
        <v>0</v>
      </c>
      <c r="M538" s="115">
        <f t="shared" si="792"/>
        <v>0</v>
      </c>
      <c r="N538" s="115">
        <f t="shared" si="792"/>
        <v>0</v>
      </c>
      <c r="O538" s="115">
        <f t="shared" si="792"/>
        <v>0</v>
      </c>
      <c r="P538" s="115">
        <f t="shared" si="792"/>
        <v>0</v>
      </c>
      <c r="Q538" s="115">
        <f t="shared" si="792"/>
        <v>0</v>
      </c>
      <c r="R538" s="115">
        <f t="shared" si="792"/>
        <v>0</v>
      </c>
      <c r="S538" s="117">
        <f t="shared" si="792"/>
        <v>0.0005156021202</v>
      </c>
      <c r="T538" s="114"/>
      <c r="U538" s="117">
        <f t="shared" ref="U538:X538" si="793">IFERROR(U513/U$32,0)</f>
        <v>0.0005156021202</v>
      </c>
      <c r="V538" s="117">
        <f t="shared" si="793"/>
        <v>0</v>
      </c>
      <c r="W538" s="117">
        <f t="shared" si="793"/>
        <v>0</v>
      </c>
      <c r="X538" s="117">
        <f t="shared" si="793"/>
        <v>0</v>
      </c>
    </row>
    <row r="539" ht="14.25" customHeight="1" outlineLevel="1">
      <c r="A539" s="110"/>
      <c r="B539" s="111" t="s">
        <v>381</v>
      </c>
      <c r="C539" s="112" t="s">
        <v>69</v>
      </c>
      <c r="E539" s="115">
        <f t="shared" si="775"/>
        <v>0</v>
      </c>
      <c r="F539" s="114"/>
      <c r="G539" s="115">
        <f t="shared" ref="G539:S539" si="794">IFERROR(G514/G$32,0)</f>
        <v>0</v>
      </c>
      <c r="H539" s="115">
        <f t="shared" si="794"/>
        <v>0</v>
      </c>
      <c r="I539" s="115">
        <f t="shared" si="794"/>
        <v>0.0003396059982</v>
      </c>
      <c r="J539" s="115">
        <f t="shared" si="794"/>
        <v>0</v>
      </c>
      <c r="K539" s="115">
        <f t="shared" si="794"/>
        <v>0</v>
      </c>
      <c r="L539" s="115">
        <f t="shared" si="794"/>
        <v>0</v>
      </c>
      <c r="M539" s="115">
        <f t="shared" si="794"/>
        <v>0</v>
      </c>
      <c r="N539" s="115">
        <f t="shared" si="794"/>
        <v>0</v>
      </c>
      <c r="O539" s="115">
        <f t="shared" si="794"/>
        <v>0</v>
      </c>
      <c r="P539" s="115">
        <f t="shared" si="794"/>
        <v>0</v>
      </c>
      <c r="Q539" s="115">
        <f t="shared" si="794"/>
        <v>0</v>
      </c>
      <c r="R539" s="115">
        <f t="shared" si="794"/>
        <v>0</v>
      </c>
      <c r="S539" s="117">
        <f t="shared" si="794"/>
        <v>0.00008074853543</v>
      </c>
      <c r="T539" s="114"/>
      <c r="U539" s="117">
        <f t="shared" ref="U539:X539" si="795">IFERROR(U514/U$32,0)</f>
        <v>0.00008074853543</v>
      </c>
      <c r="V539" s="117">
        <f t="shared" si="795"/>
        <v>0</v>
      </c>
      <c r="W539" s="117">
        <f t="shared" si="795"/>
        <v>0</v>
      </c>
      <c r="X539" s="117">
        <f t="shared" si="795"/>
        <v>0</v>
      </c>
    </row>
    <row r="540" ht="14.25" customHeight="1" outlineLevel="1">
      <c r="A540" s="110"/>
      <c r="B540" s="197" t="s">
        <v>382</v>
      </c>
      <c r="C540" s="112" t="s">
        <v>69</v>
      </c>
      <c r="E540" s="115">
        <f t="shared" si="775"/>
        <v>0</v>
      </c>
      <c r="F540" s="114"/>
      <c r="G540" s="115">
        <f t="shared" ref="G540:S540" si="796">IFERROR(G515/G$32,0)</f>
        <v>0</v>
      </c>
      <c r="H540" s="115">
        <f t="shared" si="796"/>
        <v>0</v>
      </c>
      <c r="I540" s="115">
        <f t="shared" si="796"/>
        <v>0</v>
      </c>
      <c r="J540" s="115">
        <f t="shared" si="796"/>
        <v>0</v>
      </c>
      <c r="K540" s="115">
        <f t="shared" si="796"/>
        <v>0</v>
      </c>
      <c r="L540" s="115">
        <f t="shared" si="796"/>
        <v>0</v>
      </c>
      <c r="M540" s="115">
        <f t="shared" si="796"/>
        <v>0</v>
      </c>
      <c r="N540" s="115">
        <f t="shared" si="796"/>
        <v>0</v>
      </c>
      <c r="O540" s="115">
        <f t="shared" si="796"/>
        <v>0</v>
      </c>
      <c r="P540" s="115">
        <f t="shared" si="796"/>
        <v>0</v>
      </c>
      <c r="Q540" s="115">
        <f t="shared" si="796"/>
        <v>0</v>
      </c>
      <c r="R540" s="115">
        <f t="shared" si="796"/>
        <v>0</v>
      </c>
      <c r="S540" s="117">
        <f t="shared" si="796"/>
        <v>0</v>
      </c>
      <c r="T540" s="114"/>
      <c r="U540" s="117">
        <f t="shared" ref="U540:X540" si="797">IFERROR(U515/U$32,0)</f>
        <v>0</v>
      </c>
      <c r="V540" s="117">
        <f t="shared" si="797"/>
        <v>0</v>
      </c>
      <c r="W540" s="117">
        <f t="shared" si="797"/>
        <v>0</v>
      </c>
      <c r="X540" s="117">
        <f t="shared" si="797"/>
        <v>0</v>
      </c>
    </row>
    <row r="541" ht="14.25" customHeight="1" outlineLevel="1">
      <c r="A541" s="110"/>
      <c r="B541" s="111" t="s">
        <v>383</v>
      </c>
      <c r="C541" s="112" t="s">
        <v>69</v>
      </c>
      <c r="E541" s="115">
        <f t="shared" si="775"/>
        <v>0</v>
      </c>
      <c r="F541" s="114"/>
      <c r="G541" s="115">
        <f t="shared" ref="G541:S541" si="798">IFERROR(G516/G$32,0)</f>
        <v>0</v>
      </c>
      <c r="H541" s="115">
        <f t="shared" si="798"/>
        <v>0</v>
      </c>
      <c r="I541" s="115">
        <f t="shared" si="798"/>
        <v>0</v>
      </c>
      <c r="J541" s="115">
        <f t="shared" si="798"/>
        <v>0</v>
      </c>
      <c r="K541" s="115">
        <f t="shared" si="798"/>
        <v>0</v>
      </c>
      <c r="L541" s="115">
        <f t="shared" si="798"/>
        <v>0</v>
      </c>
      <c r="M541" s="115">
        <f t="shared" si="798"/>
        <v>0</v>
      </c>
      <c r="N541" s="115">
        <f t="shared" si="798"/>
        <v>0</v>
      </c>
      <c r="O541" s="115">
        <f t="shared" si="798"/>
        <v>0</v>
      </c>
      <c r="P541" s="115">
        <f t="shared" si="798"/>
        <v>0</v>
      </c>
      <c r="Q541" s="115">
        <f t="shared" si="798"/>
        <v>0</v>
      </c>
      <c r="R541" s="115">
        <f t="shared" si="798"/>
        <v>0</v>
      </c>
      <c r="S541" s="117">
        <f t="shared" si="798"/>
        <v>0</v>
      </c>
      <c r="T541" s="114"/>
      <c r="U541" s="117">
        <f t="shared" ref="U541:X541" si="799">IFERROR(U516/U$32,0)</f>
        <v>0</v>
      </c>
      <c r="V541" s="117">
        <f t="shared" si="799"/>
        <v>0</v>
      </c>
      <c r="W541" s="117">
        <f t="shared" si="799"/>
        <v>0</v>
      </c>
      <c r="X541" s="117">
        <f t="shared" si="799"/>
        <v>0</v>
      </c>
    </row>
    <row r="542" ht="14.25" customHeight="1" outlineLevel="1">
      <c r="A542" s="110"/>
      <c r="B542" s="111" t="s">
        <v>384</v>
      </c>
      <c r="C542" s="112" t="s">
        <v>69</v>
      </c>
      <c r="E542" s="115">
        <f t="shared" si="775"/>
        <v>0</v>
      </c>
      <c r="F542" s="114"/>
      <c r="G542" s="115">
        <f t="shared" ref="G542:S542" si="800">IFERROR(G517/G$32,0)</f>
        <v>0.010470262</v>
      </c>
      <c r="H542" s="115">
        <f t="shared" si="800"/>
        <v>0.004632158138</v>
      </c>
      <c r="I542" s="115">
        <f t="shared" si="800"/>
        <v>0.000441046751</v>
      </c>
      <c r="J542" s="115">
        <f t="shared" si="800"/>
        <v>0</v>
      </c>
      <c r="K542" s="115">
        <f t="shared" si="800"/>
        <v>0</v>
      </c>
      <c r="L542" s="115">
        <f t="shared" si="800"/>
        <v>0</v>
      </c>
      <c r="M542" s="115">
        <f t="shared" si="800"/>
        <v>0</v>
      </c>
      <c r="N542" s="115">
        <f t="shared" si="800"/>
        <v>0</v>
      </c>
      <c r="O542" s="115">
        <f t="shared" si="800"/>
        <v>0</v>
      </c>
      <c r="P542" s="115">
        <f t="shared" si="800"/>
        <v>0</v>
      </c>
      <c r="Q542" s="115">
        <f t="shared" si="800"/>
        <v>0</v>
      </c>
      <c r="R542" s="115">
        <f t="shared" si="800"/>
        <v>0</v>
      </c>
      <c r="S542" s="117">
        <f t="shared" si="800"/>
        <v>0.005881010217</v>
      </c>
      <c r="T542" s="114"/>
      <c r="U542" s="117">
        <f t="shared" ref="U542:X542" si="801">IFERROR(U517/U$32,0)</f>
        <v>0.005881010217</v>
      </c>
      <c r="V542" s="117">
        <f t="shared" si="801"/>
        <v>0</v>
      </c>
      <c r="W542" s="117">
        <f t="shared" si="801"/>
        <v>0</v>
      </c>
      <c r="X542" s="117">
        <f t="shared" si="801"/>
        <v>0</v>
      </c>
    </row>
    <row r="543" ht="14.25" customHeight="1" outlineLevel="1">
      <c r="A543" s="110"/>
      <c r="B543" s="111" t="s">
        <v>385</v>
      </c>
      <c r="C543" s="112" t="s">
        <v>69</v>
      </c>
      <c r="E543" s="115">
        <f t="shared" si="775"/>
        <v>0</v>
      </c>
      <c r="F543" s="114"/>
      <c r="G543" s="115">
        <f t="shared" ref="G543:S543" si="802">IFERROR(G518/G$32,0)</f>
        <v>0</v>
      </c>
      <c r="H543" s="115">
        <f t="shared" si="802"/>
        <v>0.0001805097596</v>
      </c>
      <c r="I543" s="115">
        <f t="shared" si="802"/>
        <v>0.0002940311673</v>
      </c>
      <c r="J543" s="115">
        <f t="shared" si="802"/>
        <v>0</v>
      </c>
      <c r="K543" s="115">
        <f t="shared" si="802"/>
        <v>0</v>
      </c>
      <c r="L543" s="115">
        <f t="shared" si="802"/>
        <v>0</v>
      </c>
      <c r="M543" s="115">
        <f t="shared" si="802"/>
        <v>0</v>
      </c>
      <c r="N543" s="115">
        <f t="shared" si="802"/>
        <v>0</v>
      </c>
      <c r="O543" s="115">
        <f t="shared" si="802"/>
        <v>0</v>
      </c>
      <c r="P543" s="115">
        <f t="shared" si="802"/>
        <v>0</v>
      </c>
      <c r="Q543" s="115">
        <f t="shared" si="802"/>
        <v>0</v>
      </c>
      <c r="R543" s="115">
        <f t="shared" si="802"/>
        <v>0</v>
      </c>
      <c r="S543" s="117">
        <f t="shared" si="802"/>
        <v>0.0001380765</v>
      </c>
      <c r="T543" s="114"/>
      <c r="U543" s="117">
        <f t="shared" ref="U543:X543" si="803">IFERROR(U518/U$32,0)</f>
        <v>0.0001380765</v>
      </c>
      <c r="V543" s="117">
        <f t="shared" si="803"/>
        <v>0</v>
      </c>
      <c r="W543" s="117">
        <f t="shared" si="803"/>
        <v>0</v>
      </c>
      <c r="X543" s="117">
        <f t="shared" si="803"/>
        <v>0</v>
      </c>
    </row>
    <row r="544" ht="14.25" customHeight="1" outlineLevel="1">
      <c r="A544" s="110"/>
      <c r="B544" s="111" t="s">
        <v>386</v>
      </c>
      <c r="C544" s="112" t="s">
        <v>69</v>
      </c>
      <c r="E544" s="115">
        <f t="shared" si="775"/>
        <v>0</v>
      </c>
      <c r="F544" s="114"/>
      <c r="G544" s="115">
        <f t="shared" ref="G544:S544" si="804">IFERROR(G519/G$32,0)</f>
        <v>0</v>
      </c>
      <c r="H544" s="115">
        <f t="shared" si="804"/>
        <v>0</v>
      </c>
      <c r="I544" s="115">
        <f t="shared" si="804"/>
        <v>0.00005880623346</v>
      </c>
      <c r="J544" s="115">
        <f t="shared" si="804"/>
        <v>0</v>
      </c>
      <c r="K544" s="115">
        <f t="shared" si="804"/>
        <v>0</v>
      </c>
      <c r="L544" s="115">
        <f t="shared" si="804"/>
        <v>0</v>
      </c>
      <c r="M544" s="115">
        <f t="shared" si="804"/>
        <v>0</v>
      </c>
      <c r="N544" s="115">
        <f t="shared" si="804"/>
        <v>0</v>
      </c>
      <c r="O544" s="115">
        <f t="shared" si="804"/>
        <v>0</v>
      </c>
      <c r="P544" s="115">
        <f t="shared" si="804"/>
        <v>0</v>
      </c>
      <c r="Q544" s="115">
        <f t="shared" si="804"/>
        <v>0</v>
      </c>
      <c r="R544" s="115">
        <f t="shared" si="804"/>
        <v>0</v>
      </c>
      <c r="S544" s="117">
        <f t="shared" si="804"/>
        <v>0.00001398243038</v>
      </c>
      <c r="T544" s="114"/>
      <c r="U544" s="117">
        <f t="shared" ref="U544:X544" si="805">IFERROR(U519/U$32,0)</f>
        <v>0.00001398243038</v>
      </c>
      <c r="V544" s="117">
        <f t="shared" si="805"/>
        <v>0</v>
      </c>
      <c r="W544" s="117">
        <f t="shared" si="805"/>
        <v>0</v>
      </c>
      <c r="X544" s="117">
        <f t="shared" si="805"/>
        <v>0</v>
      </c>
    </row>
    <row r="545" ht="14.25" customHeight="1" outlineLevel="1">
      <c r="A545" s="110"/>
      <c r="B545" s="197" t="s">
        <v>387</v>
      </c>
      <c r="C545" s="112" t="s">
        <v>69</v>
      </c>
      <c r="E545" s="115">
        <f t="shared" si="775"/>
        <v>0</v>
      </c>
      <c r="F545" s="114"/>
      <c r="G545" s="115">
        <f t="shared" ref="G545:S545" si="806">IFERROR(G520/G$32,0)</f>
        <v>0</v>
      </c>
      <c r="H545" s="115">
        <f t="shared" si="806"/>
        <v>0</v>
      </c>
      <c r="I545" s="115">
        <f t="shared" si="806"/>
        <v>0</v>
      </c>
      <c r="J545" s="115">
        <f t="shared" si="806"/>
        <v>0</v>
      </c>
      <c r="K545" s="115">
        <f t="shared" si="806"/>
        <v>0</v>
      </c>
      <c r="L545" s="115">
        <f t="shared" si="806"/>
        <v>0</v>
      </c>
      <c r="M545" s="115">
        <f t="shared" si="806"/>
        <v>0</v>
      </c>
      <c r="N545" s="115">
        <f t="shared" si="806"/>
        <v>0</v>
      </c>
      <c r="O545" s="115">
        <f t="shared" si="806"/>
        <v>0</v>
      </c>
      <c r="P545" s="115">
        <f t="shared" si="806"/>
        <v>0</v>
      </c>
      <c r="Q545" s="115">
        <f t="shared" si="806"/>
        <v>0</v>
      </c>
      <c r="R545" s="115">
        <f t="shared" si="806"/>
        <v>0</v>
      </c>
      <c r="S545" s="117">
        <f t="shared" si="806"/>
        <v>0</v>
      </c>
      <c r="T545" s="114"/>
      <c r="U545" s="117">
        <f t="shared" ref="U545:X545" si="807">IFERROR(U520/U$32,0)</f>
        <v>0</v>
      </c>
      <c r="V545" s="117">
        <f t="shared" si="807"/>
        <v>0</v>
      </c>
      <c r="W545" s="117">
        <f t="shared" si="807"/>
        <v>0</v>
      </c>
      <c r="X545" s="117">
        <f t="shared" si="807"/>
        <v>0</v>
      </c>
    </row>
    <row r="546" ht="14.25" customHeight="1" outlineLevel="1">
      <c r="A546" s="110"/>
      <c r="B546" s="111" t="s">
        <v>388</v>
      </c>
      <c r="C546" s="112" t="s">
        <v>69</v>
      </c>
      <c r="E546" s="115">
        <f t="shared" si="775"/>
        <v>0</v>
      </c>
      <c r="F546" s="114"/>
      <c r="G546" s="115">
        <f t="shared" ref="G546:S546" si="808">IFERROR(G521/G$32,0)</f>
        <v>0</v>
      </c>
      <c r="H546" s="115">
        <f t="shared" si="808"/>
        <v>0.0001971721989</v>
      </c>
      <c r="I546" s="115">
        <f t="shared" si="808"/>
        <v>0</v>
      </c>
      <c r="J546" s="115">
        <f t="shared" si="808"/>
        <v>0</v>
      </c>
      <c r="K546" s="115">
        <f t="shared" si="808"/>
        <v>0</v>
      </c>
      <c r="L546" s="115">
        <f t="shared" si="808"/>
        <v>0</v>
      </c>
      <c r="M546" s="115">
        <f t="shared" si="808"/>
        <v>0</v>
      </c>
      <c r="N546" s="115">
        <f t="shared" si="808"/>
        <v>0</v>
      </c>
      <c r="O546" s="115">
        <f t="shared" si="808"/>
        <v>0</v>
      </c>
      <c r="P546" s="115">
        <f t="shared" si="808"/>
        <v>0</v>
      </c>
      <c r="Q546" s="115">
        <f t="shared" si="808"/>
        <v>0</v>
      </c>
      <c r="R546" s="115">
        <f t="shared" si="808"/>
        <v>0</v>
      </c>
      <c r="S546" s="117">
        <f t="shared" si="808"/>
        <v>0.00007445644176</v>
      </c>
      <c r="T546" s="114"/>
      <c r="U546" s="117">
        <f t="shared" ref="U546:X546" si="809">IFERROR(U521/U$32,0)</f>
        <v>0.00007445644176</v>
      </c>
      <c r="V546" s="117">
        <f t="shared" si="809"/>
        <v>0</v>
      </c>
      <c r="W546" s="117">
        <f t="shared" si="809"/>
        <v>0</v>
      </c>
      <c r="X546" s="117">
        <f t="shared" si="809"/>
        <v>0</v>
      </c>
    </row>
    <row r="547" ht="14.25" customHeight="1" outlineLevel="1">
      <c r="A547" s="110"/>
      <c r="B547" s="197" t="s">
        <v>389</v>
      </c>
      <c r="C547" s="112" t="s">
        <v>69</v>
      </c>
      <c r="E547" s="115">
        <f t="shared" si="775"/>
        <v>0</v>
      </c>
      <c r="F547" s="114"/>
      <c r="G547" s="115">
        <f t="shared" ref="G547:S547" si="810">IFERROR(G522/G$32,0)</f>
        <v>0</v>
      </c>
      <c r="H547" s="115">
        <f t="shared" si="810"/>
        <v>0.00005554146448</v>
      </c>
      <c r="I547" s="115">
        <f t="shared" si="810"/>
        <v>0.00008820935019</v>
      </c>
      <c r="J547" s="115">
        <f t="shared" si="810"/>
        <v>0</v>
      </c>
      <c r="K547" s="115">
        <f t="shared" si="810"/>
        <v>0</v>
      </c>
      <c r="L547" s="115">
        <f t="shared" si="810"/>
        <v>0</v>
      </c>
      <c r="M547" s="115">
        <f t="shared" si="810"/>
        <v>0</v>
      </c>
      <c r="N547" s="115">
        <f t="shared" si="810"/>
        <v>0</v>
      </c>
      <c r="O547" s="115">
        <f t="shared" si="810"/>
        <v>0</v>
      </c>
      <c r="P547" s="115">
        <f t="shared" si="810"/>
        <v>0</v>
      </c>
      <c r="Q547" s="115">
        <f t="shared" si="810"/>
        <v>0</v>
      </c>
      <c r="R547" s="115">
        <f t="shared" si="810"/>
        <v>0</v>
      </c>
      <c r="S547" s="117">
        <f t="shared" si="810"/>
        <v>0.00004194729113</v>
      </c>
      <c r="T547" s="114"/>
      <c r="U547" s="117">
        <f t="shared" ref="U547:X547" si="811">IFERROR(U522/U$32,0)</f>
        <v>0.00004194729113</v>
      </c>
      <c r="V547" s="117">
        <f t="shared" si="811"/>
        <v>0</v>
      </c>
      <c r="W547" s="117">
        <f t="shared" si="811"/>
        <v>0</v>
      </c>
      <c r="X547" s="117">
        <f t="shared" si="811"/>
        <v>0</v>
      </c>
    </row>
    <row r="548" ht="14.25" customHeight="1" outlineLevel="1">
      <c r="A548" s="110"/>
      <c r="B548" s="111" t="s">
        <v>390</v>
      </c>
      <c r="C548" s="112" t="s">
        <v>69</v>
      </c>
      <c r="E548" s="115">
        <f t="shared" si="775"/>
        <v>0</v>
      </c>
      <c r="F548" s="114"/>
      <c r="G548" s="115">
        <f t="shared" ref="G548:S548" si="812">IFERROR(G523/G$32,0)</f>
        <v>0</v>
      </c>
      <c r="H548" s="115">
        <f t="shared" si="812"/>
        <v>0.0002221658579</v>
      </c>
      <c r="I548" s="115">
        <f t="shared" si="812"/>
        <v>0.003351955307</v>
      </c>
      <c r="J548" s="115">
        <f t="shared" si="812"/>
        <v>0</v>
      </c>
      <c r="K548" s="115">
        <f t="shared" si="812"/>
        <v>0</v>
      </c>
      <c r="L548" s="115">
        <f t="shared" si="812"/>
        <v>0</v>
      </c>
      <c r="M548" s="115">
        <f t="shared" si="812"/>
        <v>0</v>
      </c>
      <c r="N548" s="115">
        <f t="shared" si="812"/>
        <v>0</v>
      </c>
      <c r="O548" s="115">
        <f t="shared" si="812"/>
        <v>0</v>
      </c>
      <c r="P548" s="115">
        <f t="shared" si="812"/>
        <v>0</v>
      </c>
      <c r="Q548" s="115">
        <f t="shared" si="812"/>
        <v>0</v>
      </c>
      <c r="R548" s="115">
        <f t="shared" si="812"/>
        <v>0</v>
      </c>
      <c r="S548" s="117">
        <f t="shared" si="812"/>
        <v>0.0008808931138</v>
      </c>
      <c r="T548" s="114"/>
      <c r="U548" s="117">
        <f t="shared" ref="U548:X548" si="813">IFERROR(U523/U$32,0)</f>
        <v>0.0008808931138</v>
      </c>
      <c r="V548" s="117">
        <f t="shared" si="813"/>
        <v>0</v>
      </c>
      <c r="W548" s="117">
        <f t="shared" si="813"/>
        <v>0</v>
      </c>
      <c r="X548" s="117">
        <f t="shared" si="813"/>
        <v>0</v>
      </c>
    </row>
    <row r="549" ht="14.25" customHeight="1" outlineLevel="1">
      <c r="A549" s="110"/>
      <c r="B549" s="111" t="s">
        <v>391</v>
      </c>
      <c r="C549" s="112" t="s">
        <v>69</v>
      </c>
      <c r="E549" s="115">
        <f t="shared" si="775"/>
        <v>0</v>
      </c>
      <c r="F549" s="114"/>
      <c r="G549" s="115">
        <f t="shared" ref="G549:S549" si="814">IFERROR(G524/G$32,0)</f>
        <v>0</v>
      </c>
      <c r="H549" s="115">
        <f t="shared" si="814"/>
        <v>0.0002564164277</v>
      </c>
      <c r="I549" s="115">
        <f t="shared" si="814"/>
        <v>0.0005233754778</v>
      </c>
      <c r="J549" s="115">
        <f t="shared" si="814"/>
        <v>0</v>
      </c>
      <c r="K549" s="115">
        <f t="shared" si="814"/>
        <v>0</v>
      </c>
      <c r="L549" s="115">
        <f t="shared" si="814"/>
        <v>0</v>
      </c>
      <c r="M549" s="115">
        <f t="shared" si="814"/>
        <v>0</v>
      </c>
      <c r="N549" s="115">
        <f t="shared" si="814"/>
        <v>0</v>
      </c>
      <c r="O549" s="115">
        <f t="shared" si="814"/>
        <v>0</v>
      </c>
      <c r="P549" s="115">
        <f t="shared" si="814"/>
        <v>0</v>
      </c>
      <c r="Q549" s="115">
        <f t="shared" si="814"/>
        <v>0</v>
      </c>
      <c r="R549" s="115">
        <f t="shared" si="814"/>
        <v>0</v>
      </c>
      <c r="S549" s="117">
        <f t="shared" si="814"/>
        <v>0.0002212719607</v>
      </c>
      <c r="T549" s="114"/>
      <c r="U549" s="117">
        <f t="shared" ref="U549:X549" si="815">IFERROR(U524/U$32,0)</f>
        <v>0.0002212719607</v>
      </c>
      <c r="V549" s="117">
        <f t="shared" si="815"/>
        <v>0</v>
      </c>
      <c r="W549" s="117">
        <f t="shared" si="815"/>
        <v>0</v>
      </c>
      <c r="X549" s="117">
        <f t="shared" si="815"/>
        <v>0</v>
      </c>
    </row>
    <row r="550" ht="14.25" customHeight="1" outlineLevel="1">
      <c r="A550" s="110"/>
      <c r="B550" s="197" t="s">
        <v>392</v>
      </c>
      <c r="C550" s="112" t="s">
        <v>69</v>
      </c>
      <c r="E550" s="115">
        <f t="shared" si="775"/>
        <v>0</v>
      </c>
      <c r="F550" s="114"/>
      <c r="G550" s="115">
        <f t="shared" ref="G550:S550" si="816">IFERROR(G525/G$32,0)</f>
        <v>0.003926348251</v>
      </c>
      <c r="H550" s="115">
        <f t="shared" si="816"/>
        <v>0.002665990295</v>
      </c>
      <c r="I550" s="115">
        <f t="shared" si="816"/>
        <v>0</v>
      </c>
      <c r="J550" s="115">
        <f t="shared" si="816"/>
        <v>0</v>
      </c>
      <c r="K550" s="115">
        <f t="shared" si="816"/>
        <v>0</v>
      </c>
      <c r="L550" s="115">
        <f t="shared" si="816"/>
        <v>0</v>
      </c>
      <c r="M550" s="115">
        <f t="shared" si="816"/>
        <v>0</v>
      </c>
      <c r="N550" s="115">
        <f t="shared" si="816"/>
        <v>0</v>
      </c>
      <c r="O550" s="115">
        <f t="shared" si="816"/>
        <v>0</v>
      </c>
      <c r="P550" s="115">
        <f t="shared" si="816"/>
        <v>0</v>
      </c>
      <c r="Q550" s="115">
        <f t="shared" si="816"/>
        <v>0</v>
      </c>
      <c r="R550" s="115">
        <f t="shared" si="816"/>
        <v>0</v>
      </c>
      <c r="S550" s="117">
        <f t="shared" si="816"/>
        <v>0.002516837468</v>
      </c>
      <c r="T550" s="114"/>
      <c r="U550" s="117">
        <f t="shared" ref="U550:X550" si="817">IFERROR(U525/U$32,0)</f>
        <v>0.002516837468</v>
      </c>
      <c r="V550" s="117">
        <f t="shared" si="817"/>
        <v>0</v>
      </c>
      <c r="W550" s="117">
        <f t="shared" si="817"/>
        <v>0</v>
      </c>
      <c r="X550" s="117">
        <f t="shared" si="817"/>
        <v>0</v>
      </c>
    </row>
    <row r="551" ht="14.25" customHeight="1" outlineLevel="1">
      <c r="A551" s="110"/>
      <c r="B551" s="111" t="s">
        <v>393</v>
      </c>
      <c r="C551" s="112" t="s">
        <v>69</v>
      </c>
      <c r="E551" s="115">
        <f t="shared" si="775"/>
        <v>0</v>
      </c>
      <c r="F551" s="114"/>
      <c r="G551" s="115">
        <f t="shared" ref="G551:S551" si="818">IFERROR(G526/G$32,0)</f>
        <v>0</v>
      </c>
      <c r="H551" s="115">
        <f t="shared" si="818"/>
        <v>0.001017334491</v>
      </c>
      <c r="I551" s="115">
        <f t="shared" si="818"/>
        <v>0.0005513084387</v>
      </c>
      <c r="J551" s="115">
        <f t="shared" si="818"/>
        <v>0</v>
      </c>
      <c r="K551" s="115">
        <f t="shared" si="818"/>
        <v>0</v>
      </c>
      <c r="L551" s="115">
        <f t="shared" si="818"/>
        <v>0</v>
      </c>
      <c r="M551" s="115">
        <f t="shared" si="818"/>
        <v>0</v>
      </c>
      <c r="N551" s="115">
        <f t="shared" si="818"/>
        <v>0</v>
      </c>
      <c r="O551" s="115">
        <f t="shared" si="818"/>
        <v>0</v>
      </c>
      <c r="P551" s="115">
        <f t="shared" si="818"/>
        <v>0</v>
      </c>
      <c r="Q551" s="115">
        <f t="shared" si="818"/>
        <v>0</v>
      </c>
      <c r="R551" s="115">
        <f t="shared" si="818"/>
        <v>0</v>
      </c>
      <c r="S551" s="117">
        <f t="shared" si="818"/>
        <v>0.0005152525594</v>
      </c>
      <c r="T551" s="114"/>
      <c r="U551" s="117">
        <f t="shared" ref="U551:X551" si="819">IFERROR(U526/U$32,0)</f>
        <v>0.0005152525594</v>
      </c>
      <c r="V551" s="117">
        <f t="shared" si="819"/>
        <v>0</v>
      </c>
      <c r="W551" s="117">
        <f t="shared" si="819"/>
        <v>0</v>
      </c>
      <c r="X551" s="117">
        <f t="shared" si="819"/>
        <v>0</v>
      </c>
    </row>
    <row r="552" ht="14.25" customHeight="1" outlineLevel="1">
      <c r="A552" s="121"/>
      <c r="B552" s="148" t="s">
        <v>394</v>
      </c>
      <c r="C552" s="123" t="s">
        <v>69</v>
      </c>
      <c r="D552" s="70"/>
      <c r="E552" s="117">
        <f>IFERROR(E527/E527,0)</f>
        <v>0</v>
      </c>
      <c r="F552" s="109"/>
      <c r="G552" s="117">
        <f t="shared" ref="G552:S552" si="820">IFERROR(G527/G527,0)</f>
        <v>1</v>
      </c>
      <c r="H552" s="117">
        <f t="shared" si="820"/>
        <v>1</v>
      </c>
      <c r="I552" s="117">
        <f t="shared" si="820"/>
        <v>1</v>
      </c>
      <c r="J552" s="117">
        <f t="shared" si="820"/>
        <v>0</v>
      </c>
      <c r="K552" s="117">
        <f t="shared" si="820"/>
        <v>0</v>
      </c>
      <c r="L552" s="117">
        <f t="shared" si="820"/>
        <v>0</v>
      </c>
      <c r="M552" s="117">
        <f t="shared" si="820"/>
        <v>0</v>
      </c>
      <c r="N552" s="117">
        <f t="shared" si="820"/>
        <v>0</v>
      </c>
      <c r="O552" s="117">
        <f t="shared" si="820"/>
        <v>0</v>
      </c>
      <c r="P552" s="117">
        <f t="shared" si="820"/>
        <v>0</v>
      </c>
      <c r="Q552" s="117">
        <f t="shared" si="820"/>
        <v>0</v>
      </c>
      <c r="R552" s="117">
        <f t="shared" si="820"/>
        <v>0</v>
      </c>
      <c r="S552" s="117">
        <f t="shared" si="820"/>
        <v>1</v>
      </c>
      <c r="T552" s="109"/>
      <c r="U552" s="117">
        <f t="shared" ref="U552:X552" si="821">IFERROR(U527/U527,0)</f>
        <v>1</v>
      </c>
      <c r="V552" s="117">
        <f t="shared" si="821"/>
        <v>0</v>
      </c>
      <c r="W552" s="117">
        <f t="shared" si="821"/>
        <v>0</v>
      </c>
      <c r="X552" s="117">
        <f t="shared" si="821"/>
        <v>0</v>
      </c>
    </row>
    <row r="553" ht="14.25" customHeight="1" outlineLevel="1">
      <c r="A553" s="110"/>
      <c r="B553" s="111" t="s">
        <v>395</v>
      </c>
      <c r="C553" s="112"/>
      <c r="E553" s="116">
        <v>1.0</v>
      </c>
      <c r="F553" s="114"/>
      <c r="G553" s="116">
        <v>1.0</v>
      </c>
      <c r="H553" s="116">
        <v>1.0</v>
      </c>
      <c r="I553" s="116">
        <v>1.0</v>
      </c>
      <c r="J553" s="116"/>
      <c r="K553" s="116"/>
      <c r="L553" s="116"/>
      <c r="M553" s="116"/>
      <c r="N553" s="116"/>
      <c r="O553" s="116"/>
      <c r="P553" s="116"/>
      <c r="Q553" s="116"/>
      <c r="R553" s="116"/>
      <c r="S553" s="120">
        <v>1.0</v>
      </c>
      <c r="T553" s="114"/>
      <c r="U553" s="120">
        <v>1.0</v>
      </c>
      <c r="V553" s="120">
        <v>1.0</v>
      </c>
      <c r="W553" s="120">
        <v>1.0</v>
      </c>
      <c r="X553" s="120">
        <v>1.0</v>
      </c>
    </row>
    <row r="554" ht="14.25" customHeight="1" outlineLevel="1">
      <c r="A554" s="110"/>
      <c r="B554" s="111" t="s">
        <v>396</v>
      </c>
      <c r="C554" s="112"/>
      <c r="E554" s="116">
        <v>1.0</v>
      </c>
      <c r="F554" s="114"/>
      <c r="G554" s="116">
        <v>1.0</v>
      </c>
      <c r="H554" s="116">
        <v>1.0</v>
      </c>
      <c r="I554" s="116">
        <v>1.0</v>
      </c>
      <c r="J554" s="116"/>
      <c r="K554" s="116"/>
      <c r="L554" s="116"/>
      <c r="M554" s="116"/>
      <c r="N554" s="116"/>
      <c r="O554" s="116"/>
      <c r="P554" s="116"/>
      <c r="Q554" s="116"/>
      <c r="R554" s="116"/>
      <c r="S554" s="120">
        <v>1.0</v>
      </c>
      <c r="T554" s="114"/>
      <c r="U554" s="120">
        <v>1.0</v>
      </c>
      <c r="V554" s="120">
        <v>1.0</v>
      </c>
      <c r="W554" s="120">
        <v>1.0</v>
      </c>
      <c r="X554" s="120">
        <v>1.0</v>
      </c>
    </row>
    <row r="555" ht="14.25" customHeight="1" outlineLevel="1">
      <c r="A555" s="110"/>
      <c r="B555" s="111" t="s">
        <v>397</v>
      </c>
      <c r="C555" s="112"/>
      <c r="E555" s="127"/>
      <c r="F555" s="114"/>
      <c r="G555" s="116">
        <v>19.75</v>
      </c>
      <c r="H555" s="116">
        <v>23.65</v>
      </c>
      <c r="I555" s="116">
        <v>19.45</v>
      </c>
      <c r="J555" s="116"/>
      <c r="K555" s="116"/>
      <c r="L555" s="116"/>
      <c r="M555" s="116"/>
      <c r="N555" s="116"/>
      <c r="O555" s="116"/>
      <c r="P555" s="116"/>
      <c r="Q555" s="116"/>
      <c r="R555" s="116"/>
      <c r="S555" s="120"/>
      <c r="T555" s="114"/>
      <c r="U555" s="120">
        <f t="shared" ref="U555:X555" si="822">SUMIFS($G555:$R555,$G$5:$R$5,U$6)</f>
        <v>62.85</v>
      </c>
      <c r="V555" s="120">
        <f t="shared" si="822"/>
        <v>0</v>
      </c>
      <c r="W555" s="120">
        <f t="shared" si="822"/>
        <v>0</v>
      </c>
      <c r="X555" s="120">
        <f t="shared" si="822"/>
        <v>0</v>
      </c>
    </row>
    <row r="556" ht="14.25" customHeight="1" outlineLevel="1">
      <c r="A556" s="179"/>
      <c r="B556" s="198" t="s">
        <v>398</v>
      </c>
      <c r="C556" s="181"/>
      <c r="D556" s="70"/>
      <c r="E556" s="124">
        <f>IFERROR(E527/(E555*E553*24),0)</f>
        <v>0</v>
      </c>
      <c r="F556" s="109"/>
      <c r="G556" s="124">
        <f t="shared" ref="G556:S556" si="823">IFERROR(G527/(G555*G553*24),0)</f>
        <v>1.113924051</v>
      </c>
      <c r="H556" s="124">
        <f t="shared" si="823"/>
        <v>1.04298802</v>
      </c>
      <c r="I556" s="124">
        <f t="shared" si="823"/>
        <v>0.6940874036</v>
      </c>
      <c r="J556" s="124">
        <f t="shared" si="823"/>
        <v>0</v>
      </c>
      <c r="K556" s="124">
        <f t="shared" si="823"/>
        <v>0</v>
      </c>
      <c r="L556" s="124">
        <f t="shared" si="823"/>
        <v>0</v>
      </c>
      <c r="M556" s="124">
        <f t="shared" si="823"/>
        <v>0</v>
      </c>
      <c r="N556" s="124">
        <f t="shared" si="823"/>
        <v>0</v>
      </c>
      <c r="O556" s="124">
        <f t="shared" si="823"/>
        <v>0</v>
      </c>
      <c r="P556" s="124">
        <f t="shared" si="823"/>
        <v>0</v>
      </c>
      <c r="Q556" s="124">
        <f t="shared" si="823"/>
        <v>0</v>
      </c>
      <c r="R556" s="124">
        <f t="shared" si="823"/>
        <v>0</v>
      </c>
      <c r="S556" s="124">
        <f t="shared" si="823"/>
        <v>0</v>
      </c>
      <c r="T556" s="109"/>
      <c r="U556" s="124">
        <f t="shared" ref="U556:X556" si="824">IFERROR(U527/(U555*U553*24),0)</f>
        <v>0.9573057544</v>
      </c>
      <c r="V556" s="124">
        <f t="shared" si="824"/>
        <v>0</v>
      </c>
      <c r="W556" s="124">
        <f t="shared" si="824"/>
        <v>0</v>
      </c>
      <c r="X556" s="124">
        <f t="shared" si="824"/>
        <v>0</v>
      </c>
    </row>
    <row r="557" ht="14.25" customHeight="1" outlineLevel="1">
      <c r="S557" s="70"/>
    </row>
    <row r="558" ht="14.25" customHeight="1" outlineLevel="1">
      <c r="A558" s="105"/>
      <c r="B558" s="199" t="s">
        <v>178</v>
      </c>
      <c r="C558" s="107"/>
      <c r="D558" s="70"/>
      <c r="E558" s="108"/>
      <c r="F558" s="109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9"/>
      <c r="U558" s="108"/>
      <c r="V558" s="108"/>
      <c r="W558" s="108"/>
      <c r="X558" s="108"/>
    </row>
    <row r="559" ht="14.25" customHeight="1" outlineLevel="1">
      <c r="A559" s="110"/>
      <c r="B559" s="111" t="s">
        <v>371</v>
      </c>
      <c r="C559" s="112" t="s">
        <v>283</v>
      </c>
      <c r="E559" s="116"/>
      <c r="F559" s="114"/>
      <c r="G559" s="116">
        <v>67.0</v>
      </c>
      <c r="H559" s="116">
        <v>144.58333333333334</v>
      </c>
      <c r="I559" s="116">
        <v>105.16666666666667</v>
      </c>
      <c r="J559" s="116"/>
      <c r="K559" s="116"/>
      <c r="L559" s="116"/>
      <c r="M559" s="116"/>
      <c r="N559" s="116"/>
      <c r="O559" s="116"/>
      <c r="P559" s="116"/>
      <c r="Q559" s="116"/>
      <c r="R559" s="116"/>
      <c r="S559" s="120">
        <f t="shared" ref="S559:S581" si="826">SUM(G559:R559)</f>
        <v>316.75</v>
      </c>
      <c r="T559" s="114"/>
      <c r="U559" s="116">
        <f t="shared" ref="U559:X559" si="825">SUMIFS($G559:$R559,$G$5:$R$5,U$6)</f>
        <v>316.75</v>
      </c>
      <c r="V559" s="116">
        <f t="shared" si="825"/>
        <v>0</v>
      </c>
      <c r="W559" s="116">
        <f t="shared" si="825"/>
        <v>0</v>
      </c>
      <c r="X559" s="116">
        <f t="shared" si="825"/>
        <v>0</v>
      </c>
    </row>
    <row r="560" ht="14.25" customHeight="1" outlineLevel="1">
      <c r="A560" s="110"/>
      <c r="B560" s="111" t="s">
        <v>372</v>
      </c>
      <c r="C560" s="112" t="s">
        <v>283</v>
      </c>
      <c r="E560" s="116"/>
      <c r="F560" s="114"/>
      <c r="G560" s="116">
        <v>1371.25</v>
      </c>
      <c r="H560" s="116">
        <v>684.5833333333334</v>
      </c>
      <c r="I560" s="116">
        <v>721.0</v>
      </c>
      <c r="J560" s="116"/>
      <c r="K560" s="116"/>
      <c r="L560" s="116"/>
      <c r="M560" s="116"/>
      <c r="N560" s="116"/>
      <c r="O560" s="116"/>
      <c r="P560" s="116"/>
      <c r="Q560" s="116"/>
      <c r="R560" s="116"/>
      <c r="S560" s="120">
        <f t="shared" si="826"/>
        <v>2776.833333</v>
      </c>
      <c r="T560" s="114"/>
      <c r="U560" s="116">
        <f t="shared" ref="U560:X560" si="827">SUMIFS($G560:$R560,$G$5:$R$5,U$6)</f>
        <v>2776.833333</v>
      </c>
      <c r="V560" s="116">
        <f t="shared" si="827"/>
        <v>0</v>
      </c>
      <c r="W560" s="116">
        <f t="shared" si="827"/>
        <v>0</v>
      </c>
      <c r="X560" s="116">
        <f t="shared" si="827"/>
        <v>0</v>
      </c>
    </row>
    <row r="561" ht="14.25" customHeight="1" outlineLevel="1">
      <c r="A561" s="110"/>
      <c r="B561" s="197" t="s">
        <v>373</v>
      </c>
      <c r="C561" s="112" t="s">
        <v>283</v>
      </c>
      <c r="E561" s="116"/>
      <c r="F561" s="114"/>
      <c r="G561" s="116">
        <v>204.0</v>
      </c>
      <c r="H561" s="116">
        <v>0.0</v>
      </c>
      <c r="I561" s="116">
        <v>816.0</v>
      </c>
      <c r="J561" s="116"/>
      <c r="K561" s="116"/>
      <c r="L561" s="116"/>
      <c r="M561" s="116"/>
      <c r="N561" s="116"/>
      <c r="O561" s="116"/>
      <c r="P561" s="116"/>
      <c r="Q561" s="116"/>
      <c r="R561" s="116"/>
      <c r="S561" s="120">
        <f t="shared" si="826"/>
        <v>1020</v>
      </c>
      <c r="T561" s="114"/>
      <c r="U561" s="116">
        <f t="shared" ref="U561:X561" si="828">SUMIFS($G561:$R561,$G$5:$R$5,U$6)</f>
        <v>1020</v>
      </c>
      <c r="V561" s="116">
        <f t="shared" si="828"/>
        <v>0</v>
      </c>
      <c r="W561" s="116">
        <f t="shared" si="828"/>
        <v>0</v>
      </c>
      <c r="X561" s="116">
        <f t="shared" si="828"/>
        <v>0</v>
      </c>
    </row>
    <row r="562" ht="14.25" customHeight="1" outlineLevel="1">
      <c r="A562" s="110"/>
      <c r="B562" s="111" t="s">
        <v>374</v>
      </c>
      <c r="C562" s="112" t="s">
        <v>283</v>
      </c>
      <c r="E562" s="116"/>
      <c r="F562" s="114"/>
      <c r="G562" s="116">
        <v>0.0</v>
      </c>
      <c r="H562" s="116">
        <v>0.0</v>
      </c>
      <c r="I562" s="116">
        <v>0.0</v>
      </c>
      <c r="J562" s="116"/>
      <c r="K562" s="116"/>
      <c r="L562" s="116"/>
      <c r="M562" s="116"/>
      <c r="N562" s="116"/>
      <c r="O562" s="116"/>
      <c r="P562" s="116"/>
      <c r="Q562" s="116"/>
      <c r="R562" s="116"/>
      <c r="S562" s="120">
        <f t="shared" si="826"/>
        <v>0</v>
      </c>
      <c r="T562" s="114"/>
      <c r="U562" s="116">
        <f t="shared" ref="U562:X562" si="829">SUMIFS($G562:$R562,$G$5:$R$5,U$6)</f>
        <v>0</v>
      </c>
      <c r="V562" s="116">
        <f t="shared" si="829"/>
        <v>0</v>
      </c>
      <c r="W562" s="116">
        <f t="shared" si="829"/>
        <v>0</v>
      </c>
      <c r="X562" s="116">
        <f t="shared" si="829"/>
        <v>0</v>
      </c>
    </row>
    <row r="563" ht="14.25" customHeight="1" outlineLevel="1">
      <c r="A563" s="110"/>
      <c r="B563" s="111" t="s">
        <v>375</v>
      </c>
      <c r="C563" s="112" t="s">
        <v>283</v>
      </c>
      <c r="E563" s="116"/>
      <c r="F563" s="114"/>
      <c r="G563" s="116">
        <v>0.0</v>
      </c>
      <c r="H563" s="116">
        <v>1.1666666666666667</v>
      </c>
      <c r="I563" s="116">
        <v>0.0</v>
      </c>
      <c r="J563" s="116"/>
      <c r="K563" s="116"/>
      <c r="L563" s="116"/>
      <c r="M563" s="116"/>
      <c r="N563" s="116"/>
      <c r="O563" s="116"/>
      <c r="P563" s="116"/>
      <c r="Q563" s="116"/>
      <c r="R563" s="116"/>
      <c r="S563" s="120">
        <f t="shared" si="826"/>
        <v>1.166666667</v>
      </c>
      <c r="T563" s="114"/>
      <c r="U563" s="116">
        <f t="shared" ref="U563:X563" si="830">SUMIFS($G563:$R563,$G$5:$R$5,U$6)</f>
        <v>1.166666667</v>
      </c>
      <c r="V563" s="116">
        <f t="shared" si="830"/>
        <v>0</v>
      </c>
      <c r="W563" s="116">
        <f t="shared" si="830"/>
        <v>0</v>
      </c>
      <c r="X563" s="116">
        <f t="shared" si="830"/>
        <v>0</v>
      </c>
    </row>
    <row r="564" ht="14.25" customHeight="1" outlineLevel="1">
      <c r="A564" s="110"/>
      <c r="B564" s="111" t="s">
        <v>376</v>
      </c>
      <c r="C564" s="112" t="s">
        <v>283</v>
      </c>
      <c r="E564" s="116"/>
      <c r="F564" s="114"/>
      <c r="G564" s="116">
        <v>0.0</v>
      </c>
      <c r="H564" s="116">
        <v>2.5</v>
      </c>
      <c r="I564" s="116">
        <v>0.0</v>
      </c>
      <c r="J564" s="116"/>
      <c r="K564" s="116"/>
      <c r="L564" s="116"/>
      <c r="M564" s="116"/>
      <c r="N564" s="116"/>
      <c r="O564" s="116"/>
      <c r="P564" s="116"/>
      <c r="Q564" s="116"/>
      <c r="R564" s="116"/>
      <c r="S564" s="120">
        <f t="shared" si="826"/>
        <v>2.5</v>
      </c>
      <c r="T564" s="114"/>
      <c r="U564" s="116">
        <f t="shared" ref="U564:X564" si="831">SUMIFS($G564:$R564,$G$5:$R$5,U$6)</f>
        <v>2.5</v>
      </c>
      <c r="V564" s="116">
        <f t="shared" si="831"/>
        <v>0</v>
      </c>
      <c r="W564" s="116">
        <f t="shared" si="831"/>
        <v>0</v>
      </c>
      <c r="X564" s="116">
        <f t="shared" si="831"/>
        <v>0</v>
      </c>
    </row>
    <row r="565" ht="14.25" customHeight="1" outlineLevel="1">
      <c r="A565" s="110"/>
      <c r="B565" s="111" t="s">
        <v>377</v>
      </c>
      <c r="C565" s="112" t="s">
        <v>283</v>
      </c>
      <c r="E565" s="116"/>
      <c r="F565" s="114"/>
      <c r="G565" s="116">
        <v>1.0</v>
      </c>
      <c r="H565" s="116">
        <v>1.25</v>
      </c>
      <c r="I565" s="116">
        <v>0.0</v>
      </c>
      <c r="J565" s="116"/>
      <c r="K565" s="116"/>
      <c r="L565" s="116"/>
      <c r="M565" s="116"/>
      <c r="N565" s="116"/>
      <c r="O565" s="116"/>
      <c r="P565" s="116"/>
      <c r="Q565" s="116"/>
      <c r="R565" s="116"/>
      <c r="S565" s="120">
        <f t="shared" si="826"/>
        <v>2.25</v>
      </c>
      <c r="T565" s="114"/>
      <c r="U565" s="116">
        <f t="shared" ref="U565:X565" si="832">SUMIFS($G565:$R565,$G$5:$R$5,U$6)</f>
        <v>2.25</v>
      </c>
      <c r="V565" s="116">
        <f t="shared" si="832"/>
        <v>0</v>
      </c>
      <c r="W565" s="116">
        <f t="shared" si="832"/>
        <v>0</v>
      </c>
      <c r="X565" s="116">
        <f t="shared" si="832"/>
        <v>0</v>
      </c>
    </row>
    <row r="566" ht="14.25" customHeight="1" outlineLevel="1">
      <c r="A566" s="110"/>
      <c r="B566" s="111" t="s">
        <v>378</v>
      </c>
      <c r="C566" s="112" t="s">
        <v>283</v>
      </c>
      <c r="E566" s="116"/>
      <c r="F566" s="114"/>
      <c r="G566" s="116">
        <v>0.0</v>
      </c>
      <c r="H566" s="116">
        <v>0.0</v>
      </c>
      <c r="I566" s="116">
        <v>0.0</v>
      </c>
      <c r="J566" s="116"/>
      <c r="K566" s="116"/>
      <c r="L566" s="116"/>
      <c r="M566" s="116"/>
      <c r="N566" s="116"/>
      <c r="O566" s="116"/>
      <c r="P566" s="116"/>
      <c r="Q566" s="116"/>
      <c r="R566" s="116"/>
      <c r="S566" s="120">
        <f t="shared" si="826"/>
        <v>0</v>
      </c>
      <c r="T566" s="114"/>
      <c r="U566" s="116">
        <f t="shared" ref="U566:X566" si="833">SUMIFS($G566:$R566,$G$5:$R$5,U$6)</f>
        <v>0</v>
      </c>
      <c r="V566" s="116">
        <f t="shared" si="833"/>
        <v>0</v>
      </c>
      <c r="W566" s="116">
        <f t="shared" si="833"/>
        <v>0</v>
      </c>
      <c r="X566" s="116">
        <f t="shared" si="833"/>
        <v>0</v>
      </c>
    </row>
    <row r="567" ht="14.25" customHeight="1" outlineLevel="1">
      <c r="A567" s="110"/>
      <c r="B567" s="111" t="s">
        <v>379</v>
      </c>
      <c r="C567" s="112" t="s">
        <v>283</v>
      </c>
      <c r="E567" s="116"/>
      <c r="F567" s="114"/>
      <c r="G567" s="116">
        <v>0.0</v>
      </c>
      <c r="H567" s="116">
        <v>0.0</v>
      </c>
      <c r="I567" s="116">
        <v>0.0</v>
      </c>
      <c r="J567" s="116"/>
      <c r="K567" s="116"/>
      <c r="L567" s="116"/>
      <c r="M567" s="116"/>
      <c r="N567" s="116"/>
      <c r="O567" s="116"/>
      <c r="P567" s="116"/>
      <c r="Q567" s="116"/>
      <c r="R567" s="116"/>
      <c r="S567" s="120">
        <f t="shared" si="826"/>
        <v>0</v>
      </c>
      <c r="T567" s="114"/>
      <c r="U567" s="116">
        <f t="shared" ref="U567:X567" si="834">SUMIFS($G567:$R567,$G$5:$R$5,U$6)</f>
        <v>0</v>
      </c>
      <c r="V567" s="116">
        <f t="shared" si="834"/>
        <v>0</v>
      </c>
      <c r="W567" s="116">
        <f t="shared" si="834"/>
        <v>0</v>
      </c>
      <c r="X567" s="116">
        <f t="shared" si="834"/>
        <v>0</v>
      </c>
    </row>
    <row r="568" ht="14.25" customHeight="1" outlineLevel="1">
      <c r="A568" s="110"/>
      <c r="B568" s="111" t="s">
        <v>380</v>
      </c>
      <c r="C568" s="112" t="s">
        <v>283</v>
      </c>
      <c r="E568" s="116"/>
      <c r="F568" s="114"/>
      <c r="G568" s="116">
        <v>4.75</v>
      </c>
      <c r="H568" s="116">
        <v>11.0</v>
      </c>
      <c r="I568" s="116">
        <v>20.666666666666668</v>
      </c>
      <c r="J568" s="116"/>
      <c r="K568" s="116"/>
      <c r="L568" s="116"/>
      <c r="M568" s="116"/>
      <c r="N568" s="116"/>
      <c r="O568" s="116"/>
      <c r="P568" s="116"/>
      <c r="Q568" s="116"/>
      <c r="R568" s="116"/>
      <c r="S568" s="120">
        <f t="shared" si="826"/>
        <v>36.41666667</v>
      </c>
      <c r="T568" s="114"/>
      <c r="U568" s="116">
        <f t="shared" ref="U568:X568" si="835">SUMIFS($G568:$R568,$G$5:$R$5,U$6)</f>
        <v>36.41666667</v>
      </c>
      <c r="V568" s="116">
        <f t="shared" si="835"/>
        <v>0</v>
      </c>
      <c r="W568" s="116">
        <f t="shared" si="835"/>
        <v>0</v>
      </c>
      <c r="X568" s="116">
        <f t="shared" si="835"/>
        <v>0</v>
      </c>
    </row>
    <row r="569" ht="14.25" customHeight="1" outlineLevel="1">
      <c r="A569" s="110"/>
      <c r="B569" s="111" t="s">
        <v>381</v>
      </c>
      <c r="C569" s="112" t="s">
        <v>283</v>
      </c>
      <c r="E569" s="116"/>
      <c r="F569" s="114"/>
      <c r="G569" s="116">
        <v>0.0</v>
      </c>
      <c r="H569" s="116">
        <v>0.0</v>
      </c>
      <c r="I569" s="116">
        <v>0.0</v>
      </c>
      <c r="J569" s="116"/>
      <c r="K569" s="116"/>
      <c r="L569" s="116"/>
      <c r="M569" s="116"/>
      <c r="N569" s="116"/>
      <c r="O569" s="116"/>
      <c r="P569" s="116"/>
      <c r="Q569" s="116"/>
      <c r="R569" s="116"/>
      <c r="S569" s="120">
        <f t="shared" si="826"/>
        <v>0</v>
      </c>
      <c r="T569" s="114"/>
      <c r="U569" s="116">
        <f t="shared" ref="U569:X569" si="836">SUMIFS($G569:$R569,$G$5:$R$5,U$6)</f>
        <v>0</v>
      </c>
      <c r="V569" s="116">
        <f t="shared" si="836"/>
        <v>0</v>
      </c>
      <c r="W569" s="116">
        <f t="shared" si="836"/>
        <v>0</v>
      </c>
      <c r="X569" s="116">
        <f t="shared" si="836"/>
        <v>0</v>
      </c>
    </row>
    <row r="570" ht="14.25" customHeight="1" outlineLevel="1">
      <c r="A570" s="110"/>
      <c r="B570" s="197" t="s">
        <v>382</v>
      </c>
      <c r="C570" s="112" t="s">
        <v>283</v>
      </c>
      <c r="E570" s="116"/>
      <c r="F570" s="114"/>
      <c r="G570" s="116">
        <v>0.0</v>
      </c>
      <c r="H570" s="116">
        <v>0.0</v>
      </c>
      <c r="I570" s="116">
        <v>0.0</v>
      </c>
      <c r="J570" s="116"/>
      <c r="K570" s="116"/>
      <c r="L570" s="116"/>
      <c r="M570" s="116"/>
      <c r="N570" s="116"/>
      <c r="O570" s="116"/>
      <c r="P570" s="116"/>
      <c r="Q570" s="116"/>
      <c r="R570" s="116"/>
      <c r="S570" s="120">
        <f t="shared" si="826"/>
        <v>0</v>
      </c>
      <c r="T570" s="114"/>
      <c r="U570" s="116">
        <f t="shared" ref="U570:X570" si="837">SUMIFS($G570:$R570,$G$5:$R$5,U$6)</f>
        <v>0</v>
      </c>
      <c r="V570" s="116">
        <f t="shared" si="837"/>
        <v>0</v>
      </c>
      <c r="W570" s="116">
        <f t="shared" si="837"/>
        <v>0</v>
      </c>
      <c r="X570" s="116">
        <f t="shared" si="837"/>
        <v>0</v>
      </c>
    </row>
    <row r="571" ht="14.25" customHeight="1" outlineLevel="1">
      <c r="A571" s="110"/>
      <c r="B571" s="111" t="s">
        <v>383</v>
      </c>
      <c r="C571" s="112" t="s">
        <v>283</v>
      </c>
      <c r="E571" s="116"/>
      <c r="F571" s="114"/>
      <c r="G571" s="116">
        <v>0.0</v>
      </c>
      <c r="H571" s="116">
        <v>0.0</v>
      </c>
      <c r="I571" s="116">
        <v>0.0</v>
      </c>
      <c r="J571" s="116"/>
      <c r="K571" s="116"/>
      <c r="L571" s="116"/>
      <c r="M571" s="116"/>
      <c r="N571" s="116"/>
      <c r="O571" s="116"/>
      <c r="P571" s="116"/>
      <c r="Q571" s="116"/>
      <c r="R571" s="116"/>
      <c r="S571" s="120">
        <f t="shared" si="826"/>
        <v>0</v>
      </c>
      <c r="T571" s="114"/>
      <c r="U571" s="116">
        <f t="shared" ref="U571:X571" si="838">SUMIFS($G571:$R571,$G$5:$R$5,U$6)</f>
        <v>0</v>
      </c>
      <c r="V571" s="116">
        <f t="shared" si="838"/>
        <v>0</v>
      </c>
      <c r="W571" s="116">
        <f t="shared" si="838"/>
        <v>0</v>
      </c>
      <c r="X571" s="116">
        <f t="shared" si="838"/>
        <v>0</v>
      </c>
    </row>
    <row r="572" ht="14.25" customHeight="1" outlineLevel="1">
      <c r="A572" s="110"/>
      <c r="B572" s="111" t="s">
        <v>384</v>
      </c>
      <c r="C572" s="112" t="s">
        <v>283</v>
      </c>
      <c r="E572" s="116"/>
      <c r="F572" s="114"/>
      <c r="G572" s="116">
        <v>0.0</v>
      </c>
      <c r="H572" s="116">
        <v>0.0</v>
      </c>
      <c r="I572" s="116">
        <v>5.166666666666667</v>
      </c>
      <c r="J572" s="116"/>
      <c r="K572" s="116"/>
      <c r="L572" s="116"/>
      <c r="M572" s="116"/>
      <c r="N572" s="116"/>
      <c r="O572" s="116"/>
      <c r="P572" s="116"/>
      <c r="Q572" s="116"/>
      <c r="R572" s="116"/>
      <c r="S572" s="120">
        <f t="shared" si="826"/>
        <v>5.166666667</v>
      </c>
      <c r="T572" s="114"/>
      <c r="U572" s="116">
        <f t="shared" ref="U572:X572" si="839">SUMIFS($G572:$R572,$G$5:$R$5,U$6)</f>
        <v>5.166666667</v>
      </c>
      <c r="V572" s="116">
        <f t="shared" si="839"/>
        <v>0</v>
      </c>
      <c r="W572" s="116">
        <f t="shared" si="839"/>
        <v>0</v>
      </c>
      <c r="X572" s="116">
        <f t="shared" si="839"/>
        <v>0</v>
      </c>
    </row>
    <row r="573" ht="14.25" customHeight="1" outlineLevel="1">
      <c r="A573" s="110"/>
      <c r="B573" s="111" t="s">
        <v>385</v>
      </c>
      <c r="C573" s="112" t="s">
        <v>283</v>
      </c>
      <c r="E573" s="116"/>
      <c r="F573" s="114"/>
      <c r="G573" s="116">
        <v>0.0</v>
      </c>
      <c r="H573" s="116">
        <v>0.0</v>
      </c>
      <c r="I573" s="116">
        <v>0.0</v>
      </c>
      <c r="J573" s="116"/>
      <c r="K573" s="116"/>
      <c r="L573" s="116"/>
      <c r="M573" s="116"/>
      <c r="N573" s="116"/>
      <c r="O573" s="116"/>
      <c r="P573" s="116"/>
      <c r="Q573" s="116"/>
      <c r="R573" s="116"/>
      <c r="S573" s="120">
        <f t="shared" si="826"/>
        <v>0</v>
      </c>
      <c r="T573" s="114"/>
      <c r="U573" s="116">
        <f t="shared" ref="U573:X573" si="840">SUMIFS($G573:$R573,$G$5:$R$5,U$6)</f>
        <v>0</v>
      </c>
      <c r="V573" s="116">
        <f t="shared" si="840"/>
        <v>0</v>
      </c>
      <c r="W573" s="116">
        <f t="shared" si="840"/>
        <v>0</v>
      </c>
      <c r="X573" s="116">
        <f t="shared" si="840"/>
        <v>0</v>
      </c>
    </row>
    <row r="574" ht="14.25" customHeight="1" outlineLevel="1">
      <c r="A574" s="110"/>
      <c r="B574" s="111" t="s">
        <v>386</v>
      </c>
      <c r="C574" s="112" t="s">
        <v>283</v>
      </c>
      <c r="E574" s="116"/>
      <c r="F574" s="114"/>
      <c r="G574" s="116">
        <v>0.0</v>
      </c>
      <c r="H574" s="116">
        <v>0.0</v>
      </c>
      <c r="I574" s="116">
        <v>0.0</v>
      </c>
      <c r="J574" s="116"/>
      <c r="K574" s="116"/>
      <c r="L574" s="116"/>
      <c r="M574" s="116"/>
      <c r="N574" s="116"/>
      <c r="O574" s="116"/>
      <c r="P574" s="116"/>
      <c r="Q574" s="116"/>
      <c r="R574" s="116"/>
      <c r="S574" s="120">
        <f t="shared" si="826"/>
        <v>0</v>
      </c>
      <c r="T574" s="114"/>
      <c r="U574" s="116">
        <f t="shared" ref="U574:X574" si="841">SUMIFS($G574:$R574,$G$5:$R$5,U$6)</f>
        <v>0</v>
      </c>
      <c r="V574" s="116">
        <f t="shared" si="841"/>
        <v>0</v>
      </c>
      <c r="W574" s="116">
        <f t="shared" si="841"/>
        <v>0</v>
      </c>
      <c r="X574" s="116">
        <f t="shared" si="841"/>
        <v>0</v>
      </c>
    </row>
    <row r="575" ht="14.25" customHeight="1" outlineLevel="1">
      <c r="A575" s="110"/>
      <c r="B575" s="197" t="s">
        <v>387</v>
      </c>
      <c r="C575" s="112" t="s">
        <v>283</v>
      </c>
      <c r="E575" s="116"/>
      <c r="F575" s="114"/>
      <c r="G575" s="116">
        <v>0.0</v>
      </c>
      <c r="H575" s="116">
        <v>0.0</v>
      </c>
      <c r="I575" s="116">
        <v>0.0</v>
      </c>
      <c r="J575" s="116"/>
      <c r="K575" s="116"/>
      <c r="L575" s="116"/>
      <c r="M575" s="116"/>
      <c r="N575" s="116"/>
      <c r="O575" s="116"/>
      <c r="P575" s="116"/>
      <c r="Q575" s="116"/>
      <c r="R575" s="116"/>
      <c r="S575" s="120">
        <f t="shared" si="826"/>
        <v>0</v>
      </c>
      <c r="T575" s="114"/>
      <c r="U575" s="116">
        <f t="shared" ref="U575:X575" si="842">SUMIFS($G575:$R575,$G$5:$R$5,U$6)</f>
        <v>0</v>
      </c>
      <c r="V575" s="116">
        <f t="shared" si="842"/>
        <v>0</v>
      </c>
      <c r="W575" s="116">
        <f t="shared" si="842"/>
        <v>0</v>
      </c>
      <c r="X575" s="116">
        <f t="shared" si="842"/>
        <v>0</v>
      </c>
    </row>
    <row r="576" ht="14.25" customHeight="1" outlineLevel="1">
      <c r="A576" s="110"/>
      <c r="B576" s="111" t="s">
        <v>388</v>
      </c>
      <c r="C576" s="112" t="s">
        <v>283</v>
      </c>
      <c r="E576" s="116"/>
      <c r="F576" s="114"/>
      <c r="G576" s="116">
        <v>0.0</v>
      </c>
      <c r="H576" s="116">
        <v>0.0</v>
      </c>
      <c r="I576" s="116">
        <v>0.0</v>
      </c>
      <c r="J576" s="116"/>
      <c r="K576" s="116"/>
      <c r="L576" s="116"/>
      <c r="M576" s="116"/>
      <c r="N576" s="116"/>
      <c r="O576" s="116"/>
      <c r="P576" s="116"/>
      <c r="Q576" s="116"/>
      <c r="R576" s="116"/>
      <c r="S576" s="120">
        <f t="shared" si="826"/>
        <v>0</v>
      </c>
      <c r="T576" s="114"/>
      <c r="U576" s="116">
        <f t="shared" ref="U576:X576" si="843">SUMIFS($G576:$R576,$G$5:$R$5,U$6)</f>
        <v>0</v>
      </c>
      <c r="V576" s="116">
        <f t="shared" si="843"/>
        <v>0</v>
      </c>
      <c r="W576" s="116">
        <f t="shared" si="843"/>
        <v>0</v>
      </c>
      <c r="X576" s="116">
        <f t="shared" si="843"/>
        <v>0</v>
      </c>
    </row>
    <row r="577" ht="14.25" customHeight="1" outlineLevel="1">
      <c r="A577" s="110"/>
      <c r="B577" s="197" t="s">
        <v>389</v>
      </c>
      <c r="C577" s="112" t="s">
        <v>283</v>
      </c>
      <c r="E577" s="116"/>
      <c r="F577" s="114"/>
      <c r="G577" s="116">
        <v>0.0</v>
      </c>
      <c r="H577" s="116">
        <v>0.0</v>
      </c>
      <c r="I577" s="116">
        <v>0.0</v>
      </c>
      <c r="J577" s="116"/>
      <c r="K577" s="116"/>
      <c r="L577" s="116"/>
      <c r="M577" s="116"/>
      <c r="N577" s="116"/>
      <c r="O577" s="116"/>
      <c r="P577" s="116"/>
      <c r="Q577" s="116"/>
      <c r="R577" s="116"/>
      <c r="S577" s="120">
        <f t="shared" si="826"/>
        <v>0</v>
      </c>
      <c r="T577" s="114"/>
      <c r="U577" s="116">
        <f t="shared" ref="U577:X577" si="844">SUMIFS($G577:$R577,$G$5:$R$5,U$6)</f>
        <v>0</v>
      </c>
      <c r="V577" s="116">
        <f t="shared" si="844"/>
        <v>0</v>
      </c>
      <c r="W577" s="116">
        <f t="shared" si="844"/>
        <v>0</v>
      </c>
      <c r="X577" s="116">
        <f t="shared" si="844"/>
        <v>0</v>
      </c>
    </row>
    <row r="578" ht="14.25" customHeight="1" outlineLevel="1">
      <c r="A578" s="110"/>
      <c r="B578" s="111" t="s">
        <v>390</v>
      </c>
      <c r="C578" s="112" t="s">
        <v>283</v>
      </c>
      <c r="E578" s="116"/>
      <c r="F578" s="114"/>
      <c r="G578" s="116">
        <v>8.0</v>
      </c>
      <c r="H578" s="116">
        <v>21.25</v>
      </c>
      <c r="I578" s="116">
        <v>0.0</v>
      </c>
      <c r="J578" s="116"/>
      <c r="K578" s="116"/>
      <c r="L578" s="116"/>
      <c r="M578" s="116"/>
      <c r="N578" s="116"/>
      <c r="O578" s="116"/>
      <c r="P578" s="116"/>
      <c r="Q578" s="116"/>
      <c r="R578" s="116"/>
      <c r="S578" s="120">
        <f t="shared" si="826"/>
        <v>29.25</v>
      </c>
      <c r="T578" s="114"/>
      <c r="U578" s="116">
        <f t="shared" ref="U578:X578" si="845">SUMIFS($G578:$R578,$G$5:$R$5,U$6)</f>
        <v>29.25</v>
      </c>
      <c r="V578" s="116">
        <f t="shared" si="845"/>
        <v>0</v>
      </c>
      <c r="W578" s="116">
        <f t="shared" si="845"/>
        <v>0</v>
      </c>
      <c r="X578" s="116">
        <f t="shared" si="845"/>
        <v>0</v>
      </c>
    </row>
    <row r="579" ht="14.25" customHeight="1" outlineLevel="1">
      <c r="A579" s="110"/>
      <c r="B579" s="111" t="s">
        <v>391</v>
      </c>
      <c r="C579" s="112" t="s">
        <v>283</v>
      </c>
      <c r="E579" s="116"/>
      <c r="F579" s="114"/>
      <c r="G579" s="116">
        <v>0.0</v>
      </c>
      <c r="H579" s="116">
        <v>0.0</v>
      </c>
      <c r="I579" s="116">
        <v>0.0</v>
      </c>
      <c r="J579" s="116"/>
      <c r="K579" s="116"/>
      <c r="L579" s="116"/>
      <c r="M579" s="116"/>
      <c r="N579" s="116"/>
      <c r="O579" s="116"/>
      <c r="P579" s="116"/>
      <c r="Q579" s="116"/>
      <c r="R579" s="116"/>
      <c r="S579" s="120">
        <f t="shared" si="826"/>
        <v>0</v>
      </c>
      <c r="T579" s="114"/>
      <c r="U579" s="116">
        <f t="shared" ref="U579:X579" si="846">SUMIFS($G579:$R579,$G$5:$R$5,U$6)</f>
        <v>0</v>
      </c>
      <c r="V579" s="116">
        <f t="shared" si="846"/>
        <v>0</v>
      </c>
      <c r="W579" s="116">
        <f t="shared" si="846"/>
        <v>0</v>
      </c>
      <c r="X579" s="116">
        <f t="shared" si="846"/>
        <v>0</v>
      </c>
    </row>
    <row r="580" ht="14.25" customHeight="1" outlineLevel="1">
      <c r="A580" s="110"/>
      <c r="B580" s="197" t="s">
        <v>392</v>
      </c>
      <c r="C580" s="112" t="s">
        <v>283</v>
      </c>
      <c r="E580" s="116"/>
      <c r="F580" s="114"/>
      <c r="G580" s="116">
        <v>0.0</v>
      </c>
      <c r="H580" s="116">
        <v>0.0</v>
      </c>
      <c r="I580" s="116">
        <v>0.0</v>
      </c>
      <c r="J580" s="116"/>
      <c r="K580" s="116"/>
      <c r="L580" s="116"/>
      <c r="M580" s="116"/>
      <c r="N580" s="116"/>
      <c r="O580" s="116"/>
      <c r="P580" s="116"/>
      <c r="Q580" s="116"/>
      <c r="R580" s="116"/>
      <c r="S580" s="120">
        <f t="shared" si="826"/>
        <v>0</v>
      </c>
      <c r="T580" s="114"/>
      <c r="U580" s="116">
        <f t="shared" ref="U580:X580" si="847">SUMIFS($G580:$R580,$G$5:$R$5,U$6)</f>
        <v>0</v>
      </c>
      <c r="V580" s="116">
        <f t="shared" si="847"/>
        <v>0</v>
      </c>
      <c r="W580" s="116">
        <f t="shared" si="847"/>
        <v>0</v>
      </c>
      <c r="X580" s="116">
        <f t="shared" si="847"/>
        <v>0</v>
      </c>
    </row>
    <row r="581" ht="14.25" customHeight="1" outlineLevel="1">
      <c r="A581" s="110"/>
      <c r="B581" s="111" t="s">
        <v>393</v>
      </c>
      <c r="C581" s="112" t="s">
        <v>283</v>
      </c>
      <c r="E581" s="116"/>
      <c r="F581" s="114"/>
      <c r="G581" s="116">
        <v>0.0</v>
      </c>
      <c r="H581" s="116">
        <v>4.166666666666667</v>
      </c>
      <c r="I581" s="116">
        <v>0.0</v>
      </c>
      <c r="J581" s="116"/>
      <c r="K581" s="116"/>
      <c r="L581" s="116"/>
      <c r="M581" s="116"/>
      <c r="N581" s="116"/>
      <c r="O581" s="116"/>
      <c r="P581" s="116"/>
      <c r="Q581" s="116"/>
      <c r="R581" s="116"/>
      <c r="S581" s="120">
        <f t="shared" si="826"/>
        <v>4.166666667</v>
      </c>
      <c r="T581" s="114"/>
      <c r="U581" s="116">
        <f t="shared" ref="U581:X581" si="848">SUMIFS($G581:$R581,$G$5:$R$5,U$6)</f>
        <v>4.166666667</v>
      </c>
      <c r="V581" s="116">
        <f t="shared" si="848"/>
        <v>0</v>
      </c>
      <c r="W581" s="116">
        <f t="shared" si="848"/>
        <v>0</v>
      </c>
      <c r="X581" s="116">
        <f t="shared" si="848"/>
        <v>0</v>
      </c>
    </row>
    <row r="582" ht="14.25" customHeight="1" outlineLevel="1">
      <c r="A582" s="121"/>
      <c r="B582" s="148" t="s">
        <v>394</v>
      </c>
      <c r="C582" s="123" t="s">
        <v>283</v>
      </c>
      <c r="D582" s="70"/>
      <c r="E582" s="120">
        <f>SUM(E559:E581)</f>
        <v>0</v>
      </c>
      <c r="F582" s="109"/>
      <c r="G582" s="120">
        <f t="shared" ref="G582:S582" si="849">SUM(G559:G581)</f>
        <v>1656</v>
      </c>
      <c r="H582" s="120">
        <f t="shared" si="849"/>
        <v>870.5</v>
      </c>
      <c r="I582" s="120">
        <f t="shared" si="849"/>
        <v>1668</v>
      </c>
      <c r="J582" s="120">
        <f t="shared" si="849"/>
        <v>0</v>
      </c>
      <c r="K582" s="120">
        <f t="shared" si="849"/>
        <v>0</v>
      </c>
      <c r="L582" s="120">
        <f t="shared" si="849"/>
        <v>0</v>
      </c>
      <c r="M582" s="120">
        <f t="shared" si="849"/>
        <v>0</v>
      </c>
      <c r="N582" s="120">
        <f t="shared" si="849"/>
        <v>0</v>
      </c>
      <c r="O582" s="120">
        <f t="shared" si="849"/>
        <v>0</v>
      </c>
      <c r="P582" s="120">
        <f t="shared" si="849"/>
        <v>0</v>
      </c>
      <c r="Q582" s="120">
        <f t="shared" si="849"/>
        <v>0</v>
      </c>
      <c r="R582" s="120">
        <f t="shared" si="849"/>
        <v>0</v>
      </c>
      <c r="S582" s="120">
        <f t="shared" si="849"/>
        <v>4194.5</v>
      </c>
      <c r="T582" s="109"/>
      <c r="U582" s="120">
        <f t="shared" ref="U582:X582" si="850">SUM(U559:U581)</f>
        <v>4194.5</v>
      </c>
      <c r="V582" s="120">
        <f t="shared" si="850"/>
        <v>0</v>
      </c>
      <c r="W582" s="120">
        <f t="shared" si="850"/>
        <v>0</v>
      </c>
      <c r="X582" s="120">
        <f t="shared" si="850"/>
        <v>0</v>
      </c>
    </row>
    <row r="583" ht="4.5" customHeight="1" outlineLevel="1">
      <c r="A583" s="128"/>
      <c r="B583" s="129"/>
      <c r="C583" s="130"/>
      <c r="D583" s="70"/>
      <c r="E583" s="131"/>
      <c r="F583" s="7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70"/>
      <c r="U583" s="131"/>
      <c r="V583" s="131"/>
      <c r="W583" s="131"/>
      <c r="X583" s="131"/>
    </row>
    <row r="584" ht="14.25" customHeight="1" outlineLevel="1">
      <c r="A584" s="110"/>
      <c r="B584" s="111" t="s">
        <v>371</v>
      </c>
      <c r="C584" s="112" t="s">
        <v>69</v>
      </c>
      <c r="E584" s="115">
        <f t="shared" ref="E584:E606" si="853">IFERROR(E559/E$32,0)</f>
        <v>0</v>
      </c>
      <c r="F584" s="114"/>
      <c r="G584" s="115">
        <f t="shared" ref="G584:S584" si="851">IFERROR(G559/G$32,0)</f>
        <v>0.003653685178</v>
      </c>
      <c r="H584" s="115">
        <f t="shared" si="851"/>
        <v>0.008030370073</v>
      </c>
      <c r="I584" s="115">
        <f t="shared" si="851"/>
        <v>0.009276683328</v>
      </c>
      <c r="J584" s="115">
        <f t="shared" si="851"/>
        <v>0</v>
      </c>
      <c r="K584" s="115">
        <f t="shared" si="851"/>
        <v>0</v>
      </c>
      <c r="L584" s="115">
        <f t="shared" si="851"/>
        <v>0</v>
      </c>
      <c r="M584" s="115">
        <f t="shared" si="851"/>
        <v>0</v>
      </c>
      <c r="N584" s="115">
        <f t="shared" si="851"/>
        <v>0</v>
      </c>
      <c r="O584" s="115">
        <f t="shared" si="851"/>
        <v>0</v>
      </c>
      <c r="P584" s="115">
        <f t="shared" si="851"/>
        <v>0</v>
      </c>
      <c r="Q584" s="115">
        <f t="shared" si="851"/>
        <v>0</v>
      </c>
      <c r="R584" s="115">
        <f t="shared" si="851"/>
        <v>0</v>
      </c>
      <c r="S584" s="117">
        <f t="shared" si="851"/>
        <v>0.006643402233</v>
      </c>
      <c r="T584" s="114"/>
      <c r="U584" s="117">
        <f t="shared" ref="U584:X584" si="852">IFERROR(U559/U$32,0)</f>
        <v>0.006643402233</v>
      </c>
      <c r="V584" s="117">
        <f t="shared" si="852"/>
        <v>0</v>
      </c>
      <c r="W584" s="117">
        <f t="shared" si="852"/>
        <v>0</v>
      </c>
      <c r="X584" s="117">
        <f t="shared" si="852"/>
        <v>0</v>
      </c>
    </row>
    <row r="585" ht="14.25" customHeight="1" outlineLevel="1">
      <c r="A585" s="110"/>
      <c r="B585" s="111" t="s">
        <v>372</v>
      </c>
      <c r="C585" s="112" t="s">
        <v>69</v>
      </c>
      <c r="E585" s="115">
        <f t="shared" si="853"/>
        <v>0</v>
      </c>
      <c r="F585" s="114"/>
      <c r="G585" s="115">
        <f t="shared" ref="G585:S585" si="854">IFERROR(G560/G$32,0)</f>
        <v>0.07477784776</v>
      </c>
      <c r="H585" s="115">
        <f t="shared" si="854"/>
        <v>0.03802276089</v>
      </c>
      <c r="I585" s="115">
        <f t="shared" si="854"/>
        <v>0.06359894149</v>
      </c>
      <c r="J585" s="115">
        <f t="shared" si="854"/>
        <v>0</v>
      </c>
      <c r="K585" s="115">
        <f t="shared" si="854"/>
        <v>0</v>
      </c>
      <c r="L585" s="115">
        <f t="shared" si="854"/>
        <v>0</v>
      </c>
      <c r="M585" s="115">
        <f t="shared" si="854"/>
        <v>0</v>
      </c>
      <c r="N585" s="115">
        <f t="shared" si="854"/>
        <v>0</v>
      </c>
      <c r="O585" s="115">
        <f t="shared" si="854"/>
        <v>0</v>
      </c>
      <c r="P585" s="115">
        <f t="shared" si="854"/>
        <v>0</v>
      </c>
      <c r="Q585" s="115">
        <f t="shared" si="854"/>
        <v>0</v>
      </c>
      <c r="R585" s="115">
        <f t="shared" si="854"/>
        <v>0</v>
      </c>
      <c r="S585" s="117">
        <f t="shared" si="854"/>
        <v>0.05824031813</v>
      </c>
      <c r="T585" s="114"/>
      <c r="U585" s="117">
        <f t="shared" ref="U585:X585" si="855">IFERROR(U560/U$32,0)</f>
        <v>0.05824031813</v>
      </c>
      <c r="V585" s="117">
        <f t="shared" si="855"/>
        <v>0</v>
      </c>
      <c r="W585" s="117">
        <f t="shared" si="855"/>
        <v>0</v>
      </c>
      <c r="X585" s="117">
        <f t="shared" si="855"/>
        <v>0</v>
      </c>
    </row>
    <row r="586" ht="14.25" customHeight="1" outlineLevel="1">
      <c r="A586" s="110"/>
      <c r="B586" s="197" t="s">
        <v>373</v>
      </c>
      <c r="C586" s="112" t="s">
        <v>69</v>
      </c>
      <c r="E586" s="115">
        <f t="shared" si="853"/>
        <v>0</v>
      </c>
      <c r="F586" s="114"/>
      <c r="G586" s="115">
        <f t="shared" ref="G586:S586" si="856">IFERROR(G561/G$32,0)</f>
        <v>0.01112465338</v>
      </c>
      <c r="H586" s="115">
        <f t="shared" si="856"/>
        <v>0</v>
      </c>
      <c r="I586" s="115">
        <f t="shared" si="856"/>
        <v>0.07197882976</v>
      </c>
      <c r="J586" s="115">
        <f t="shared" si="856"/>
        <v>0</v>
      </c>
      <c r="K586" s="115">
        <f t="shared" si="856"/>
        <v>0</v>
      </c>
      <c r="L586" s="115">
        <f t="shared" si="856"/>
        <v>0</v>
      </c>
      <c r="M586" s="115">
        <f t="shared" si="856"/>
        <v>0</v>
      </c>
      <c r="N586" s="115">
        <f t="shared" si="856"/>
        <v>0</v>
      </c>
      <c r="O586" s="115">
        <f t="shared" si="856"/>
        <v>0</v>
      </c>
      <c r="P586" s="115">
        <f t="shared" si="856"/>
        <v>0</v>
      </c>
      <c r="Q586" s="115">
        <f t="shared" si="856"/>
        <v>0</v>
      </c>
      <c r="R586" s="115">
        <f t="shared" si="856"/>
        <v>0</v>
      </c>
      <c r="S586" s="117">
        <f t="shared" si="856"/>
        <v>0.02139311848</v>
      </c>
      <c r="T586" s="114"/>
      <c r="U586" s="117">
        <f t="shared" ref="U586:X586" si="857">IFERROR(U561/U$32,0)</f>
        <v>0.02139311848</v>
      </c>
      <c r="V586" s="117">
        <f t="shared" si="857"/>
        <v>0</v>
      </c>
      <c r="W586" s="117">
        <f t="shared" si="857"/>
        <v>0</v>
      </c>
      <c r="X586" s="117">
        <f t="shared" si="857"/>
        <v>0</v>
      </c>
    </row>
    <row r="587" ht="14.25" customHeight="1" outlineLevel="1">
      <c r="A587" s="110"/>
      <c r="B587" s="111" t="s">
        <v>374</v>
      </c>
      <c r="C587" s="112" t="s">
        <v>69</v>
      </c>
      <c r="E587" s="115">
        <f t="shared" si="853"/>
        <v>0</v>
      </c>
      <c r="F587" s="114"/>
      <c r="G587" s="115">
        <f t="shared" ref="G587:S587" si="858">IFERROR(G562/G$32,0)</f>
        <v>0</v>
      </c>
      <c r="H587" s="115">
        <f t="shared" si="858"/>
        <v>0</v>
      </c>
      <c r="I587" s="115">
        <f t="shared" si="858"/>
        <v>0</v>
      </c>
      <c r="J587" s="115">
        <f t="shared" si="858"/>
        <v>0</v>
      </c>
      <c r="K587" s="115">
        <f t="shared" si="858"/>
        <v>0</v>
      </c>
      <c r="L587" s="115">
        <f t="shared" si="858"/>
        <v>0</v>
      </c>
      <c r="M587" s="115">
        <f t="shared" si="858"/>
        <v>0</v>
      </c>
      <c r="N587" s="115">
        <f t="shared" si="858"/>
        <v>0</v>
      </c>
      <c r="O587" s="115">
        <f t="shared" si="858"/>
        <v>0</v>
      </c>
      <c r="P587" s="115">
        <f t="shared" si="858"/>
        <v>0</v>
      </c>
      <c r="Q587" s="115">
        <f t="shared" si="858"/>
        <v>0</v>
      </c>
      <c r="R587" s="115">
        <f t="shared" si="858"/>
        <v>0</v>
      </c>
      <c r="S587" s="117">
        <f t="shared" si="858"/>
        <v>0</v>
      </c>
      <c r="T587" s="114"/>
      <c r="U587" s="117">
        <f t="shared" ref="U587:X587" si="859">IFERROR(U562/U$32,0)</f>
        <v>0</v>
      </c>
      <c r="V587" s="117">
        <f t="shared" si="859"/>
        <v>0</v>
      </c>
      <c r="W587" s="117">
        <f t="shared" si="859"/>
        <v>0</v>
      </c>
      <c r="X587" s="117">
        <f t="shared" si="859"/>
        <v>0</v>
      </c>
    </row>
    <row r="588" ht="14.25" customHeight="1" outlineLevel="1">
      <c r="A588" s="110"/>
      <c r="B588" s="111" t="s">
        <v>375</v>
      </c>
      <c r="C588" s="112" t="s">
        <v>69</v>
      </c>
      <c r="E588" s="115">
        <f t="shared" si="853"/>
        <v>0</v>
      </c>
      <c r="F588" s="114"/>
      <c r="G588" s="115">
        <f t="shared" ref="G588:S588" si="860">IFERROR(G563/G$32,0)</f>
        <v>0</v>
      </c>
      <c r="H588" s="115">
        <f t="shared" si="860"/>
        <v>0.00006479837523</v>
      </c>
      <c r="I588" s="115">
        <f t="shared" si="860"/>
        <v>0</v>
      </c>
      <c r="J588" s="115">
        <f t="shared" si="860"/>
        <v>0</v>
      </c>
      <c r="K588" s="115">
        <f t="shared" si="860"/>
        <v>0</v>
      </c>
      <c r="L588" s="115">
        <f t="shared" si="860"/>
        <v>0</v>
      </c>
      <c r="M588" s="115">
        <f t="shared" si="860"/>
        <v>0</v>
      </c>
      <c r="N588" s="115">
        <f t="shared" si="860"/>
        <v>0</v>
      </c>
      <c r="O588" s="115">
        <f t="shared" si="860"/>
        <v>0</v>
      </c>
      <c r="P588" s="115">
        <f t="shared" si="860"/>
        <v>0</v>
      </c>
      <c r="Q588" s="115">
        <f t="shared" si="860"/>
        <v>0</v>
      </c>
      <c r="R588" s="115">
        <f t="shared" si="860"/>
        <v>0</v>
      </c>
      <c r="S588" s="117">
        <f t="shared" si="860"/>
        <v>0.00002446925316</v>
      </c>
      <c r="T588" s="114"/>
      <c r="U588" s="117">
        <f t="shared" ref="U588:X588" si="861">IFERROR(U563/U$32,0)</f>
        <v>0.00002446925316</v>
      </c>
      <c r="V588" s="117">
        <f t="shared" si="861"/>
        <v>0</v>
      </c>
      <c r="W588" s="117">
        <f t="shared" si="861"/>
        <v>0</v>
      </c>
      <c r="X588" s="117">
        <f t="shared" si="861"/>
        <v>0</v>
      </c>
    </row>
    <row r="589" ht="14.25" customHeight="1" outlineLevel="1">
      <c r="A589" s="110"/>
      <c r="B589" s="111" t="s">
        <v>376</v>
      </c>
      <c r="C589" s="112" t="s">
        <v>69</v>
      </c>
      <c r="E589" s="115">
        <f t="shared" si="853"/>
        <v>0</v>
      </c>
      <c r="F589" s="114"/>
      <c r="G589" s="115">
        <f t="shared" ref="G589:S589" si="862">IFERROR(G564/G$32,0)</f>
        <v>0</v>
      </c>
      <c r="H589" s="115">
        <f t="shared" si="862"/>
        <v>0.0001388536612</v>
      </c>
      <c r="I589" s="115">
        <f t="shared" si="862"/>
        <v>0</v>
      </c>
      <c r="J589" s="115">
        <f t="shared" si="862"/>
        <v>0</v>
      </c>
      <c r="K589" s="115">
        <f t="shared" si="862"/>
        <v>0</v>
      </c>
      <c r="L589" s="115">
        <f t="shared" si="862"/>
        <v>0</v>
      </c>
      <c r="M589" s="115">
        <f t="shared" si="862"/>
        <v>0</v>
      </c>
      <c r="N589" s="115">
        <f t="shared" si="862"/>
        <v>0</v>
      </c>
      <c r="O589" s="115">
        <f t="shared" si="862"/>
        <v>0</v>
      </c>
      <c r="P589" s="115">
        <f t="shared" si="862"/>
        <v>0</v>
      </c>
      <c r="Q589" s="115">
        <f t="shared" si="862"/>
        <v>0</v>
      </c>
      <c r="R589" s="115">
        <f t="shared" si="862"/>
        <v>0</v>
      </c>
      <c r="S589" s="117">
        <f t="shared" si="862"/>
        <v>0.00005243411391</v>
      </c>
      <c r="T589" s="114"/>
      <c r="U589" s="117">
        <f t="shared" ref="U589:X589" si="863">IFERROR(U564/U$32,0)</f>
        <v>0.00005243411391</v>
      </c>
      <c r="V589" s="117">
        <f t="shared" si="863"/>
        <v>0</v>
      </c>
      <c r="W589" s="117">
        <f t="shared" si="863"/>
        <v>0</v>
      </c>
      <c r="X589" s="117">
        <f t="shared" si="863"/>
        <v>0</v>
      </c>
    </row>
    <row r="590" ht="14.25" customHeight="1" outlineLevel="1">
      <c r="A590" s="110"/>
      <c r="B590" s="111" t="s">
        <v>377</v>
      </c>
      <c r="C590" s="112" t="s">
        <v>69</v>
      </c>
      <c r="E590" s="115">
        <f t="shared" si="853"/>
        <v>0</v>
      </c>
      <c r="F590" s="114"/>
      <c r="G590" s="115">
        <f t="shared" ref="G590:S590" si="864">IFERROR(G565/G$32,0)</f>
        <v>0.00005453261459</v>
      </c>
      <c r="H590" s="115">
        <f t="shared" si="864"/>
        <v>0.0000694268306</v>
      </c>
      <c r="I590" s="115">
        <f t="shared" si="864"/>
        <v>0</v>
      </c>
      <c r="J590" s="115">
        <f t="shared" si="864"/>
        <v>0</v>
      </c>
      <c r="K590" s="115">
        <f t="shared" si="864"/>
        <v>0</v>
      </c>
      <c r="L590" s="115">
        <f t="shared" si="864"/>
        <v>0</v>
      </c>
      <c r="M590" s="115">
        <f t="shared" si="864"/>
        <v>0</v>
      </c>
      <c r="N590" s="115">
        <f t="shared" si="864"/>
        <v>0</v>
      </c>
      <c r="O590" s="115">
        <f t="shared" si="864"/>
        <v>0</v>
      </c>
      <c r="P590" s="115">
        <f t="shared" si="864"/>
        <v>0</v>
      </c>
      <c r="Q590" s="115">
        <f t="shared" si="864"/>
        <v>0</v>
      </c>
      <c r="R590" s="115">
        <f t="shared" si="864"/>
        <v>0</v>
      </c>
      <c r="S590" s="117">
        <f t="shared" si="864"/>
        <v>0.00004719070252</v>
      </c>
      <c r="T590" s="114"/>
      <c r="U590" s="117">
        <f t="shared" ref="U590:X590" si="865">IFERROR(U565/U$32,0)</f>
        <v>0.00004719070252</v>
      </c>
      <c r="V590" s="117">
        <f t="shared" si="865"/>
        <v>0</v>
      </c>
      <c r="W590" s="117">
        <f t="shared" si="865"/>
        <v>0</v>
      </c>
      <c r="X590" s="117">
        <f t="shared" si="865"/>
        <v>0</v>
      </c>
    </row>
    <row r="591" ht="14.25" customHeight="1" outlineLevel="1">
      <c r="A591" s="110"/>
      <c r="B591" s="111" t="s">
        <v>378</v>
      </c>
      <c r="C591" s="112" t="s">
        <v>69</v>
      </c>
      <c r="E591" s="115">
        <f t="shared" si="853"/>
        <v>0</v>
      </c>
      <c r="F591" s="114"/>
      <c r="G591" s="115">
        <f t="shared" ref="G591:S591" si="866">IFERROR(G566/G$32,0)</f>
        <v>0</v>
      </c>
      <c r="H591" s="115">
        <f t="shared" si="866"/>
        <v>0</v>
      </c>
      <c r="I591" s="115">
        <f t="shared" si="866"/>
        <v>0</v>
      </c>
      <c r="J591" s="115">
        <f t="shared" si="866"/>
        <v>0</v>
      </c>
      <c r="K591" s="115">
        <f t="shared" si="866"/>
        <v>0</v>
      </c>
      <c r="L591" s="115">
        <f t="shared" si="866"/>
        <v>0</v>
      </c>
      <c r="M591" s="115">
        <f t="shared" si="866"/>
        <v>0</v>
      </c>
      <c r="N591" s="115">
        <f t="shared" si="866"/>
        <v>0</v>
      </c>
      <c r="O591" s="115">
        <f t="shared" si="866"/>
        <v>0</v>
      </c>
      <c r="P591" s="115">
        <f t="shared" si="866"/>
        <v>0</v>
      </c>
      <c r="Q591" s="115">
        <f t="shared" si="866"/>
        <v>0</v>
      </c>
      <c r="R591" s="115">
        <f t="shared" si="866"/>
        <v>0</v>
      </c>
      <c r="S591" s="117">
        <f t="shared" si="866"/>
        <v>0</v>
      </c>
      <c r="T591" s="114"/>
      <c r="U591" s="117">
        <f t="shared" ref="U591:X591" si="867">IFERROR(U566/U$32,0)</f>
        <v>0</v>
      </c>
      <c r="V591" s="117">
        <f t="shared" si="867"/>
        <v>0</v>
      </c>
      <c r="W591" s="117">
        <f t="shared" si="867"/>
        <v>0</v>
      </c>
      <c r="X591" s="117">
        <f t="shared" si="867"/>
        <v>0</v>
      </c>
    </row>
    <row r="592" ht="14.25" customHeight="1" outlineLevel="1">
      <c r="A592" s="110"/>
      <c r="B592" s="111" t="s">
        <v>379</v>
      </c>
      <c r="C592" s="112" t="s">
        <v>69</v>
      </c>
      <c r="E592" s="115">
        <f t="shared" si="853"/>
        <v>0</v>
      </c>
      <c r="F592" s="114"/>
      <c r="G592" s="115">
        <f t="shared" ref="G592:S592" si="868">IFERROR(G567/G$32,0)</f>
        <v>0</v>
      </c>
      <c r="H592" s="115">
        <f t="shared" si="868"/>
        <v>0</v>
      </c>
      <c r="I592" s="115">
        <f t="shared" si="868"/>
        <v>0</v>
      </c>
      <c r="J592" s="115">
        <f t="shared" si="868"/>
        <v>0</v>
      </c>
      <c r="K592" s="115">
        <f t="shared" si="868"/>
        <v>0</v>
      </c>
      <c r="L592" s="115">
        <f t="shared" si="868"/>
        <v>0</v>
      </c>
      <c r="M592" s="115">
        <f t="shared" si="868"/>
        <v>0</v>
      </c>
      <c r="N592" s="115">
        <f t="shared" si="868"/>
        <v>0</v>
      </c>
      <c r="O592" s="115">
        <f t="shared" si="868"/>
        <v>0</v>
      </c>
      <c r="P592" s="115">
        <f t="shared" si="868"/>
        <v>0</v>
      </c>
      <c r="Q592" s="115">
        <f t="shared" si="868"/>
        <v>0</v>
      </c>
      <c r="R592" s="115">
        <f t="shared" si="868"/>
        <v>0</v>
      </c>
      <c r="S592" s="117">
        <f t="shared" si="868"/>
        <v>0</v>
      </c>
      <c r="T592" s="114"/>
      <c r="U592" s="117">
        <f t="shared" ref="U592:X592" si="869">IFERROR(U567/U$32,0)</f>
        <v>0</v>
      </c>
      <c r="V592" s="117">
        <f t="shared" si="869"/>
        <v>0</v>
      </c>
      <c r="W592" s="117">
        <f t="shared" si="869"/>
        <v>0</v>
      </c>
      <c r="X592" s="117">
        <f t="shared" si="869"/>
        <v>0</v>
      </c>
    </row>
    <row r="593" ht="14.25" customHeight="1" outlineLevel="1">
      <c r="A593" s="110"/>
      <c r="B593" s="111" t="s">
        <v>380</v>
      </c>
      <c r="C593" s="112" t="s">
        <v>69</v>
      </c>
      <c r="E593" s="115">
        <f t="shared" si="853"/>
        <v>0</v>
      </c>
      <c r="F593" s="114"/>
      <c r="G593" s="115">
        <f t="shared" ref="G593:S593" si="870">IFERROR(G568/G$32,0)</f>
        <v>0.0002590299193</v>
      </c>
      <c r="H593" s="115">
        <f t="shared" si="870"/>
        <v>0.0006109561093</v>
      </c>
      <c r="I593" s="115">
        <f t="shared" si="870"/>
        <v>0.001822993237</v>
      </c>
      <c r="J593" s="115">
        <f t="shared" si="870"/>
        <v>0</v>
      </c>
      <c r="K593" s="115">
        <f t="shared" si="870"/>
        <v>0</v>
      </c>
      <c r="L593" s="115">
        <f t="shared" si="870"/>
        <v>0</v>
      </c>
      <c r="M593" s="115">
        <f t="shared" si="870"/>
        <v>0</v>
      </c>
      <c r="N593" s="115">
        <f t="shared" si="870"/>
        <v>0</v>
      </c>
      <c r="O593" s="115">
        <f t="shared" si="870"/>
        <v>0</v>
      </c>
      <c r="P593" s="115">
        <f t="shared" si="870"/>
        <v>0</v>
      </c>
      <c r="Q593" s="115">
        <f t="shared" si="870"/>
        <v>0</v>
      </c>
      <c r="R593" s="115">
        <f t="shared" si="870"/>
        <v>0</v>
      </c>
      <c r="S593" s="117">
        <f t="shared" si="870"/>
        <v>0.0007637902593</v>
      </c>
      <c r="T593" s="114"/>
      <c r="U593" s="117">
        <f t="shared" ref="U593:X593" si="871">IFERROR(U568/U$32,0)</f>
        <v>0.0007637902593</v>
      </c>
      <c r="V593" s="117">
        <f t="shared" si="871"/>
        <v>0</v>
      </c>
      <c r="W593" s="117">
        <f t="shared" si="871"/>
        <v>0</v>
      </c>
      <c r="X593" s="117">
        <f t="shared" si="871"/>
        <v>0</v>
      </c>
    </row>
    <row r="594" ht="14.25" customHeight="1" outlineLevel="1">
      <c r="A594" s="110"/>
      <c r="B594" s="111" t="s">
        <v>381</v>
      </c>
      <c r="C594" s="112" t="s">
        <v>69</v>
      </c>
      <c r="E594" s="115">
        <f t="shared" si="853"/>
        <v>0</v>
      </c>
      <c r="F594" s="114"/>
      <c r="G594" s="115">
        <f t="shared" ref="G594:S594" si="872">IFERROR(G569/G$32,0)</f>
        <v>0</v>
      </c>
      <c r="H594" s="115">
        <f t="shared" si="872"/>
        <v>0</v>
      </c>
      <c r="I594" s="115">
        <f t="shared" si="872"/>
        <v>0</v>
      </c>
      <c r="J594" s="115">
        <f t="shared" si="872"/>
        <v>0</v>
      </c>
      <c r="K594" s="115">
        <f t="shared" si="872"/>
        <v>0</v>
      </c>
      <c r="L594" s="115">
        <f t="shared" si="872"/>
        <v>0</v>
      </c>
      <c r="M594" s="115">
        <f t="shared" si="872"/>
        <v>0</v>
      </c>
      <c r="N594" s="115">
        <f t="shared" si="872"/>
        <v>0</v>
      </c>
      <c r="O594" s="115">
        <f t="shared" si="872"/>
        <v>0</v>
      </c>
      <c r="P594" s="115">
        <f t="shared" si="872"/>
        <v>0</v>
      </c>
      <c r="Q594" s="115">
        <f t="shared" si="872"/>
        <v>0</v>
      </c>
      <c r="R594" s="115">
        <f t="shared" si="872"/>
        <v>0</v>
      </c>
      <c r="S594" s="117">
        <f t="shared" si="872"/>
        <v>0</v>
      </c>
      <c r="T594" s="114"/>
      <c r="U594" s="117">
        <f t="shared" ref="U594:X594" si="873">IFERROR(U569/U$32,0)</f>
        <v>0</v>
      </c>
      <c r="V594" s="117">
        <f t="shared" si="873"/>
        <v>0</v>
      </c>
      <c r="W594" s="117">
        <f t="shared" si="873"/>
        <v>0</v>
      </c>
      <c r="X594" s="117">
        <f t="shared" si="873"/>
        <v>0</v>
      </c>
    </row>
    <row r="595" ht="14.25" customHeight="1" outlineLevel="1">
      <c r="A595" s="110"/>
      <c r="B595" s="197" t="s">
        <v>382</v>
      </c>
      <c r="C595" s="112" t="s">
        <v>69</v>
      </c>
      <c r="E595" s="115">
        <f t="shared" si="853"/>
        <v>0</v>
      </c>
      <c r="F595" s="114"/>
      <c r="G595" s="115">
        <f t="shared" ref="G595:S595" si="874">IFERROR(G570/G$32,0)</f>
        <v>0</v>
      </c>
      <c r="H595" s="115">
        <f t="shared" si="874"/>
        <v>0</v>
      </c>
      <c r="I595" s="115">
        <f t="shared" si="874"/>
        <v>0</v>
      </c>
      <c r="J595" s="115">
        <f t="shared" si="874"/>
        <v>0</v>
      </c>
      <c r="K595" s="115">
        <f t="shared" si="874"/>
        <v>0</v>
      </c>
      <c r="L595" s="115">
        <f t="shared" si="874"/>
        <v>0</v>
      </c>
      <c r="M595" s="115">
        <f t="shared" si="874"/>
        <v>0</v>
      </c>
      <c r="N595" s="115">
        <f t="shared" si="874"/>
        <v>0</v>
      </c>
      <c r="O595" s="115">
        <f t="shared" si="874"/>
        <v>0</v>
      </c>
      <c r="P595" s="115">
        <f t="shared" si="874"/>
        <v>0</v>
      </c>
      <c r="Q595" s="115">
        <f t="shared" si="874"/>
        <v>0</v>
      </c>
      <c r="R595" s="115">
        <f t="shared" si="874"/>
        <v>0</v>
      </c>
      <c r="S595" s="117">
        <f t="shared" si="874"/>
        <v>0</v>
      </c>
      <c r="T595" s="114"/>
      <c r="U595" s="117">
        <f t="shared" ref="U595:X595" si="875">IFERROR(U570/U$32,0)</f>
        <v>0</v>
      </c>
      <c r="V595" s="117">
        <f t="shared" si="875"/>
        <v>0</v>
      </c>
      <c r="W595" s="117">
        <f t="shared" si="875"/>
        <v>0</v>
      </c>
      <c r="X595" s="117">
        <f t="shared" si="875"/>
        <v>0</v>
      </c>
    </row>
    <row r="596" ht="14.25" customHeight="1" outlineLevel="1">
      <c r="A596" s="110"/>
      <c r="B596" s="111" t="s">
        <v>383</v>
      </c>
      <c r="C596" s="112" t="s">
        <v>69</v>
      </c>
      <c r="E596" s="115">
        <f t="shared" si="853"/>
        <v>0</v>
      </c>
      <c r="F596" s="114"/>
      <c r="G596" s="115">
        <f t="shared" ref="G596:S596" si="876">IFERROR(G571/G$32,0)</f>
        <v>0</v>
      </c>
      <c r="H596" s="115">
        <f t="shared" si="876"/>
        <v>0</v>
      </c>
      <c r="I596" s="115">
        <f t="shared" si="876"/>
        <v>0</v>
      </c>
      <c r="J596" s="115">
        <f t="shared" si="876"/>
        <v>0</v>
      </c>
      <c r="K596" s="115">
        <f t="shared" si="876"/>
        <v>0</v>
      </c>
      <c r="L596" s="115">
        <f t="shared" si="876"/>
        <v>0</v>
      </c>
      <c r="M596" s="115">
        <f t="shared" si="876"/>
        <v>0</v>
      </c>
      <c r="N596" s="115">
        <f t="shared" si="876"/>
        <v>0</v>
      </c>
      <c r="O596" s="115">
        <f t="shared" si="876"/>
        <v>0</v>
      </c>
      <c r="P596" s="115">
        <f t="shared" si="876"/>
        <v>0</v>
      </c>
      <c r="Q596" s="115">
        <f t="shared" si="876"/>
        <v>0</v>
      </c>
      <c r="R596" s="115">
        <f t="shared" si="876"/>
        <v>0</v>
      </c>
      <c r="S596" s="117">
        <f t="shared" si="876"/>
        <v>0</v>
      </c>
      <c r="T596" s="114"/>
      <c r="U596" s="117">
        <f t="shared" ref="U596:X596" si="877">IFERROR(U571/U$32,0)</f>
        <v>0</v>
      </c>
      <c r="V596" s="117">
        <f t="shared" si="877"/>
        <v>0</v>
      </c>
      <c r="W596" s="117">
        <f t="shared" si="877"/>
        <v>0</v>
      </c>
      <c r="X596" s="117">
        <f t="shared" si="877"/>
        <v>0</v>
      </c>
    </row>
    <row r="597" ht="14.25" customHeight="1" outlineLevel="1">
      <c r="A597" s="110"/>
      <c r="B597" s="111" t="s">
        <v>384</v>
      </c>
      <c r="C597" s="112" t="s">
        <v>69</v>
      </c>
      <c r="E597" s="115">
        <f t="shared" si="853"/>
        <v>0</v>
      </c>
      <c r="F597" s="114"/>
      <c r="G597" s="115">
        <f t="shared" ref="G597:S597" si="878">IFERROR(G572/G$32,0)</f>
        <v>0</v>
      </c>
      <c r="H597" s="115">
        <f t="shared" si="878"/>
        <v>0</v>
      </c>
      <c r="I597" s="115">
        <f t="shared" si="878"/>
        <v>0.0004557483093</v>
      </c>
      <c r="J597" s="115">
        <f t="shared" si="878"/>
        <v>0</v>
      </c>
      <c r="K597" s="115">
        <f t="shared" si="878"/>
        <v>0</v>
      </c>
      <c r="L597" s="115">
        <f t="shared" si="878"/>
        <v>0</v>
      </c>
      <c r="M597" s="115">
        <f t="shared" si="878"/>
        <v>0</v>
      </c>
      <c r="N597" s="115">
        <f t="shared" si="878"/>
        <v>0</v>
      </c>
      <c r="O597" s="115">
        <f t="shared" si="878"/>
        <v>0</v>
      </c>
      <c r="P597" s="115">
        <f t="shared" si="878"/>
        <v>0</v>
      </c>
      <c r="Q597" s="115">
        <f t="shared" si="878"/>
        <v>0</v>
      </c>
      <c r="R597" s="115">
        <f t="shared" si="878"/>
        <v>0</v>
      </c>
      <c r="S597" s="117">
        <f t="shared" si="878"/>
        <v>0.0001083638354</v>
      </c>
      <c r="T597" s="114"/>
      <c r="U597" s="117">
        <f t="shared" ref="U597:X597" si="879">IFERROR(U572/U$32,0)</f>
        <v>0.0001083638354</v>
      </c>
      <c r="V597" s="117">
        <f t="shared" si="879"/>
        <v>0</v>
      </c>
      <c r="W597" s="117">
        <f t="shared" si="879"/>
        <v>0</v>
      </c>
      <c r="X597" s="117">
        <f t="shared" si="879"/>
        <v>0</v>
      </c>
    </row>
    <row r="598" ht="14.25" customHeight="1" outlineLevel="1">
      <c r="A598" s="110"/>
      <c r="B598" s="111" t="s">
        <v>385</v>
      </c>
      <c r="C598" s="112" t="s">
        <v>69</v>
      </c>
      <c r="E598" s="115">
        <f t="shared" si="853"/>
        <v>0</v>
      </c>
      <c r="F598" s="114"/>
      <c r="G598" s="115">
        <f t="shared" ref="G598:S598" si="880">IFERROR(G573/G$32,0)</f>
        <v>0</v>
      </c>
      <c r="H598" s="115">
        <f t="shared" si="880"/>
        <v>0</v>
      </c>
      <c r="I598" s="115">
        <f t="shared" si="880"/>
        <v>0</v>
      </c>
      <c r="J598" s="115">
        <f t="shared" si="880"/>
        <v>0</v>
      </c>
      <c r="K598" s="115">
        <f t="shared" si="880"/>
        <v>0</v>
      </c>
      <c r="L598" s="115">
        <f t="shared" si="880"/>
        <v>0</v>
      </c>
      <c r="M598" s="115">
        <f t="shared" si="880"/>
        <v>0</v>
      </c>
      <c r="N598" s="115">
        <f t="shared" si="880"/>
        <v>0</v>
      </c>
      <c r="O598" s="115">
        <f t="shared" si="880"/>
        <v>0</v>
      </c>
      <c r="P598" s="115">
        <f t="shared" si="880"/>
        <v>0</v>
      </c>
      <c r="Q598" s="115">
        <f t="shared" si="880"/>
        <v>0</v>
      </c>
      <c r="R598" s="115">
        <f t="shared" si="880"/>
        <v>0</v>
      </c>
      <c r="S598" s="117">
        <f t="shared" si="880"/>
        <v>0</v>
      </c>
      <c r="T598" s="114"/>
      <c r="U598" s="117">
        <f t="shared" ref="U598:X598" si="881">IFERROR(U573/U$32,0)</f>
        <v>0</v>
      </c>
      <c r="V598" s="117">
        <f t="shared" si="881"/>
        <v>0</v>
      </c>
      <c r="W598" s="117">
        <f t="shared" si="881"/>
        <v>0</v>
      </c>
      <c r="X598" s="117">
        <f t="shared" si="881"/>
        <v>0</v>
      </c>
    </row>
    <row r="599" ht="14.25" customHeight="1" outlineLevel="1">
      <c r="A599" s="110"/>
      <c r="B599" s="111" t="s">
        <v>386</v>
      </c>
      <c r="C599" s="112" t="s">
        <v>69</v>
      </c>
      <c r="E599" s="115">
        <f t="shared" si="853"/>
        <v>0</v>
      </c>
      <c r="F599" s="114"/>
      <c r="G599" s="115">
        <f t="shared" ref="G599:S599" si="882">IFERROR(G574/G$32,0)</f>
        <v>0</v>
      </c>
      <c r="H599" s="115">
        <f t="shared" si="882"/>
        <v>0</v>
      </c>
      <c r="I599" s="115">
        <f t="shared" si="882"/>
        <v>0</v>
      </c>
      <c r="J599" s="115">
        <f t="shared" si="882"/>
        <v>0</v>
      </c>
      <c r="K599" s="115">
        <f t="shared" si="882"/>
        <v>0</v>
      </c>
      <c r="L599" s="115">
        <f t="shared" si="882"/>
        <v>0</v>
      </c>
      <c r="M599" s="115">
        <f t="shared" si="882"/>
        <v>0</v>
      </c>
      <c r="N599" s="115">
        <f t="shared" si="882"/>
        <v>0</v>
      </c>
      <c r="O599" s="115">
        <f t="shared" si="882"/>
        <v>0</v>
      </c>
      <c r="P599" s="115">
        <f t="shared" si="882"/>
        <v>0</v>
      </c>
      <c r="Q599" s="115">
        <f t="shared" si="882"/>
        <v>0</v>
      </c>
      <c r="R599" s="115">
        <f t="shared" si="882"/>
        <v>0</v>
      </c>
      <c r="S599" s="117">
        <f t="shared" si="882"/>
        <v>0</v>
      </c>
      <c r="T599" s="114"/>
      <c r="U599" s="117">
        <f t="shared" ref="U599:X599" si="883">IFERROR(U574/U$32,0)</f>
        <v>0</v>
      </c>
      <c r="V599" s="117">
        <f t="shared" si="883"/>
        <v>0</v>
      </c>
      <c r="W599" s="117">
        <f t="shared" si="883"/>
        <v>0</v>
      </c>
      <c r="X599" s="117">
        <f t="shared" si="883"/>
        <v>0</v>
      </c>
    </row>
    <row r="600" ht="14.25" customHeight="1" outlineLevel="1">
      <c r="A600" s="110"/>
      <c r="B600" s="197" t="s">
        <v>387</v>
      </c>
      <c r="C600" s="112" t="s">
        <v>69</v>
      </c>
      <c r="E600" s="115">
        <f t="shared" si="853"/>
        <v>0</v>
      </c>
      <c r="F600" s="114"/>
      <c r="G600" s="115">
        <f t="shared" ref="G600:S600" si="884">IFERROR(G575/G$32,0)</f>
        <v>0</v>
      </c>
      <c r="H600" s="115">
        <f t="shared" si="884"/>
        <v>0</v>
      </c>
      <c r="I600" s="115">
        <f t="shared" si="884"/>
        <v>0</v>
      </c>
      <c r="J600" s="115">
        <f t="shared" si="884"/>
        <v>0</v>
      </c>
      <c r="K600" s="115">
        <f t="shared" si="884"/>
        <v>0</v>
      </c>
      <c r="L600" s="115">
        <f t="shared" si="884"/>
        <v>0</v>
      </c>
      <c r="M600" s="115">
        <f t="shared" si="884"/>
        <v>0</v>
      </c>
      <c r="N600" s="115">
        <f t="shared" si="884"/>
        <v>0</v>
      </c>
      <c r="O600" s="115">
        <f t="shared" si="884"/>
        <v>0</v>
      </c>
      <c r="P600" s="115">
        <f t="shared" si="884"/>
        <v>0</v>
      </c>
      <c r="Q600" s="115">
        <f t="shared" si="884"/>
        <v>0</v>
      </c>
      <c r="R600" s="115">
        <f t="shared" si="884"/>
        <v>0</v>
      </c>
      <c r="S600" s="117">
        <f t="shared" si="884"/>
        <v>0</v>
      </c>
      <c r="T600" s="114"/>
      <c r="U600" s="117">
        <f t="shared" ref="U600:X600" si="885">IFERROR(U575/U$32,0)</f>
        <v>0</v>
      </c>
      <c r="V600" s="117">
        <f t="shared" si="885"/>
        <v>0</v>
      </c>
      <c r="W600" s="117">
        <f t="shared" si="885"/>
        <v>0</v>
      </c>
      <c r="X600" s="117">
        <f t="shared" si="885"/>
        <v>0</v>
      </c>
    </row>
    <row r="601" ht="14.25" customHeight="1" outlineLevel="1">
      <c r="A601" s="110"/>
      <c r="B601" s="111" t="s">
        <v>388</v>
      </c>
      <c r="C601" s="112" t="s">
        <v>69</v>
      </c>
      <c r="E601" s="115">
        <f t="shared" si="853"/>
        <v>0</v>
      </c>
      <c r="F601" s="114"/>
      <c r="G601" s="115">
        <f t="shared" ref="G601:S601" si="886">IFERROR(G576/G$32,0)</f>
        <v>0</v>
      </c>
      <c r="H601" s="115">
        <f t="shared" si="886"/>
        <v>0</v>
      </c>
      <c r="I601" s="115">
        <f t="shared" si="886"/>
        <v>0</v>
      </c>
      <c r="J601" s="115">
        <f t="shared" si="886"/>
        <v>0</v>
      </c>
      <c r="K601" s="115">
        <f t="shared" si="886"/>
        <v>0</v>
      </c>
      <c r="L601" s="115">
        <f t="shared" si="886"/>
        <v>0</v>
      </c>
      <c r="M601" s="115">
        <f t="shared" si="886"/>
        <v>0</v>
      </c>
      <c r="N601" s="115">
        <f t="shared" si="886"/>
        <v>0</v>
      </c>
      <c r="O601" s="115">
        <f t="shared" si="886"/>
        <v>0</v>
      </c>
      <c r="P601" s="115">
        <f t="shared" si="886"/>
        <v>0</v>
      </c>
      <c r="Q601" s="115">
        <f t="shared" si="886"/>
        <v>0</v>
      </c>
      <c r="R601" s="115">
        <f t="shared" si="886"/>
        <v>0</v>
      </c>
      <c r="S601" s="117">
        <f t="shared" si="886"/>
        <v>0</v>
      </c>
      <c r="T601" s="114"/>
      <c r="U601" s="117">
        <f t="shared" ref="U601:X601" si="887">IFERROR(U576/U$32,0)</f>
        <v>0</v>
      </c>
      <c r="V601" s="117">
        <f t="shared" si="887"/>
        <v>0</v>
      </c>
      <c r="W601" s="117">
        <f t="shared" si="887"/>
        <v>0</v>
      </c>
      <c r="X601" s="117">
        <f t="shared" si="887"/>
        <v>0</v>
      </c>
    </row>
    <row r="602" ht="14.25" customHeight="1" outlineLevel="1">
      <c r="A602" s="110"/>
      <c r="B602" s="197" t="s">
        <v>389</v>
      </c>
      <c r="C602" s="112" t="s">
        <v>69</v>
      </c>
      <c r="E602" s="115">
        <f t="shared" si="853"/>
        <v>0</v>
      </c>
      <c r="F602" s="114"/>
      <c r="G602" s="115">
        <f t="shared" ref="G602:S602" si="888">IFERROR(G577/G$32,0)</f>
        <v>0</v>
      </c>
      <c r="H602" s="115">
        <f t="shared" si="888"/>
        <v>0</v>
      </c>
      <c r="I602" s="115">
        <f t="shared" si="888"/>
        <v>0</v>
      </c>
      <c r="J602" s="115">
        <f t="shared" si="888"/>
        <v>0</v>
      </c>
      <c r="K602" s="115">
        <f t="shared" si="888"/>
        <v>0</v>
      </c>
      <c r="L602" s="115">
        <f t="shared" si="888"/>
        <v>0</v>
      </c>
      <c r="M602" s="115">
        <f t="shared" si="888"/>
        <v>0</v>
      </c>
      <c r="N602" s="115">
        <f t="shared" si="888"/>
        <v>0</v>
      </c>
      <c r="O602" s="115">
        <f t="shared" si="888"/>
        <v>0</v>
      </c>
      <c r="P602" s="115">
        <f t="shared" si="888"/>
        <v>0</v>
      </c>
      <c r="Q602" s="115">
        <f t="shared" si="888"/>
        <v>0</v>
      </c>
      <c r="R602" s="115">
        <f t="shared" si="888"/>
        <v>0</v>
      </c>
      <c r="S602" s="117">
        <f t="shared" si="888"/>
        <v>0</v>
      </c>
      <c r="T602" s="114"/>
      <c r="U602" s="117">
        <f t="shared" ref="U602:X602" si="889">IFERROR(U577/U$32,0)</f>
        <v>0</v>
      </c>
      <c r="V602" s="117">
        <f t="shared" si="889"/>
        <v>0</v>
      </c>
      <c r="W602" s="117">
        <f t="shared" si="889"/>
        <v>0</v>
      </c>
      <c r="X602" s="117">
        <f t="shared" si="889"/>
        <v>0</v>
      </c>
    </row>
    <row r="603" ht="14.25" customHeight="1" outlineLevel="1">
      <c r="A603" s="110"/>
      <c r="B603" s="111" t="s">
        <v>390</v>
      </c>
      <c r="C603" s="112" t="s">
        <v>69</v>
      </c>
      <c r="E603" s="115">
        <f t="shared" si="853"/>
        <v>0</v>
      </c>
      <c r="F603" s="114"/>
      <c r="G603" s="115">
        <f t="shared" ref="G603:S603" si="890">IFERROR(G578/G$32,0)</f>
        <v>0.0004362609167</v>
      </c>
      <c r="H603" s="115">
        <f t="shared" si="890"/>
        <v>0.00118025612</v>
      </c>
      <c r="I603" s="115">
        <f t="shared" si="890"/>
        <v>0</v>
      </c>
      <c r="J603" s="115">
        <f t="shared" si="890"/>
        <v>0</v>
      </c>
      <c r="K603" s="115">
        <f t="shared" si="890"/>
        <v>0</v>
      </c>
      <c r="L603" s="115">
        <f t="shared" si="890"/>
        <v>0</v>
      </c>
      <c r="M603" s="115">
        <f t="shared" si="890"/>
        <v>0</v>
      </c>
      <c r="N603" s="115">
        <f t="shared" si="890"/>
        <v>0</v>
      </c>
      <c r="O603" s="115">
        <f t="shared" si="890"/>
        <v>0</v>
      </c>
      <c r="P603" s="115">
        <f t="shared" si="890"/>
        <v>0</v>
      </c>
      <c r="Q603" s="115">
        <f t="shared" si="890"/>
        <v>0</v>
      </c>
      <c r="R603" s="115">
        <f t="shared" si="890"/>
        <v>0</v>
      </c>
      <c r="S603" s="117">
        <f t="shared" si="890"/>
        <v>0.0006134791328</v>
      </c>
      <c r="T603" s="114"/>
      <c r="U603" s="117">
        <f t="shared" ref="U603:X603" si="891">IFERROR(U578/U$32,0)</f>
        <v>0.0006134791328</v>
      </c>
      <c r="V603" s="117">
        <f t="shared" si="891"/>
        <v>0</v>
      </c>
      <c r="W603" s="117">
        <f t="shared" si="891"/>
        <v>0</v>
      </c>
      <c r="X603" s="117">
        <f t="shared" si="891"/>
        <v>0</v>
      </c>
    </row>
    <row r="604" ht="14.25" customHeight="1" outlineLevel="1">
      <c r="A604" s="110"/>
      <c r="B604" s="111" t="s">
        <v>391</v>
      </c>
      <c r="C604" s="112" t="s">
        <v>69</v>
      </c>
      <c r="E604" s="115">
        <f t="shared" si="853"/>
        <v>0</v>
      </c>
      <c r="F604" s="114"/>
      <c r="G604" s="115">
        <f t="shared" ref="G604:S604" si="892">IFERROR(G579/G$32,0)</f>
        <v>0</v>
      </c>
      <c r="H604" s="115">
        <f t="shared" si="892"/>
        <v>0</v>
      </c>
      <c r="I604" s="115">
        <f t="shared" si="892"/>
        <v>0</v>
      </c>
      <c r="J604" s="115">
        <f t="shared" si="892"/>
        <v>0</v>
      </c>
      <c r="K604" s="115">
        <f t="shared" si="892"/>
        <v>0</v>
      </c>
      <c r="L604" s="115">
        <f t="shared" si="892"/>
        <v>0</v>
      </c>
      <c r="M604" s="115">
        <f t="shared" si="892"/>
        <v>0</v>
      </c>
      <c r="N604" s="115">
        <f t="shared" si="892"/>
        <v>0</v>
      </c>
      <c r="O604" s="115">
        <f t="shared" si="892"/>
        <v>0</v>
      </c>
      <c r="P604" s="115">
        <f t="shared" si="892"/>
        <v>0</v>
      </c>
      <c r="Q604" s="115">
        <f t="shared" si="892"/>
        <v>0</v>
      </c>
      <c r="R604" s="115">
        <f t="shared" si="892"/>
        <v>0</v>
      </c>
      <c r="S604" s="117">
        <f t="shared" si="892"/>
        <v>0</v>
      </c>
      <c r="T604" s="114"/>
      <c r="U604" s="117">
        <f t="shared" ref="U604:X604" si="893">IFERROR(U579/U$32,0)</f>
        <v>0</v>
      </c>
      <c r="V604" s="117">
        <f t="shared" si="893"/>
        <v>0</v>
      </c>
      <c r="W604" s="117">
        <f t="shared" si="893"/>
        <v>0</v>
      </c>
      <c r="X604" s="117">
        <f t="shared" si="893"/>
        <v>0</v>
      </c>
    </row>
    <row r="605" ht="14.25" customHeight="1" outlineLevel="1">
      <c r="A605" s="110"/>
      <c r="B605" s="197" t="s">
        <v>392</v>
      </c>
      <c r="C605" s="112" t="s">
        <v>69</v>
      </c>
      <c r="E605" s="115">
        <f t="shared" si="853"/>
        <v>0</v>
      </c>
      <c r="F605" s="114"/>
      <c r="G605" s="115">
        <f t="shared" ref="G605:S605" si="894">IFERROR(G580/G$32,0)</f>
        <v>0</v>
      </c>
      <c r="H605" s="115">
        <f t="shared" si="894"/>
        <v>0</v>
      </c>
      <c r="I605" s="115">
        <f t="shared" si="894"/>
        <v>0</v>
      </c>
      <c r="J605" s="115">
        <f t="shared" si="894"/>
        <v>0</v>
      </c>
      <c r="K605" s="115">
        <f t="shared" si="894"/>
        <v>0</v>
      </c>
      <c r="L605" s="115">
        <f t="shared" si="894"/>
        <v>0</v>
      </c>
      <c r="M605" s="115">
        <f t="shared" si="894"/>
        <v>0</v>
      </c>
      <c r="N605" s="115">
        <f t="shared" si="894"/>
        <v>0</v>
      </c>
      <c r="O605" s="115">
        <f t="shared" si="894"/>
        <v>0</v>
      </c>
      <c r="P605" s="115">
        <f t="shared" si="894"/>
        <v>0</v>
      </c>
      <c r="Q605" s="115">
        <f t="shared" si="894"/>
        <v>0</v>
      </c>
      <c r="R605" s="115">
        <f t="shared" si="894"/>
        <v>0</v>
      </c>
      <c r="S605" s="117">
        <f t="shared" si="894"/>
        <v>0</v>
      </c>
      <c r="T605" s="114"/>
      <c r="U605" s="117">
        <f t="shared" ref="U605:X605" si="895">IFERROR(U580/U$32,0)</f>
        <v>0</v>
      </c>
      <c r="V605" s="117">
        <f t="shared" si="895"/>
        <v>0</v>
      </c>
      <c r="W605" s="117">
        <f t="shared" si="895"/>
        <v>0</v>
      </c>
      <c r="X605" s="117">
        <f t="shared" si="895"/>
        <v>0</v>
      </c>
    </row>
    <row r="606" ht="14.25" customHeight="1" outlineLevel="1">
      <c r="A606" s="110"/>
      <c r="B606" s="111" t="s">
        <v>393</v>
      </c>
      <c r="C606" s="112" t="s">
        <v>69</v>
      </c>
      <c r="E606" s="115">
        <f t="shared" si="853"/>
        <v>0</v>
      </c>
      <c r="F606" s="114"/>
      <c r="G606" s="115">
        <f t="shared" ref="G606:S606" si="896">IFERROR(G581/G$32,0)</f>
        <v>0</v>
      </c>
      <c r="H606" s="115">
        <f t="shared" si="896"/>
        <v>0.0002314227687</v>
      </c>
      <c r="I606" s="115">
        <f t="shared" si="896"/>
        <v>0</v>
      </c>
      <c r="J606" s="115">
        <f t="shared" si="896"/>
        <v>0</v>
      </c>
      <c r="K606" s="115">
        <f t="shared" si="896"/>
        <v>0</v>
      </c>
      <c r="L606" s="115">
        <f t="shared" si="896"/>
        <v>0</v>
      </c>
      <c r="M606" s="115">
        <f t="shared" si="896"/>
        <v>0</v>
      </c>
      <c r="N606" s="115">
        <f t="shared" si="896"/>
        <v>0</v>
      </c>
      <c r="O606" s="115">
        <f t="shared" si="896"/>
        <v>0</v>
      </c>
      <c r="P606" s="115">
        <f t="shared" si="896"/>
        <v>0</v>
      </c>
      <c r="Q606" s="115">
        <f t="shared" si="896"/>
        <v>0</v>
      </c>
      <c r="R606" s="115">
        <f t="shared" si="896"/>
        <v>0</v>
      </c>
      <c r="S606" s="117">
        <f t="shared" si="896"/>
        <v>0.00008739018986</v>
      </c>
      <c r="T606" s="114"/>
      <c r="U606" s="117">
        <f t="shared" ref="U606:X606" si="897">IFERROR(U581/U$32,0)</f>
        <v>0.00008739018986</v>
      </c>
      <c r="V606" s="117">
        <f t="shared" si="897"/>
        <v>0</v>
      </c>
      <c r="W606" s="117">
        <f t="shared" si="897"/>
        <v>0</v>
      </c>
      <c r="X606" s="117">
        <f t="shared" si="897"/>
        <v>0</v>
      </c>
    </row>
    <row r="607" ht="14.25" customHeight="1" outlineLevel="1">
      <c r="A607" s="121"/>
      <c r="B607" s="148" t="s">
        <v>394</v>
      </c>
      <c r="C607" s="123" t="s">
        <v>69</v>
      </c>
      <c r="D607" s="70"/>
      <c r="E607" s="117">
        <f>IFERROR(E582/E582,0)</f>
        <v>0</v>
      </c>
      <c r="F607" s="109"/>
      <c r="G607" s="117">
        <f t="shared" ref="G607:S607" si="898">IFERROR(G582/G582,0)</f>
        <v>1</v>
      </c>
      <c r="H607" s="117">
        <f t="shared" si="898"/>
        <v>1</v>
      </c>
      <c r="I607" s="117">
        <f t="shared" si="898"/>
        <v>1</v>
      </c>
      <c r="J607" s="117">
        <f t="shared" si="898"/>
        <v>0</v>
      </c>
      <c r="K607" s="117">
        <f t="shared" si="898"/>
        <v>0</v>
      </c>
      <c r="L607" s="117">
        <f t="shared" si="898"/>
        <v>0</v>
      </c>
      <c r="M607" s="117">
        <f t="shared" si="898"/>
        <v>0</v>
      </c>
      <c r="N607" s="117">
        <f t="shared" si="898"/>
        <v>0</v>
      </c>
      <c r="O607" s="117">
        <f t="shared" si="898"/>
        <v>0</v>
      </c>
      <c r="P607" s="117">
        <f t="shared" si="898"/>
        <v>0</v>
      </c>
      <c r="Q607" s="117">
        <f t="shared" si="898"/>
        <v>0</v>
      </c>
      <c r="R607" s="117">
        <f t="shared" si="898"/>
        <v>0</v>
      </c>
      <c r="S607" s="117">
        <f t="shared" si="898"/>
        <v>1</v>
      </c>
      <c r="T607" s="109"/>
      <c r="U607" s="117">
        <f t="shared" ref="U607:X607" si="899">IFERROR(U582/U582,0)</f>
        <v>1</v>
      </c>
      <c r="V607" s="117">
        <f t="shared" si="899"/>
        <v>0</v>
      </c>
      <c r="W607" s="117">
        <f t="shared" si="899"/>
        <v>0</v>
      </c>
      <c r="X607" s="117">
        <f t="shared" si="899"/>
        <v>0</v>
      </c>
    </row>
    <row r="608" ht="14.25" customHeight="1" outlineLevel="1">
      <c r="A608" s="110"/>
      <c r="B608" s="111" t="s">
        <v>395</v>
      </c>
      <c r="C608" s="112"/>
      <c r="E608" s="116">
        <v>1.0</v>
      </c>
      <c r="F608" s="114"/>
      <c r="G608" s="116">
        <v>1.0</v>
      </c>
      <c r="H608" s="116">
        <v>1.0</v>
      </c>
      <c r="I608" s="116">
        <v>1.0</v>
      </c>
      <c r="J608" s="116"/>
      <c r="K608" s="116"/>
      <c r="L608" s="116"/>
      <c r="M608" s="116"/>
      <c r="N608" s="116"/>
      <c r="O608" s="116"/>
      <c r="P608" s="116"/>
      <c r="Q608" s="116"/>
      <c r="R608" s="116"/>
      <c r="S608" s="120">
        <v>1.0</v>
      </c>
      <c r="T608" s="114"/>
      <c r="U608" s="120">
        <v>1.0</v>
      </c>
      <c r="V608" s="120">
        <v>1.0</v>
      </c>
      <c r="W608" s="120">
        <v>1.0</v>
      </c>
      <c r="X608" s="120">
        <v>1.0</v>
      </c>
    </row>
    <row r="609" ht="14.25" customHeight="1" outlineLevel="1">
      <c r="A609" s="110"/>
      <c r="B609" s="111" t="s">
        <v>396</v>
      </c>
      <c r="C609" s="112"/>
      <c r="E609" s="116">
        <v>1.0</v>
      </c>
      <c r="F609" s="114"/>
      <c r="G609" s="116">
        <v>1.0</v>
      </c>
      <c r="H609" s="116">
        <v>1.0</v>
      </c>
      <c r="I609" s="116">
        <v>1.0</v>
      </c>
      <c r="J609" s="116"/>
      <c r="K609" s="116"/>
      <c r="L609" s="116"/>
      <c r="M609" s="116"/>
      <c r="N609" s="116"/>
      <c r="O609" s="116"/>
      <c r="P609" s="116"/>
      <c r="Q609" s="116"/>
      <c r="R609" s="116"/>
      <c r="S609" s="120">
        <v>1.0</v>
      </c>
      <c r="T609" s="114"/>
      <c r="U609" s="120">
        <v>1.0</v>
      </c>
      <c r="V609" s="120">
        <v>1.0</v>
      </c>
      <c r="W609" s="120">
        <v>1.0</v>
      </c>
      <c r="X609" s="120">
        <v>1.0</v>
      </c>
    </row>
    <row r="610" ht="14.25" customHeight="1" outlineLevel="1">
      <c r="A610" s="110"/>
      <c r="B610" s="111" t="s">
        <v>397</v>
      </c>
      <c r="C610" s="112"/>
      <c r="E610" s="127"/>
      <c r="F610" s="114"/>
      <c r="G610" s="116">
        <v>19.75</v>
      </c>
      <c r="H610" s="116">
        <v>23.65</v>
      </c>
      <c r="I610" s="116">
        <v>19.45</v>
      </c>
      <c r="J610" s="116"/>
      <c r="K610" s="116"/>
      <c r="L610" s="116"/>
      <c r="M610" s="116"/>
      <c r="N610" s="116"/>
      <c r="O610" s="116"/>
      <c r="P610" s="116"/>
      <c r="Q610" s="116"/>
      <c r="R610" s="116"/>
      <c r="S610" s="120"/>
      <c r="T610" s="114"/>
      <c r="U610" s="120">
        <f t="shared" ref="U610:X610" si="900">SUMIFS($G610:$R610,$G$5:$R$5,U$6)</f>
        <v>62.85</v>
      </c>
      <c r="V610" s="120">
        <f t="shared" si="900"/>
        <v>0</v>
      </c>
      <c r="W610" s="120">
        <f t="shared" si="900"/>
        <v>0</v>
      </c>
      <c r="X610" s="120">
        <f t="shared" si="900"/>
        <v>0</v>
      </c>
    </row>
    <row r="611" ht="14.25" customHeight="1" outlineLevel="1">
      <c r="A611" s="179"/>
      <c r="B611" s="198" t="s">
        <v>398</v>
      </c>
      <c r="C611" s="181"/>
      <c r="D611" s="70"/>
      <c r="E611" s="124">
        <f>IFERROR(E582/(E610*E608*24),0)</f>
        <v>0</v>
      </c>
      <c r="F611" s="109"/>
      <c r="G611" s="124">
        <f t="shared" ref="G611:S611" si="901">IFERROR(G582/(G610*G608*24),0)</f>
        <v>3.493670886</v>
      </c>
      <c r="H611" s="124">
        <f t="shared" si="901"/>
        <v>1.533650458</v>
      </c>
      <c r="I611" s="124">
        <f t="shared" si="901"/>
        <v>3.573264781</v>
      </c>
      <c r="J611" s="124">
        <f t="shared" si="901"/>
        <v>0</v>
      </c>
      <c r="K611" s="124">
        <f t="shared" si="901"/>
        <v>0</v>
      </c>
      <c r="L611" s="124">
        <f t="shared" si="901"/>
        <v>0</v>
      </c>
      <c r="M611" s="124">
        <f t="shared" si="901"/>
        <v>0</v>
      </c>
      <c r="N611" s="124">
        <f t="shared" si="901"/>
        <v>0</v>
      </c>
      <c r="O611" s="124">
        <f t="shared" si="901"/>
        <v>0</v>
      </c>
      <c r="P611" s="124">
        <f t="shared" si="901"/>
        <v>0</v>
      </c>
      <c r="Q611" s="124">
        <f t="shared" si="901"/>
        <v>0</v>
      </c>
      <c r="R611" s="124">
        <f t="shared" si="901"/>
        <v>0</v>
      </c>
      <c r="S611" s="124">
        <f t="shared" si="901"/>
        <v>0</v>
      </c>
      <c r="T611" s="109"/>
      <c r="U611" s="124">
        <f t="shared" ref="U611:X611" si="902">IFERROR(U582/(U610*U608*24),0)</f>
        <v>2.780761071</v>
      </c>
      <c r="V611" s="124">
        <f t="shared" si="902"/>
        <v>0</v>
      </c>
      <c r="W611" s="124">
        <f t="shared" si="902"/>
        <v>0</v>
      </c>
      <c r="X611" s="124">
        <f t="shared" si="902"/>
        <v>0</v>
      </c>
    </row>
    <row r="612" ht="14.25" customHeight="1" outlineLevel="1">
      <c r="S612" s="70"/>
    </row>
    <row r="613" ht="14.25" customHeight="1" outlineLevel="1">
      <c r="A613" s="105"/>
      <c r="B613" s="199" t="s">
        <v>408</v>
      </c>
      <c r="C613" s="107"/>
      <c r="D613" s="70"/>
      <c r="E613" s="108"/>
      <c r="F613" s="109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9"/>
      <c r="U613" s="108"/>
      <c r="V613" s="108"/>
      <c r="W613" s="108"/>
      <c r="X613" s="108"/>
    </row>
    <row r="614" ht="14.25" customHeight="1" outlineLevel="1">
      <c r="A614" s="110"/>
      <c r="B614" s="111" t="s">
        <v>371</v>
      </c>
      <c r="C614" s="112" t="s">
        <v>283</v>
      </c>
      <c r="E614" s="116"/>
      <c r="F614" s="114"/>
      <c r="G614" s="116">
        <v>129.58333333333334</v>
      </c>
      <c r="H614" s="116">
        <v>228.95</v>
      </c>
      <c r="I614" s="116">
        <v>81.41666666666667</v>
      </c>
      <c r="J614" s="116"/>
      <c r="K614" s="116"/>
      <c r="L614" s="116"/>
      <c r="M614" s="116"/>
      <c r="N614" s="116"/>
      <c r="O614" s="116"/>
      <c r="P614" s="116"/>
      <c r="Q614" s="116"/>
      <c r="R614" s="116"/>
      <c r="S614" s="120">
        <f t="shared" ref="S614:S636" si="904">SUM(G614:R614)</f>
        <v>439.95</v>
      </c>
      <c r="T614" s="114"/>
      <c r="U614" s="116">
        <f t="shared" ref="U614:X614" si="903">SUMIFS($G614:$R614,$G$5:$R$5,U$6)</f>
        <v>439.95</v>
      </c>
      <c r="V614" s="116">
        <f t="shared" si="903"/>
        <v>0</v>
      </c>
      <c r="W614" s="116">
        <f t="shared" si="903"/>
        <v>0</v>
      </c>
      <c r="X614" s="116">
        <f t="shared" si="903"/>
        <v>0</v>
      </c>
    </row>
    <row r="615" ht="14.25" customHeight="1" outlineLevel="1">
      <c r="A615" s="110"/>
      <c r="B615" s="111" t="s">
        <v>372</v>
      </c>
      <c r="C615" s="112" t="s">
        <v>283</v>
      </c>
      <c r="E615" s="116"/>
      <c r="F615" s="114"/>
      <c r="G615" s="116">
        <v>360.0</v>
      </c>
      <c r="H615" s="116">
        <v>408.3333333333333</v>
      </c>
      <c r="I615" s="116">
        <v>406.0</v>
      </c>
      <c r="J615" s="116"/>
      <c r="K615" s="116"/>
      <c r="L615" s="116"/>
      <c r="M615" s="116"/>
      <c r="N615" s="116"/>
      <c r="O615" s="116"/>
      <c r="P615" s="116"/>
      <c r="Q615" s="116"/>
      <c r="R615" s="116"/>
      <c r="S615" s="120">
        <f t="shared" si="904"/>
        <v>1174.333333</v>
      </c>
      <c r="T615" s="114"/>
      <c r="U615" s="116">
        <f t="shared" ref="U615:X615" si="905">SUMIFS($G615:$R615,$G$5:$R$5,U$6)</f>
        <v>1174.333333</v>
      </c>
      <c r="V615" s="116">
        <f t="shared" si="905"/>
        <v>0</v>
      </c>
      <c r="W615" s="116">
        <f t="shared" si="905"/>
        <v>0</v>
      </c>
      <c r="X615" s="116">
        <f t="shared" si="905"/>
        <v>0</v>
      </c>
    </row>
    <row r="616" ht="14.25" customHeight="1" outlineLevel="1">
      <c r="A616" s="110"/>
      <c r="B616" s="197" t="s">
        <v>373</v>
      </c>
      <c r="C616" s="112" t="s">
        <v>283</v>
      </c>
      <c r="E616" s="116"/>
      <c r="F616" s="114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20">
        <f t="shared" si="904"/>
        <v>0</v>
      </c>
      <c r="T616" s="114"/>
      <c r="U616" s="116">
        <f t="shared" ref="U616:X616" si="906">SUMIFS($G616:$R616,$G$5:$R$5,U$6)</f>
        <v>0</v>
      </c>
      <c r="V616" s="116">
        <f t="shared" si="906"/>
        <v>0</v>
      </c>
      <c r="W616" s="116">
        <f t="shared" si="906"/>
        <v>0</v>
      </c>
      <c r="X616" s="116">
        <f t="shared" si="906"/>
        <v>0</v>
      </c>
    </row>
    <row r="617" ht="14.25" customHeight="1" outlineLevel="1">
      <c r="A617" s="110"/>
      <c r="B617" s="111" t="s">
        <v>374</v>
      </c>
      <c r="C617" s="112" t="s">
        <v>283</v>
      </c>
      <c r="E617" s="116"/>
      <c r="F617" s="114"/>
      <c r="G617" s="116">
        <v>0.0</v>
      </c>
      <c r="H617" s="116">
        <v>3.216666666666667</v>
      </c>
      <c r="I617" s="116">
        <v>0.0</v>
      </c>
      <c r="J617" s="116"/>
      <c r="K617" s="116"/>
      <c r="L617" s="116"/>
      <c r="M617" s="116"/>
      <c r="N617" s="116"/>
      <c r="O617" s="116"/>
      <c r="P617" s="116"/>
      <c r="Q617" s="116"/>
      <c r="R617" s="116"/>
      <c r="S617" s="120">
        <f t="shared" si="904"/>
        <v>3.216666667</v>
      </c>
      <c r="T617" s="114"/>
      <c r="U617" s="116">
        <f t="shared" ref="U617:X617" si="907">SUMIFS($G617:$R617,$G$5:$R$5,U$6)</f>
        <v>3.216666667</v>
      </c>
      <c r="V617" s="116">
        <f t="shared" si="907"/>
        <v>0</v>
      </c>
      <c r="W617" s="116">
        <f t="shared" si="907"/>
        <v>0</v>
      </c>
      <c r="X617" s="116">
        <f t="shared" si="907"/>
        <v>0</v>
      </c>
    </row>
    <row r="618" ht="14.25" customHeight="1" outlineLevel="1">
      <c r="A618" s="110"/>
      <c r="B618" s="111" t="s">
        <v>375</v>
      </c>
      <c r="C618" s="112" t="s">
        <v>283</v>
      </c>
      <c r="E618" s="116"/>
      <c r="F618" s="114"/>
      <c r="G618" s="116">
        <v>1.5</v>
      </c>
      <c r="H618" s="116">
        <v>1.5</v>
      </c>
      <c r="I618" s="116">
        <v>0.0</v>
      </c>
      <c r="J618" s="116"/>
      <c r="K618" s="116"/>
      <c r="L618" s="116"/>
      <c r="M618" s="116"/>
      <c r="N618" s="116"/>
      <c r="O618" s="116"/>
      <c r="P618" s="116"/>
      <c r="Q618" s="116"/>
      <c r="R618" s="116"/>
      <c r="S618" s="120">
        <f t="shared" si="904"/>
        <v>3</v>
      </c>
      <c r="T618" s="114"/>
      <c r="U618" s="116">
        <f t="shared" ref="U618:X618" si="908">SUMIFS($G618:$R618,$G$5:$R$5,U$6)</f>
        <v>3</v>
      </c>
      <c r="V618" s="116">
        <f t="shared" si="908"/>
        <v>0</v>
      </c>
      <c r="W618" s="116">
        <f t="shared" si="908"/>
        <v>0</v>
      </c>
      <c r="X618" s="116">
        <f t="shared" si="908"/>
        <v>0</v>
      </c>
    </row>
    <row r="619" ht="14.25" customHeight="1" outlineLevel="1">
      <c r="A619" s="110"/>
      <c r="B619" s="111" t="s">
        <v>376</v>
      </c>
      <c r="C619" s="112" t="s">
        <v>283</v>
      </c>
      <c r="E619" s="116"/>
      <c r="F619" s="114"/>
      <c r="G619" s="116">
        <v>0.75</v>
      </c>
      <c r="H619" s="116">
        <v>0.4166666666666667</v>
      </c>
      <c r="I619" s="116">
        <v>0.0</v>
      </c>
      <c r="J619" s="116"/>
      <c r="K619" s="116"/>
      <c r="L619" s="116"/>
      <c r="M619" s="116"/>
      <c r="N619" s="116"/>
      <c r="O619" s="116"/>
      <c r="P619" s="116"/>
      <c r="Q619" s="116"/>
      <c r="R619" s="116"/>
      <c r="S619" s="120">
        <f t="shared" si="904"/>
        <v>1.166666667</v>
      </c>
      <c r="T619" s="114"/>
      <c r="U619" s="116">
        <f t="shared" ref="U619:X619" si="909">SUMIFS($G619:$R619,$G$5:$R$5,U$6)</f>
        <v>1.166666667</v>
      </c>
      <c r="V619" s="116">
        <f t="shared" si="909"/>
        <v>0</v>
      </c>
      <c r="W619" s="116">
        <f t="shared" si="909"/>
        <v>0</v>
      </c>
      <c r="X619" s="116">
        <f t="shared" si="909"/>
        <v>0</v>
      </c>
    </row>
    <row r="620" ht="14.25" customHeight="1" outlineLevel="1">
      <c r="A620" s="110"/>
      <c r="B620" s="111" t="s">
        <v>377</v>
      </c>
      <c r="C620" s="112" t="s">
        <v>283</v>
      </c>
      <c r="E620" s="116"/>
      <c r="F620" s="114"/>
      <c r="G620" s="116">
        <v>0.0</v>
      </c>
      <c r="H620" s="116">
        <v>3.0</v>
      </c>
      <c r="I620" s="116">
        <v>0.0</v>
      </c>
      <c r="J620" s="116"/>
      <c r="K620" s="116"/>
      <c r="L620" s="116"/>
      <c r="M620" s="116"/>
      <c r="N620" s="116"/>
      <c r="O620" s="116"/>
      <c r="P620" s="116"/>
      <c r="Q620" s="116"/>
      <c r="R620" s="116"/>
      <c r="S620" s="120">
        <f t="shared" si="904"/>
        <v>3</v>
      </c>
      <c r="T620" s="114"/>
      <c r="U620" s="116">
        <f t="shared" ref="U620:X620" si="910">SUMIFS($G620:$R620,$G$5:$R$5,U$6)</f>
        <v>3</v>
      </c>
      <c r="V620" s="116">
        <f t="shared" si="910"/>
        <v>0</v>
      </c>
      <c r="W620" s="116">
        <f t="shared" si="910"/>
        <v>0</v>
      </c>
      <c r="X620" s="116">
        <f t="shared" si="910"/>
        <v>0</v>
      </c>
    </row>
    <row r="621" ht="14.25" customHeight="1" outlineLevel="1">
      <c r="A621" s="110"/>
      <c r="B621" s="111" t="s">
        <v>378</v>
      </c>
      <c r="C621" s="112" t="s">
        <v>283</v>
      </c>
      <c r="E621" s="116"/>
      <c r="F621" s="114"/>
      <c r="G621" s="116">
        <v>0.25</v>
      </c>
      <c r="H621" s="116">
        <v>0.0</v>
      </c>
      <c r="I621" s="116">
        <v>0.0</v>
      </c>
      <c r="J621" s="116"/>
      <c r="K621" s="116"/>
      <c r="L621" s="116"/>
      <c r="M621" s="116"/>
      <c r="N621" s="116"/>
      <c r="O621" s="116"/>
      <c r="P621" s="116"/>
      <c r="Q621" s="116"/>
      <c r="R621" s="116"/>
      <c r="S621" s="120">
        <f t="shared" si="904"/>
        <v>0.25</v>
      </c>
      <c r="T621" s="114"/>
      <c r="U621" s="116">
        <f t="shared" ref="U621:X621" si="911">SUMIFS($G621:$R621,$G$5:$R$5,U$6)</f>
        <v>0.25</v>
      </c>
      <c r="V621" s="116">
        <f t="shared" si="911"/>
        <v>0</v>
      </c>
      <c r="W621" s="116">
        <f t="shared" si="911"/>
        <v>0</v>
      </c>
      <c r="X621" s="116">
        <f t="shared" si="911"/>
        <v>0</v>
      </c>
    </row>
    <row r="622" ht="14.25" customHeight="1" outlineLevel="1">
      <c r="A622" s="110"/>
      <c r="B622" s="111" t="s">
        <v>379</v>
      </c>
      <c r="C622" s="112" t="s">
        <v>283</v>
      </c>
      <c r="E622" s="116"/>
      <c r="F622" s="114"/>
      <c r="G622" s="116">
        <v>0.0</v>
      </c>
      <c r="H622" s="116">
        <v>0.0</v>
      </c>
      <c r="I622" s="116">
        <v>0.0</v>
      </c>
      <c r="J622" s="116"/>
      <c r="K622" s="116"/>
      <c r="L622" s="116"/>
      <c r="M622" s="116"/>
      <c r="N622" s="116"/>
      <c r="O622" s="116"/>
      <c r="P622" s="116"/>
      <c r="Q622" s="116"/>
      <c r="R622" s="116"/>
      <c r="S622" s="120">
        <f t="shared" si="904"/>
        <v>0</v>
      </c>
      <c r="T622" s="114"/>
      <c r="U622" s="116">
        <f t="shared" ref="U622:X622" si="912">SUMIFS($G622:$R622,$G$5:$R$5,U$6)</f>
        <v>0</v>
      </c>
      <c r="V622" s="116">
        <f t="shared" si="912"/>
        <v>0</v>
      </c>
      <c r="W622" s="116">
        <f t="shared" si="912"/>
        <v>0</v>
      </c>
      <c r="X622" s="116">
        <f t="shared" si="912"/>
        <v>0</v>
      </c>
    </row>
    <row r="623" ht="14.25" customHeight="1" outlineLevel="1">
      <c r="A623" s="110"/>
      <c r="B623" s="111" t="s">
        <v>380</v>
      </c>
      <c r="C623" s="112" t="s">
        <v>283</v>
      </c>
      <c r="E623" s="116"/>
      <c r="F623" s="114"/>
      <c r="G623" s="116">
        <v>2.25</v>
      </c>
      <c r="H623" s="116">
        <v>14.0</v>
      </c>
      <c r="I623" s="116">
        <v>6.0</v>
      </c>
      <c r="J623" s="116"/>
      <c r="K623" s="116"/>
      <c r="L623" s="116"/>
      <c r="M623" s="116"/>
      <c r="N623" s="116"/>
      <c r="O623" s="116"/>
      <c r="P623" s="116"/>
      <c r="Q623" s="116"/>
      <c r="R623" s="116"/>
      <c r="S623" s="120">
        <f t="shared" si="904"/>
        <v>22.25</v>
      </c>
      <c r="T623" s="114"/>
      <c r="U623" s="116">
        <f t="shared" ref="U623:X623" si="913">SUMIFS($G623:$R623,$G$5:$R$5,U$6)</f>
        <v>22.25</v>
      </c>
      <c r="V623" s="116">
        <f t="shared" si="913"/>
        <v>0</v>
      </c>
      <c r="W623" s="116">
        <f t="shared" si="913"/>
        <v>0</v>
      </c>
      <c r="X623" s="116">
        <f t="shared" si="913"/>
        <v>0</v>
      </c>
    </row>
    <row r="624" ht="14.25" customHeight="1" outlineLevel="1">
      <c r="A624" s="110"/>
      <c r="B624" s="111" t="s">
        <v>381</v>
      </c>
      <c r="C624" s="112" t="s">
        <v>283</v>
      </c>
      <c r="E624" s="116"/>
      <c r="F624" s="114"/>
      <c r="G624" s="116">
        <v>3.0</v>
      </c>
      <c r="H624" s="116">
        <v>0.0</v>
      </c>
      <c r="I624" s="116">
        <v>0.0</v>
      </c>
      <c r="J624" s="116"/>
      <c r="K624" s="116"/>
      <c r="L624" s="116"/>
      <c r="M624" s="116"/>
      <c r="N624" s="116"/>
      <c r="O624" s="116"/>
      <c r="P624" s="116"/>
      <c r="Q624" s="116"/>
      <c r="R624" s="116"/>
      <c r="S624" s="120">
        <f t="shared" si="904"/>
        <v>3</v>
      </c>
      <c r="T624" s="114"/>
      <c r="U624" s="116">
        <f t="shared" ref="U624:X624" si="914">SUMIFS($G624:$R624,$G$5:$R$5,U$6)</f>
        <v>3</v>
      </c>
      <c r="V624" s="116">
        <f t="shared" si="914"/>
        <v>0</v>
      </c>
      <c r="W624" s="116">
        <f t="shared" si="914"/>
        <v>0</v>
      </c>
      <c r="X624" s="116">
        <f t="shared" si="914"/>
        <v>0</v>
      </c>
    </row>
    <row r="625" ht="14.25" customHeight="1" outlineLevel="1">
      <c r="A625" s="110"/>
      <c r="B625" s="197" t="s">
        <v>382</v>
      </c>
      <c r="C625" s="112" t="s">
        <v>283</v>
      </c>
      <c r="E625" s="116"/>
      <c r="F625" s="114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20">
        <f t="shared" si="904"/>
        <v>0</v>
      </c>
      <c r="T625" s="114"/>
      <c r="U625" s="116">
        <f t="shared" ref="U625:X625" si="915">SUMIFS($G625:$R625,$G$5:$R$5,U$6)</f>
        <v>0</v>
      </c>
      <c r="V625" s="116">
        <f t="shared" si="915"/>
        <v>0</v>
      </c>
      <c r="W625" s="116">
        <f t="shared" si="915"/>
        <v>0</v>
      </c>
      <c r="X625" s="116">
        <f t="shared" si="915"/>
        <v>0</v>
      </c>
    </row>
    <row r="626" ht="14.25" customHeight="1" outlineLevel="1">
      <c r="A626" s="110"/>
      <c r="B626" s="111" t="s">
        <v>383</v>
      </c>
      <c r="C626" s="112" t="s">
        <v>283</v>
      </c>
      <c r="E626" s="116"/>
      <c r="F626" s="114"/>
      <c r="G626" s="116">
        <v>0.0</v>
      </c>
      <c r="H626" s="116">
        <v>0.0</v>
      </c>
      <c r="I626" s="116">
        <v>0.0</v>
      </c>
      <c r="J626" s="116"/>
      <c r="K626" s="116"/>
      <c r="L626" s="116"/>
      <c r="M626" s="116"/>
      <c r="N626" s="116"/>
      <c r="O626" s="116"/>
      <c r="P626" s="116"/>
      <c r="Q626" s="116"/>
      <c r="R626" s="116"/>
      <c r="S626" s="120">
        <f t="shared" si="904"/>
        <v>0</v>
      </c>
      <c r="T626" s="114"/>
      <c r="U626" s="116">
        <f t="shared" ref="U626:X626" si="916">SUMIFS($G626:$R626,$G$5:$R$5,U$6)</f>
        <v>0</v>
      </c>
      <c r="V626" s="116">
        <f t="shared" si="916"/>
        <v>0</v>
      </c>
      <c r="W626" s="116">
        <f t="shared" si="916"/>
        <v>0</v>
      </c>
      <c r="X626" s="116">
        <f t="shared" si="916"/>
        <v>0</v>
      </c>
    </row>
    <row r="627" ht="14.25" customHeight="1" outlineLevel="1">
      <c r="A627" s="110"/>
      <c r="B627" s="111" t="s">
        <v>384</v>
      </c>
      <c r="C627" s="112" t="s">
        <v>283</v>
      </c>
      <c r="E627" s="116"/>
      <c r="F627" s="114"/>
      <c r="G627" s="116">
        <v>0.0</v>
      </c>
      <c r="H627" s="116">
        <v>0.25</v>
      </c>
      <c r="I627" s="116">
        <v>0.0</v>
      </c>
      <c r="J627" s="116"/>
      <c r="K627" s="116"/>
      <c r="L627" s="116"/>
      <c r="M627" s="116"/>
      <c r="N627" s="116"/>
      <c r="O627" s="116"/>
      <c r="P627" s="116"/>
      <c r="Q627" s="116"/>
      <c r="R627" s="116"/>
      <c r="S627" s="120">
        <f t="shared" si="904"/>
        <v>0.25</v>
      </c>
      <c r="T627" s="114"/>
      <c r="U627" s="116">
        <f t="shared" ref="U627:X627" si="917">SUMIFS($G627:$R627,$G$5:$R$5,U$6)</f>
        <v>0.25</v>
      </c>
      <c r="V627" s="116">
        <f t="shared" si="917"/>
        <v>0</v>
      </c>
      <c r="W627" s="116">
        <f t="shared" si="917"/>
        <v>0</v>
      </c>
      <c r="X627" s="116">
        <f t="shared" si="917"/>
        <v>0</v>
      </c>
    </row>
    <row r="628" ht="14.25" customHeight="1" outlineLevel="1">
      <c r="A628" s="110"/>
      <c r="B628" s="111" t="s">
        <v>385</v>
      </c>
      <c r="C628" s="112" t="s">
        <v>283</v>
      </c>
      <c r="E628" s="116"/>
      <c r="F628" s="114"/>
      <c r="G628" s="116">
        <v>4.666666666666667</v>
      </c>
      <c r="H628" s="116">
        <v>6.0</v>
      </c>
      <c r="I628" s="116">
        <v>3.3333333333333335</v>
      </c>
      <c r="J628" s="116"/>
      <c r="K628" s="116"/>
      <c r="L628" s="116"/>
      <c r="M628" s="116"/>
      <c r="N628" s="116"/>
      <c r="O628" s="116"/>
      <c r="P628" s="116"/>
      <c r="Q628" s="116"/>
      <c r="R628" s="116"/>
      <c r="S628" s="120">
        <f t="shared" si="904"/>
        <v>14</v>
      </c>
      <c r="T628" s="114"/>
      <c r="U628" s="116">
        <f t="shared" ref="U628:X628" si="918">SUMIFS($G628:$R628,$G$5:$R$5,U$6)</f>
        <v>14</v>
      </c>
      <c r="V628" s="116">
        <f t="shared" si="918"/>
        <v>0</v>
      </c>
      <c r="W628" s="116">
        <f t="shared" si="918"/>
        <v>0</v>
      </c>
      <c r="X628" s="116">
        <f t="shared" si="918"/>
        <v>0</v>
      </c>
    </row>
    <row r="629" ht="14.25" customHeight="1" outlineLevel="1">
      <c r="A629" s="110"/>
      <c r="B629" s="111" t="s">
        <v>386</v>
      </c>
      <c r="C629" s="112" t="s">
        <v>283</v>
      </c>
      <c r="E629" s="116"/>
      <c r="F629" s="114"/>
      <c r="G629" s="116">
        <v>2.0</v>
      </c>
      <c r="H629" s="116">
        <v>0.0</v>
      </c>
      <c r="I629" s="116">
        <v>0.0</v>
      </c>
      <c r="J629" s="116"/>
      <c r="K629" s="116"/>
      <c r="L629" s="116"/>
      <c r="M629" s="116"/>
      <c r="N629" s="116"/>
      <c r="O629" s="116"/>
      <c r="P629" s="116"/>
      <c r="Q629" s="116"/>
      <c r="R629" s="116"/>
      <c r="S629" s="120">
        <f t="shared" si="904"/>
        <v>2</v>
      </c>
      <c r="T629" s="114"/>
      <c r="U629" s="116">
        <f t="shared" ref="U629:X629" si="919">SUMIFS($G629:$R629,$G$5:$R$5,U$6)</f>
        <v>2</v>
      </c>
      <c r="V629" s="116">
        <f t="shared" si="919"/>
        <v>0</v>
      </c>
      <c r="W629" s="116">
        <f t="shared" si="919"/>
        <v>0</v>
      </c>
      <c r="X629" s="116">
        <f t="shared" si="919"/>
        <v>0</v>
      </c>
    </row>
    <row r="630" ht="14.25" customHeight="1" outlineLevel="1">
      <c r="A630" s="110"/>
      <c r="B630" s="197" t="s">
        <v>387</v>
      </c>
      <c r="C630" s="112" t="s">
        <v>283</v>
      </c>
      <c r="E630" s="116"/>
      <c r="F630" s="114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20">
        <f t="shared" si="904"/>
        <v>0</v>
      </c>
      <c r="T630" s="114"/>
      <c r="U630" s="116">
        <f t="shared" ref="U630:X630" si="920">SUMIFS($G630:$R630,$G$5:$R$5,U$6)</f>
        <v>0</v>
      </c>
      <c r="V630" s="116">
        <f t="shared" si="920"/>
        <v>0</v>
      </c>
      <c r="W630" s="116">
        <f t="shared" si="920"/>
        <v>0</v>
      </c>
      <c r="X630" s="116">
        <f t="shared" si="920"/>
        <v>0</v>
      </c>
    </row>
    <row r="631" ht="14.25" customHeight="1" outlineLevel="1">
      <c r="A631" s="110"/>
      <c r="B631" s="111" t="s">
        <v>388</v>
      </c>
      <c r="C631" s="112" t="s">
        <v>283</v>
      </c>
      <c r="E631" s="116"/>
      <c r="F631" s="114"/>
      <c r="G631" s="116">
        <v>0.0</v>
      </c>
      <c r="H631" s="116">
        <v>1.0</v>
      </c>
      <c r="I631" s="116">
        <v>1.0</v>
      </c>
      <c r="J631" s="116"/>
      <c r="K631" s="116"/>
      <c r="L631" s="116"/>
      <c r="M631" s="116"/>
      <c r="N631" s="116"/>
      <c r="O631" s="116"/>
      <c r="P631" s="116"/>
      <c r="Q631" s="116"/>
      <c r="R631" s="116"/>
      <c r="S631" s="120">
        <f t="shared" si="904"/>
        <v>2</v>
      </c>
      <c r="T631" s="114"/>
      <c r="U631" s="116">
        <f t="shared" ref="U631:X631" si="921">SUMIFS($G631:$R631,$G$5:$R$5,U$6)</f>
        <v>2</v>
      </c>
      <c r="V631" s="116">
        <f t="shared" si="921"/>
        <v>0</v>
      </c>
      <c r="W631" s="116">
        <f t="shared" si="921"/>
        <v>0</v>
      </c>
      <c r="X631" s="116">
        <f t="shared" si="921"/>
        <v>0</v>
      </c>
    </row>
    <row r="632" ht="14.25" customHeight="1" outlineLevel="1">
      <c r="A632" s="110"/>
      <c r="B632" s="197" t="s">
        <v>389</v>
      </c>
      <c r="C632" s="112" t="s">
        <v>283</v>
      </c>
      <c r="E632" s="116"/>
      <c r="F632" s="114"/>
      <c r="G632" s="116">
        <v>0.0</v>
      </c>
      <c r="H632" s="116">
        <v>0.0</v>
      </c>
      <c r="I632" s="116">
        <v>0.0</v>
      </c>
      <c r="J632" s="116"/>
      <c r="K632" s="116"/>
      <c r="L632" s="116"/>
      <c r="M632" s="116"/>
      <c r="N632" s="116"/>
      <c r="O632" s="116"/>
      <c r="P632" s="116"/>
      <c r="Q632" s="116"/>
      <c r="R632" s="116"/>
      <c r="S632" s="120">
        <f t="shared" si="904"/>
        <v>0</v>
      </c>
      <c r="T632" s="114"/>
      <c r="U632" s="116">
        <f t="shared" ref="U632:X632" si="922">SUMIFS($G632:$R632,$G$5:$R$5,U$6)</f>
        <v>0</v>
      </c>
      <c r="V632" s="116">
        <f t="shared" si="922"/>
        <v>0</v>
      </c>
      <c r="W632" s="116">
        <f t="shared" si="922"/>
        <v>0</v>
      </c>
      <c r="X632" s="116">
        <f t="shared" si="922"/>
        <v>0</v>
      </c>
    </row>
    <row r="633" ht="14.25" customHeight="1" outlineLevel="1">
      <c r="A633" s="110"/>
      <c r="B633" s="111" t="s">
        <v>390</v>
      </c>
      <c r="C633" s="112" t="s">
        <v>283</v>
      </c>
      <c r="E633" s="116"/>
      <c r="F633" s="114"/>
      <c r="G633" s="116">
        <v>0.0</v>
      </c>
      <c r="H633" s="116">
        <v>0.0</v>
      </c>
      <c r="I633" s="116">
        <v>6.0</v>
      </c>
      <c r="J633" s="116"/>
      <c r="K633" s="116"/>
      <c r="L633" s="116"/>
      <c r="M633" s="116"/>
      <c r="N633" s="116"/>
      <c r="O633" s="116"/>
      <c r="P633" s="116"/>
      <c r="Q633" s="116"/>
      <c r="R633" s="116"/>
      <c r="S633" s="120">
        <f t="shared" si="904"/>
        <v>6</v>
      </c>
      <c r="T633" s="114"/>
      <c r="U633" s="116">
        <f t="shared" ref="U633:X633" si="923">SUMIFS($G633:$R633,$G$5:$R$5,U$6)</f>
        <v>6</v>
      </c>
      <c r="V633" s="116">
        <f t="shared" si="923"/>
        <v>0</v>
      </c>
      <c r="W633" s="116">
        <f t="shared" si="923"/>
        <v>0</v>
      </c>
      <c r="X633" s="116">
        <f t="shared" si="923"/>
        <v>0</v>
      </c>
    </row>
    <row r="634" ht="14.25" customHeight="1" outlineLevel="1">
      <c r="A634" s="110"/>
      <c r="B634" s="111" t="s">
        <v>391</v>
      </c>
      <c r="C634" s="112" t="s">
        <v>283</v>
      </c>
      <c r="E634" s="116"/>
      <c r="F634" s="114"/>
      <c r="G634" s="116">
        <v>0.0</v>
      </c>
      <c r="H634" s="116">
        <v>0.0</v>
      </c>
      <c r="I634" s="116">
        <v>0.25</v>
      </c>
      <c r="J634" s="116"/>
      <c r="K634" s="116"/>
      <c r="L634" s="116"/>
      <c r="M634" s="116"/>
      <c r="N634" s="116"/>
      <c r="O634" s="116"/>
      <c r="P634" s="116"/>
      <c r="Q634" s="116"/>
      <c r="R634" s="116"/>
      <c r="S634" s="120">
        <f t="shared" si="904"/>
        <v>0.25</v>
      </c>
      <c r="T634" s="114"/>
      <c r="U634" s="116">
        <f t="shared" ref="U634:X634" si="924">SUMIFS($G634:$R634,$G$5:$R$5,U$6)</f>
        <v>0.25</v>
      </c>
      <c r="V634" s="116">
        <f t="shared" si="924"/>
        <v>0</v>
      </c>
      <c r="W634" s="116">
        <f t="shared" si="924"/>
        <v>0</v>
      </c>
      <c r="X634" s="116">
        <f t="shared" si="924"/>
        <v>0</v>
      </c>
    </row>
    <row r="635" ht="14.25" customHeight="1" outlineLevel="1">
      <c r="A635" s="110"/>
      <c r="B635" s="197" t="s">
        <v>392</v>
      </c>
      <c r="C635" s="112" t="s">
        <v>283</v>
      </c>
      <c r="E635" s="116"/>
      <c r="F635" s="114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20">
        <f t="shared" si="904"/>
        <v>0</v>
      </c>
      <c r="T635" s="114"/>
      <c r="U635" s="116">
        <f t="shared" ref="U635:X635" si="925">SUMIFS($G635:$R635,$G$5:$R$5,U$6)</f>
        <v>0</v>
      </c>
      <c r="V635" s="116">
        <f t="shared" si="925"/>
        <v>0</v>
      </c>
      <c r="W635" s="116">
        <f t="shared" si="925"/>
        <v>0</v>
      </c>
      <c r="X635" s="116">
        <f t="shared" si="925"/>
        <v>0</v>
      </c>
    </row>
    <row r="636" ht="14.25" customHeight="1" outlineLevel="1">
      <c r="A636" s="110"/>
      <c r="B636" s="111" t="s">
        <v>393</v>
      </c>
      <c r="C636" s="112" t="s">
        <v>283</v>
      </c>
      <c r="E636" s="116"/>
      <c r="F636" s="114"/>
      <c r="G636" s="116">
        <v>0.0</v>
      </c>
      <c r="H636" s="116">
        <v>5.333333333333333</v>
      </c>
      <c r="I636" s="116">
        <v>0.0</v>
      </c>
      <c r="J636" s="116"/>
      <c r="K636" s="116"/>
      <c r="L636" s="116"/>
      <c r="M636" s="116"/>
      <c r="N636" s="116"/>
      <c r="O636" s="116"/>
      <c r="P636" s="116"/>
      <c r="Q636" s="116"/>
      <c r="R636" s="116"/>
      <c r="S636" s="120">
        <f t="shared" si="904"/>
        <v>5.333333333</v>
      </c>
      <c r="T636" s="114"/>
      <c r="U636" s="116">
        <f t="shared" ref="U636:X636" si="926">SUMIFS($G636:$R636,$G$5:$R$5,U$6)</f>
        <v>5.333333333</v>
      </c>
      <c r="V636" s="116">
        <f t="shared" si="926"/>
        <v>0</v>
      </c>
      <c r="W636" s="116">
        <f t="shared" si="926"/>
        <v>0</v>
      </c>
      <c r="X636" s="116">
        <f t="shared" si="926"/>
        <v>0</v>
      </c>
    </row>
    <row r="637" ht="14.25" customHeight="1" outlineLevel="1">
      <c r="A637" s="121"/>
      <c r="B637" s="148" t="s">
        <v>394</v>
      </c>
      <c r="C637" s="123" t="s">
        <v>283</v>
      </c>
      <c r="D637" s="70"/>
      <c r="E637" s="120">
        <f>SUM(E614:E636)</f>
        <v>0</v>
      </c>
      <c r="F637" s="109"/>
      <c r="G637" s="120">
        <f t="shared" ref="G637:S637" si="927">SUM(G614:G636)</f>
        <v>504</v>
      </c>
      <c r="H637" s="120">
        <f t="shared" si="927"/>
        <v>672</v>
      </c>
      <c r="I637" s="120">
        <f t="shared" si="927"/>
        <v>504</v>
      </c>
      <c r="J637" s="120">
        <f t="shared" si="927"/>
        <v>0</v>
      </c>
      <c r="K637" s="120">
        <f t="shared" si="927"/>
        <v>0</v>
      </c>
      <c r="L637" s="120">
        <f t="shared" si="927"/>
        <v>0</v>
      </c>
      <c r="M637" s="120">
        <f t="shared" si="927"/>
        <v>0</v>
      </c>
      <c r="N637" s="120">
        <f t="shared" si="927"/>
        <v>0</v>
      </c>
      <c r="O637" s="120">
        <f t="shared" si="927"/>
        <v>0</v>
      </c>
      <c r="P637" s="120">
        <f t="shared" si="927"/>
        <v>0</v>
      </c>
      <c r="Q637" s="120">
        <f t="shared" si="927"/>
        <v>0</v>
      </c>
      <c r="R637" s="120">
        <f t="shared" si="927"/>
        <v>0</v>
      </c>
      <c r="S637" s="120">
        <f t="shared" si="927"/>
        <v>1680</v>
      </c>
      <c r="T637" s="109"/>
      <c r="U637" s="120">
        <f t="shared" ref="U637:X637" si="928">SUM(U614:U636)</f>
        <v>1680</v>
      </c>
      <c r="V637" s="120">
        <f t="shared" si="928"/>
        <v>0</v>
      </c>
      <c r="W637" s="120">
        <f t="shared" si="928"/>
        <v>0</v>
      </c>
      <c r="X637" s="120">
        <f t="shared" si="928"/>
        <v>0</v>
      </c>
    </row>
    <row r="638" ht="4.5" customHeight="1" outlineLevel="1">
      <c r="A638" s="128"/>
      <c r="B638" s="129"/>
      <c r="C638" s="130"/>
      <c r="D638" s="70"/>
      <c r="E638" s="131"/>
      <c r="F638" s="7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70"/>
      <c r="U638" s="131"/>
      <c r="V638" s="131"/>
      <c r="W638" s="131"/>
      <c r="X638" s="131"/>
    </row>
    <row r="639" ht="14.25" customHeight="1" outlineLevel="1">
      <c r="A639" s="110"/>
      <c r="B639" s="111" t="s">
        <v>371</v>
      </c>
      <c r="C639" s="112" t="s">
        <v>69</v>
      </c>
      <c r="E639" s="115">
        <f t="shared" ref="E639:E661" si="931">IFERROR(E614/E$32,0)</f>
        <v>0</v>
      </c>
      <c r="F639" s="114"/>
      <c r="G639" s="115">
        <f t="shared" ref="G639:S639" si="929">IFERROR(G614/G$32,0)</f>
        <v>0.007066517974</v>
      </c>
      <c r="H639" s="115">
        <f t="shared" si="929"/>
        <v>0.01271621829</v>
      </c>
      <c r="I639" s="115">
        <f t="shared" si="929"/>
        <v>0.007181711261</v>
      </c>
      <c r="J639" s="115">
        <f t="shared" si="929"/>
        <v>0</v>
      </c>
      <c r="K639" s="115">
        <f t="shared" si="929"/>
        <v>0</v>
      </c>
      <c r="L639" s="115">
        <f t="shared" si="929"/>
        <v>0</v>
      </c>
      <c r="M639" s="115">
        <f t="shared" si="929"/>
        <v>0</v>
      </c>
      <c r="N639" s="115">
        <f t="shared" si="929"/>
        <v>0</v>
      </c>
      <c r="O639" s="115">
        <f t="shared" si="929"/>
        <v>0</v>
      </c>
      <c r="P639" s="115">
        <f t="shared" si="929"/>
        <v>0</v>
      </c>
      <c r="Q639" s="115">
        <f t="shared" si="929"/>
        <v>0</v>
      </c>
      <c r="R639" s="115">
        <f t="shared" si="929"/>
        <v>0</v>
      </c>
      <c r="S639" s="117">
        <f t="shared" si="929"/>
        <v>0.009227355367</v>
      </c>
      <c r="T639" s="114"/>
      <c r="U639" s="117">
        <f t="shared" ref="U639:X639" si="930">IFERROR(U614/U$32,0)</f>
        <v>0.009227355367</v>
      </c>
      <c r="V639" s="117">
        <f t="shared" si="930"/>
        <v>0</v>
      </c>
      <c r="W639" s="117">
        <f t="shared" si="930"/>
        <v>0</v>
      </c>
      <c r="X639" s="117">
        <f t="shared" si="930"/>
        <v>0</v>
      </c>
    </row>
    <row r="640" ht="14.25" customHeight="1" outlineLevel="1">
      <c r="A640" s="110"/>
      <c r="B640" s="111" t="s">
        <v>372</v>
      </c>
      <c r="C640" s="112" t="s">
        <v>69</v>
      </c>
      <c r="E640" s="115">
        <f t="shared" si="931"/>
        <v>0</v>
      </c>
      <c r="F640" s="114"/>
      <c r="G640" s="115">
        <f t="shared" ref="G640:S640" si="932">IFERROR(G615/G$32,0)</f>
        <v>0.01963174125</v>
      </c>
      <c r="H640" s="115">
        <f t="shared" si="932"/>
        <v>0.02267943133</v>
      </c>
      <c r="I640" s="115">
        <f t="shared" si="932"/>
        <v>0.03581299618</v>
      </c>
      <c r="J640" s="115">
        <f t="shared" si="932"/>
        <v>0</v>
      </c>
      <c r="K640" s="115">
        <f t="shared" si="932"/>
        <v>0</v>
      </c>
      <c r="L640" s="115">
        <f t="shared" si="932"/>
        <v>0</v>
      </c>
      <c r="M640" s="115">
        <f t="shared" si="932"/>
        <v>0</v>
      </c>
      <c r="N640" s="115">
        <f t="shared" si="932"/>
        <v>0</v>
      </c>
      <c r="O640" s="115">
        <f t="shared" si="932"/>
        <v>0</v>
      </c>
      <c r="P640" s="115">
        <f t="shared" si="932"/>
        <v>0</v>
      </c>
      <c r="Q640" s="115">
        <f t="shared" si="932"/>
        <v>0</v>
      </c>
      <c r="R640" s="115">
        <f t="shared" si="932"/>
        <v>0</v>
      </c>
      <c r="S640" s="117">
        <f t="shared" si="932"/>
        <v>0.02463005111</v>
      </c>
      <c r="T640" s="114"/>
      <c r="U640" s="117">
        <f t="shared" ref="U640:X640" si="933">IFERROR(U615/U$32,0)</f>
        <v>0.02463005111</v>
      </c>
      <c r="V640" s="117">
        <f t="shared" si="933"/>
        <v>0</v>
      </c>
      <c r="W640" s="117">
        <f t="shared" si="933"/>
        <v>0</v>
      </c>
      <c r="X640" s="117">
        <f t="shared" si="933"/>
        <v>0</v>
      </c>
    </row>
    <row r="641" ht="14.25" customHeight="1" outlineLevel="1">
      <c r="A641" s="110"/>
      <c r="B641" s="197" t="s">
        <v>373</v>
      </c>
      <c r="C641" s="112" t="s">
        <v>69</v>
      </c>
      <c r="E641" s="115">
        <f t="shared" si="931"/>
        <v>0</v>
      </c>
      <c r="F641" s="114"/>
      <c r="G641" s="115">
        <f t="shared" ref="G641:S641" si="934">IFERROR(G616/G$32,0)</f>
        <v>0</v>
      </c>
      <c r="H641" s="115">
        <f t="shared" si="934"/>
        <v>0</v>
      </c>
      <c r="I641" s="115">
        <f t="shared" si="934"/>
        <v>0</v>
      </c>
      <c r="J641" s="115">
        <f t="shared" si="934"/>
        <v>0</v>
      </c>
      <c r="K641" s="115">
        <f t="shared" si="934"/>
        <v>0</v>
      </c>
      <c r="L641" s="115">
        <f t="shared" si="934"/>
        <v>0</v>
      </c>
      <c r="M641" s="115">
        <f t="shared" si="934"/>
        <v>0</v>
      </c>
      <c r="N641" s="115">
        <f t="shared" si="934"/>
        <v>0</v>
      </c>
      <c r="O641" s="115">
        <f t="shared" si="934"/>
        <v>0</v>
      </c>
      <c r="P641" s="115">
        <f t="shared" si="934"/>
        <v>0</v>
      </c>
      <c r="Q641" s="115">
        <f t="shared" si="934"/>
        <v>0</v>
      </c>
      <c r="R641" s="115">
        <f t="shared" si="934"/>
        <v>0</v>
      </c>
      <c r="S641" s="117">
        <f t="shared" si="934"/>
        <v>0</v>
      </c>
      <c r="T641" s="114"/>
      <c r="U641" s="117">
        <f t="shared" ref="U641:X641" si="935">IFERROR(U616/U$32,0)</f>
        <v>0</v>
      </c>
      <c r="V641" s="117">
        <f t="shared" si="935"/>
        <v>0</v>
      </c>
      <c r="W641" s="117">
        <f t="shared" si="935"/>
        <v>0</v>
      </c>
      <c r="X641" s="117">
        <f t="shared" si="935"/>
        <v>0</v>
      </c>
    </row>
    <row r="642" ht="14.25" customHeight="1" outlineLevel="1">
      <c r="A642" s="110"/>
      <c r="B642" s="111" t="s">
        <v>374</v>
      </c>
      <c r="C642" s="112" t="s">
        <v>69</v>
      </c>
      <c r="E642" s="115">
        <f t="shared" si="931"/>
        <v>0</v>
      </c>
      <c r="F642" s="114"/>
      <c r="G642" s="115">
        <f t="shared" ref="G642:S642" si="936">IFERROR(G617/G$32,0)</f>
        <v>0</v>
      </c>
      <c r="H642" s="115">
        <f t="shared" si="936"/>
        <v>0.0001786583774</v>
      </c>
      <c r="I642" s="115">
        <f t="shared" si="936"/>
        <v>0</v>
      </c>
      <c r="J642" s="115">
        <f t="shared" si="936"/>
        <v>0</v>
      </c>
      <c r="K642" s="115">
        <f t="shared" si="936"/>
        <v>0</v>
      </c>
      <c r="L642" s="115">
        <f t="shared" si="936"/>
        <v>0</v>
      </c>
      <c r="M642" s="115">
        <f t="shared" si="936"/>
        <v>0</v>
      </c>
      <c r="N642" s="115">
        <f t="shared" si="936"/>
        <v>0</v>
      </c>
      <c r="O642" s="115">
        <f t="shared" si="936"/>
        <v>0</v>
      </c>
      <c r="P642" s="115">
        <f t="shared" si="936"/>
        <v>0</v>
      </c>
      <c r="Q642" s="115">
        <f t="shared" si="936"/>
        <v>0</v>
      </c>
      <c r="R642" s="115">
        <f t="shared" si="936"/>
        <v>0</v>
      </c>
      <c r="S642" s="117">
        <f t="shared" si="936"/>
        <v>0.00006746522657</v>
      </c>
      <c r="T642" s="114"/>
      <c r="U642" s="117">
        <f t="shared" ref="U642:X642" si="937">IFERROR(U617/U$32,0)</f>
        <v>0.00006746522657</v>
      </c>
      <c r="V642" s="117">
        <f t="shared" si="937"/>
        <v>0</v>
      </c>
      <c r="W642" s="117">
        <f t="shared" si="937"/>
        <v>0</v>
      </c>
      <c r="X642" s="117">
        <f t="shared" si="937"/>
        <v>0</v>
      </c>
    </row>
    <row r="643" ht="14.25" customHeight="1" outlineLevel="1">
      <c r="A643" s="110"/>
      <c r="B643" s="111" t="s">
        <v>375</v>
      </c>
      <c r="C643" s="112" t="s">
        <v>69</v>
      </c>
      <c r="E643" s="115">
        <f t="shared" si="931"/>
        <v>0</v>
      </c>
      <c r="F643" s="114"/>
      <c r="G643" s="115">
        <f t="shared" ref="G643:S643" si="938">IFERROR(G618/G$32,0)</f>
        <v>0.00008179892189</v>
      </c>
      <c r="H643" s="115">
        <f t="shared" si="938"/>
        <v>0.00008331219672</v>
      </c>
      <c r="I643" s="115">
        <f t="shared" si="938"/>
        <v>0</v>
      </c>
      <c r="J643" s="115">
        <f t="shared" si="938"/>
        <v>0</v>
      </c>
      <c r="K643" s="115">
        <f t="shared" si="938"/>
        <v>0</v>
      </c>
      <c r="L643" s="115">
        <f t="shared" si="938"/>
        <v>0</v>
      </c>
      <c r="M643" s="115">
        <f t="shared" si="938"/>
        <v>0</v>
      </c>
      <c r="N643" s="115">
        <f t="shared" si="938"/>
        <v>0</v>
      </c>
      <c r="O643" s="115">
        <f t="shared" si="938"/>
        <v>0</v>
      </c>
      <c r="P643" s="115">
        <f t="shared" si="938"/>
        <v>0</v>
      </c>
      <c r="Q643" s="115">
        <f t="shared" si="938"/>
        <v>0</v>
      </c>
      <c r="R643" s="115">
        <f t="shared" si="938"/>
        <v>0</v>
      </c>
      <c r="S643" s="117">
        <f t="shared" si="938"/>
        <v>0.0000629209367</v>
      </c>
      <c r="T643" s="114"/>
      <c r="U643" s="117">
        <f t="shared" ref="U643:X643" si="939">IFERROR(U618/U$32,0)</f>
        <v>0.0000629209367</v>
      </c>
      <c r="V643" s="117">
        <f t="shared" si="939"/>
        <v>0</v>
      </c>
      <c r="W643" s="117">
        <f t="shared" si="939"/>
        <v>0</v>
      </c>
      <c r="X643" s="117">
        <f t="shared" si="939"/>
        <v>0</v>
      </c>
    </row>
    <row r="644" ht="14.25" customHeight="1" outlineLevel="1">
      <c r="A644" s="110"/>
      <c r="B644" s="111" t="s">
        <v>376</v>
      </c>
      <c r="C644" s="112" t="s">
        <v>69</v>
      </c>
      <c r="E644" s="115">
        <f t="shared" si="931"/>
        <v>0</v>
      </c>
      <c r="F644" s="114"/>
      <c r="G644" s="115">
        <f t="shared" ref="G644:S644" si="940">IFERROR(G619/G$32,0)</f>
        <v>0.00004089946095</v>
      </c>
      <c r="H644" s="115">
        <f t="shared" si="940"/>
        <v>0.00002314227687</v>
      </c>
      <c r="I644" s="115">
        <f t="shared" si="940"/>
        <v>0</v>
      </c>
      <c r="J644" s="115">
        <f t="shared" si="940"/>
        <v>0</v>
      </c>
      <c r="K644" s="115">
        <f t="shared" si="940"/>
        <v>0</v>
      </c>
      <c r="L644" s="115">
        <f t="shared" si="940"/>
        <v>0</v>
      </c>
      <c r="M644" s="115">
        <f t="shared" si="940"/>
        <v>0</v>
      </c>
      <c r="N644" s="115">
        <f t="shared" si="940"/>
        <v>0</v>
      </c>
      <c r="O644" s="115">
        <f t="shared" si="940"/>
        <v>0</v>
      </c>
      <c r="P644" s="115">
        <f t="shared" si="940"/>
        <v>0</v>
      </c>
      <c r="Q644" s="115">
        <f t="shared" si="940"/>
        <v>0</v>
      </c>
      <c r="R644" s="115">
        <f t="shared" si="940"/>
        <v>0</v>
      </c>
      <c r="S644" s="117">
        <f t="shared" si="940"/>
        <v>0.00002446925316</v>
      </c>
      <c r="T644" s="114"/>
      <c r="U644" s="117">
        <f t="shared" ref="U644:X644" si="941">IFERROR(U619/U$32,0)</f>
        <v>0.00002446925316</v>
      </c>
      <c r="V644" s="117">
        <f t="shared" si="941"/>
        <v>0</v>
      </c>
      <c r="W644" s="117">
        <f t="shared" si="941"/>
        <v>0</v>
      </c>
      <c r="X644" s="117">
        <f t="shared" si="941"/>
        <v>0</v>
      </c>
    </row>
    <row r="645" ht="14.25" customHeight="1" outlineLevel="1">
      <c r="A645" s="110"/>
      <c r="B645" s="111" t="s">
        <v>377</v>
      </c>
      <c r="C645" s="112" t="s">
        <v>69</v>
      </c>
      <c r="E645" s="115">
        <f t="shared" si="931"/>
        <v>0</v>
      </c>
      <c r="F645" s="114"/>
      <c r="G645" s="115">
        <f t="shared" ref="G645:S645" si="942">IFERROR(G620/G$32,0)</f>
        <v>0</v>
      </c>
      <c r="H645" s="115">
        <f t="shared" si="942"/>
        <v>0.0001666243934</v>
      </c>
      <c r="I645" s="115">
        <f t="shared" si="942"/>
        <v>0</v>
      </c>
      <c r="J645" s="115">
        <f t="shared" si="942"/>
        <v>0</v>
      </c>
      <c r="K645" s="115">
        <f t="shared" si="942"/>
        <v>0</v>
      </c>
      <c r="L645" s="115">
        <f t="shared" si="942"/>
        <v>0</v>
      </c>
      <c r="M645" s="115">
        <f t="shared" si="942"/>
        <v>0</v>
      </c>
      <c r="N645" s="115">
        <f t="shared" si="942"/>
        <v>0</v>
      </c>
      <c r="O645" s="115">
        <f t="shared" si="942"/>
        <v>0</v>
      </c>
      <c r="P645" s="115">
        <f t="shared" si="942"/>
        <v>0</v>
      </c>
      <c r="Q645" s="115">
        <f t="shared" si="942"/>
        <v>0</v>
      </c>
      <c r="R645" s="115">
        <f t="shared" si="942"/>
        <v>0</v>
      </c>
      <c r="S645" s="117">
        <f t="shared" si="942"/>
        <v>0.0000629209367</v>
      </c>
      <c r="T645" s="114"/>
      <c r="U645" s="117">
        <f t="shared" ref="U645:X645" si="943">IFERROR(U620/U$32,0)</f>
        <v>0.0000629209367</v>
      </c>
      <c r="V645" s="117">
        <f t="shared" si="943"/>
        <v>0</v>
      </c>
      <c r="W645" s="117">
        <f t="shared" si="943"/>
        <v>0</v>
      </c>
      <c r="X645" s="117">
        <f t="shared" si="943"/>
        <v>0</v>
      </c>
    </row>
    <row r="646" ht="14.25" customHeight="1" outlineLevel="1">
      <c r="A646" s="110"/>
      <c r="B646" s="111" t="s">
        <v>378</v>
      </c>
      <c r="C646" s="112" t="s">
        <v>69</v>
      </c>
      <c r="E646" s="115">
        <f t="shared" si="931"/>
        <v>0</v>
      </c>
      <c r="F646" s="114"/>
      <c r="G646" s="115">
        <f t="shared" ref="G646:S646" si="944">IFERROR(G621/G$32,0)</f>
        <v>0.00001363315365</v>
      </c>
      <c r="H646" s="115">
        <f t="shared" si="944"/>
        <v>0</v>
      </c>
      <c r="I646" s="115">
        <f t="shared" si="944"/>
        <v>0</v>
      </c>
      <c r="J646" s="115">
        <f t="shared" si="944"/>
        <v>0</v>
      </c>
      <c r="K646" s="115">
        <f t="shared" si="944"/>
        <v>0</v>
      </c>
      <c r="L646" s="115">
        <f t="shared" si="944"/>
        <v>0</v>
      </c>
      <c r="M646" s="115">
        <f t="shared" si="944"/>
        <v>0</v>
      </c>
      <c r="N646" s="115">
        <f t="shared" si="944"/>
        <v>0</v>
      </c>
      <c r="O646" s="115">
        <f t="shared" si="944"/>
        <v>0</v>
      </c>
      <c r="P646" s="115">
        <f t="shared" si="944"/>
        <v>0</v>
      </c>
      <c r="Q646" s="115">
        <f t="shared" si="944"/>
        <v>0</v>
      </c>
      <c r="R646" s="115">
        <f t="shared" si="944"/>
        <v>0</v>
      </c>
      <c r="S646" s="117">
        <f t="shared" si="944"/>
        <v>0.000005243411391</v>
      </c>
      <c r="T646" s="114"/>
      <c r="U646" s="117">
        <f t="shared" ref="U646:X646" si="945">IFERROR(U621/U$32,0)</f>
        <v>0.000005243411391</v>
      </c>
      <c r="V646" s="117">
        <f t="shared" si="945"/>
        <v>0</v>
      </c>
      <c r="W646" s="117">
        <f t="shared" si="945"/>
        <v>0</v>
      </c>
      <c r="X646" s="117">
        <f t="shared" si="945"/>
        <v>0</v>
      </c>
    </row>
    <row r="647" ht="14.25" customHeight="1" outlineLevel="1">
      <c r="A647" s="110"/>
      <c r="B647" s="111" t="s">
        <v>379</v>
      </c>
      <c r="C647" s="112" t="s">
        <v>69</v>
      </c>
      <c r="E647" s="115">
        <f t="shared" si="931"/>
        <v>0</v>
      </c>
      <c r="F647" s="114"/>
      <c r="G647" s="115">
        <f t="shared" ref="G647:S647" si="946">IFERROR(G622/G$32,0)</f>
        <v>0</v>
      </c>
      <c r="H647" s="115">
        <f t="shared" si="946"/>
        <v>0</v>
      </c>
      <c r="I647" s="115">
        <f t="shared" si="946"/>
        <v>0</v>
      </c>
      <c r="J647" s="115">
        <f t="shared" si="946"/>
        <v>0</v>
      </c>
      <c r="K647" s="115">
        <f t="shared" si="946"/>
        <v>0</v>
      </c>
      <c r="L647" s="115">
        <f t="shared" si="946"/>
        <v>0</v>
      </c>
      <c r="M647" s="115">
        <f t="shared" si="946"/>
        <v>0</v>
      </c>
      <c r="N647" s="115">
        <f t="shared" si="946"/>
        <v>0</v>
      </c>
      <c r="O647" s="115">
        <f t="shared" si="946"/>
        <v>0</v>
      </c>
      <c r="P647" s="115">
        <f t="shared" si="946"/>
        <v>0</v>
      </c>
      <c r="Q647" s="115">
        <f t="shared" si="946"/>
        <v>0</v>
      </c>
      <c r="R647" s="115">
        <f t="shared" si="946"/>
        <v>0</v>
      </c>
      <c r="S647" s="117">
        <f t="shared" si="946"/>
        <v>0</v>
      </c>
      <c r="T647" s="114"/>
      <c r="U647" s="117">
        <f t="shared" ref="U647:X647" si="947">IFERROR(U622/U$32,0)</f>
        <v>0</v>
      </c>
      <c r="V647" s="117">
        <f t="shared" si="947"/>
        <v>0</v>
      </c>
      <c r="W647" s="117">
        <f t="shared" si="947"/>
        <v>0</v>
      </c>
      <c r="X647" s="117">
        <f t="shared" si="947"/>
        <v>0</v>
      </c>
    </row>
    <row r="648" ht="14.25" customHeight="1" outlineLevel="1">
      <c r="A648" s="110"/>
      <c r="B648" s="111" t="s">
        <v>380</v>
      </c>
      <c r="C648" s="112" t="s">
        <v>69</v>
      </c>
      <c r="E648" s="115">
        <f t="shared" si="931"/>
        <v>0</v>
      </c>
      <c r="F648" s="114"/>
      <c r="G648" s="115">
        <f t="shared" ref="G648:S648" si="948">IFERROR(G623/G$32,0)</f>
        <v>0.0001226983828</v>
      </c>
      <c r="H648" s="115">
        <f t="shared" si="948"/>
        <v>0.0007775805027</v>
      </c>
      <c r="I648" s="115">
        <f t="shared" si="948"/>
        <v>0.0005292561011</v>
      </c>
      <c r="J648" s="115">
        <f t="shared" si="948"/>
        <v>0</v>
      </c>
      <c r="K648" s="115">
        <f t="shared" si="948"/>
        <v>0</v>
      </c>
      <c r="L648" s="115">
        <f t="shared" si="948"/>
        <v>0</v>
      </c>
      <c r="M648" s="115">
        <f t="shared" si="948"/>
        <v>0</v>
      </c>
      <c r="N648" s="115">
        <f t="shared" si="948"/>
        <v>0</v>
      </c>
      <c r="O648" s="115">
        <f t="shared" si="948"/>
        <v>0</v>
      </c>
      <c r="P648" s="115">
        <f t="shared" si="948"/>
        <v>0</v>
      </c>
      <c r="Q648" s="115">
        <f t="shared" si="948"/>
        <v>0</v>
      </c>
      <c r="R648" s="115">
        <f t="shared" si="948"/>
        <v>0</v>
      </c>
      <c r="S648" s="117">
        <f t="shared" si="948"/>
        <v>0.0004666636138</v>
      </c>
      <c r="T648" s="114"/>
      <c r="U648" s="117">
        <f t="shared" ref="U648:X648" si="949">IFERROR(U623/U$32,0)</f>
        <v>0.0004666636138</v>
      </c>
      <c r="V648" s="117">
        <f t="shared" si="949"/>
        <v>0</v>
      </c>
      <c r="W648" s="117">
        <f t="shared" si="949"/>
        <v>0</v>
      </c>
      <c r="X648" s="117">
        <f t="shared" si="949"/>
        <v>0</v>
      </c>
    </row>
    <row r="649" ht="14.25" customHeight="1" outlineLevel="1">
      <c r="A649" s="110"/>
      <c r="B649" s="111" t="s">
        <v>381</v>
      </c>
      <c r="C649" s="112" t="s">
        <v>69</v>
      </c>
      <c r="E649" s="115">
        <f t="shared" si="931"/>
        <v>0</v>
      </c>
      <c r="F649" s="114"/>
      <c r="G649" s="115">
        <f t="shared" ref="G649:S649" si="950">IFERROR(G624/G$32,0)</f>
        <v>0.0001635978438</v>
      </c>
      <c r="H649" s="115">
        <f t="shared" si="950"/>
        <v>0</v>
      </c>
      <c r="I649" s="115">
        <f t="shared" si="950"/>
        <v>0</v>
      </c>
      <c r="J649" s="115">
        <f t="shared" si="950"/>
        <v>0</v>
      </c>
      <c r="K649" s="115">
        <f t="shared" si="950"/>
        <v>0</v>
      </c>
      <c r="L649" s="115">
        <f t="shared" si="950"/>
        <v>0</v>
      </c>
      <c r="M649" s="115">
        <f t="shared" si="950"/>
        <v>0</v>
      </c>
      <c r="N649" s="115">
        <f t="shared" si="950"/>
        <v>0</v>
      </c>
      <c r="O649" s="115">
        <f t="shared" si="950"/>
        <v>0</v>
      </c>
      <c r="P649" s="115">
        <f t="shared" si="950"/>
        <v>0</v>
      </c>
      <c r="Q649" s="115">
        <f t="shared" si="950"/>
        <v>0</v>
      </c>
      <c r="R649" s="115">
        <f t="shared" si="950"/>
        <v>0</v>
      </c>
      <c r="S649" s="117">
        <f t="shared" si="950"/>
        <v>0.0000629209367</v>
      </c>
      <c r="T649" s="114"/>
      <c r="U649" s="117">
        <f t="shared" ref="U649:X649" si="951">IFERROR(U624/U$32,0)</f>
        <v>0.0000629209367</v>
      </c>
      <c r="V649" s="117">
        <f t="shared" si="951"/>
        <v>0</v>
      </c>
      <c r="W649" s="117">
        <f t="shared" si="951"/>
        <v>0</v>
      </c>
      <c r="X649" s="117">
        <f t="shared" si="951"/>
        <v>0</v>
      </c>
    </row>
    <row r="650" ht="14.25" customHeight="1" outlineLevel="1">
      <c r="A650" s="110"/>
      <c r="B650" s="197" t="s">
        <v>382</v>
      </c>
      <c r="C650" s="112" t="s">
        <v>69</v>
      </c>
      <c r="E650" s="115">
        <f t="shared" si="931"/>
        <v>0</v>
      </c>
      <c r="F650" s="114"/>
      <c r="G650" s="115">
        <f t="shared" ref="G650:S650" si="952">IFERROR(G625/G$32,0)</f>
        <v>0</v>
      </c>
      <c r="H650" s="115">
        <f t="shared" si="952"/>
        <v>0</v>
      </c>
      <c r="I650" s="115">
        <f t="shared" si="952"/>
        <v>0</v>
      </c>
      <c r="J650" s="115">
        <f t="shared" si="952"/>
        <v>0</v>
      </c>
      <c r="K650" s="115">
        <f t="shared" si="952"/>
        <v>0</v>
      </c>
      <c r="L650" s="115">
        <f t="shared" si="952"/>
        <v>0</v>
      </c>
      <c r="M650" s="115">
        <f t="shared" si="952"/>
        <v>0</v>
      </c>
      <c r="N650" s="115">
        <f t="shared" si="952"/>
        <v>0</v>
      </c>
      <c r="O650" s="115">
        <f t="shared" si="952"/>
        <v>0</v>
      </c>
      <c r="P650" s="115">
        <f t="shared" si="952"/>
        <v>0</v>
      </c>
      <c r="Q650" s="115">
        <f t="shared" si="952"/>
        <v>0</v>
      </c>
      <c r="R650" s="115">
        <f t="shared" si="952"/>
        <v>0</v>
      </c>
      <c r="S650" s="117">
        <f t="shared" si="952"/>
        <v>0</v>
      </c>
      <c r="T650" s="114"/>
      <c r="U650" s="117">
        <f t="shared" ref="U650:X650" si="953">IFERROR(U625/U$32,0)</f>
        <v>0</v>
      </c>
      <c r="V650" s="117">
        <f t="shared" si="953"/>
        <v>0</v>
      </c>
      <c r="W650" s="117">
        <f t="shared" si="953"/>
        <v>0</v>
      </c>
      <c r="X650" s="117">
        <f t="shared" si="953"/>
        <v>0</v>
      </c>
    </row>
    <row r="651" ht="14.25" customHeight="1" outlineLevel="1">
      <c r="A651" s="110"/>
      <c r="B651" s="111" t="s">
        <v>383</v>
      </c>
      <c r="C651" s="112" t="s">
        <v>69</v>
      </c>
      <c r="E651" s="115">
        <f t="shared" si="931"/>
        <v>0</v>
      </c>
      <c r="F651" s="114"/>
      <c r="G651" s="115">
        <f t="shared" ref="G651:S651" si="954">IFERROR(G626/G$32,0)</f>
        <v>0</v>
      </c>
      <c r="H651" s="115">
        <f t="shared" si="954"/>
        <v>0</v>
      </c>
      <c r="I651" s="115">
        <f t="shared" si="954"/>
        <v>0</v>
      </c>
      <c r="J651" s="115">
        <f t="shared" si="954"/>
        <v>0</v>
      </c>
      <c r="K651" s="115">
        <f t="shared" si="954"/>
        <v>0</v>
      </c>
      <c r="L651" s="115">
        <f t="shared" si="954"/>
        <v>0</v>
      </c>
      <c r="M651" s="115">
        <f t="shared" si="954"/>
        <v>0</v>
      </c>
      <c r="N651" s="115">
        <f t="shared" si="954"/>
        <v>0</v>
      </c>
      <c r="O651" s="115">
        <f t="shared" si="954"/>
        <v>0</v>
      </c>
      <c r="P651" s="115">
        <f t="shared" si="954"/>
        <v>0</v>
      </c>
      <c r="Q651" s="115">
        <f t="shared" si="954"/>
        <v>0</v>
      </c>
      <c r="R651" s="115">
        <f t="shared" si="954"/>
        <v>0</v>
      </c>
      <c r="S651" s="117">
        <f t="shared" si="954"/>
        <v>0</v>
      </c>
      <c r="T651" s="114"/>
      <c r="U651" s="117">
        <f t="shared" ref="U651:X651" si="955">IFERROR(U626/U$32,0)</f>
        <v>0</v>
      </c>
      <c r="V651" s="117">
        <f t="shared" si="955"/>
        <v>0</v>
      </c>
      <c r="W651" s="117">
        <f t="shared" si="955"/>
        <v>0</v>
      </c>
      <c r="X651" s="117">
        <f t="shared" si="955"/>
        <v>0</v>
      </c>
    </row>
    <row r="652" ht="14.25" customHeight="1" outlineLevel="1">
      <c r="A652" s="110"/>
      <c r="B652" s="111" t="s">
        <v>384</v>
      </c>
      <c r="C652" s="112" t="s">
        <v>69</v>
      </c>
      <c r="E652" s="115">
        <f t="shared" si="931"/>
        <v>0</v>
      </c>
      <c r="F652" s="114"/>
      <c r="G652" s="115">
        <f t="shared" ref="G652:S652" si="956">IFERROR(G627/G$32,0)</f>
        <v>0</v>
      </c>
      <c r="H652" s="115">
        <f t="shared" si="956"/>
        <v>0.00001388536612</v>
      </c>
      <c r="I652" s="115">
        <f t="shared" si="956"/>
        <v>0</v>
      </c>
      <c r="J652" s="115">
        <f t="shared" si="956"/>
        <v>0</v>
      </c>
      <c r="K652" s="115">
        <f t="shared" si="956"/>
        <v>0</v>
      </c>
      <c r="L652" s="115">
        <f t="shared" si="956"/>
        <v>0</v>
      </c>
      <c r="M652" s="115">
        <f t="shared" si="956"/>
        <v>0</v>
      </c>
      <c r="N652" s="115">
        <f t="shared" si="956"/>
        <v>0</v>
      </c>
      <c r="O652" s="115">
        <f t="shared" si="956"/>
        <v>0</v>
      </c>
      <c r="P652" s="115">
        <f t="shared" si="956"/>
        <v>0</v>
      </c>
      <c r="Q652" s="115">
        <f t="shared" si="956"/>
        <v>0</v>
      </c>
      <c r="R652" s="115">
        <f t="shared" si="956"/>
        <v>0</v>
      </c>
      <c r="S652" s="117">
        <f t="shared" si="956"/>
        <v>0.000005243411391</v>
      </c>
      <c r="T652" s="114"/>
      <c r="U652" s="117">
        <f t="shared" ref="U652:X652" si="957">IFERROR(U627/U$32,0)</f>
        <v>0.000005243411391</v>
      </c>
      <c r="V652" s="117">
        <f t="shared" si="957"/>
        <v>0</v>
      </c>
      <c r="W652" s="117">
        <f t="shared" si="957"/>
        <v>0</v>
      </c>
      <c r="X652" s="117">
        <f t="shared" si="957"/>
        <v>0</v>
      </c>
    </row>
    <row r="653" ht="14.25" customHeight="1" outlineLevel="1">
      <c r="A653" s="110"/>
      <c r="B653" s="111" t="s">
        <v>385</v>
      </c>
      <c r="C653" s="112" t="s">
        <v>69</v>
      </c>
      <c r="E653" s="115">
        <f t="shared" si="931"/>
        <v>0</v>
      </c>
      <c r="F653" s="114"/>
      <c r="G653" s="115">
        <f t="shared" ref="G653:S653" si="958">IFERROR(G628/G$32,0)</f>
        <v>0.0002544855348</v>
      </c>
      <c r="H653" s="115">
        <f t="shared" si="958"/>
        <v>0.0003332487869</v>
      </c>
      <c r="I653" s="115">
        <f t="shared" si="958"/>
        <v>0.0002940311673</v>
      </c>
      <c r="J653" s="115">
        <f t="shared" si="958"/>
        <v>0</v>
      </c>
      <c r="K653" s="115">
        <f t="shared" si="958"/>
        <v>0</v>
      </c>
      <c r="L653" s="115">
        <f t="shared" si="958"/>
        <v>0</v>
      </c>
      <c r="M653" s="115">
        <f t="shared" si="958"/>
        <v>0</v>
      </c>
      <c r="N653" s="115">
        <f t="shared" si="958"/>
        <v>0</v>
      </c>
      <c r="O653" s="115">
        <f t="shared" si="958"/>
        <v>0</v>
      </c>
      <c r="P653" s="115">
        <f t="shared" si="958"/>
        <v>0</v>
      </c>
      <c r="Q653" s="115">
        <f t="shared" si="958"/>
        <v>0</v>
      </c>
      <c r="R653" s="115">
        <f t="shared" si="958"/>
        <v>0</v>
      </c>
      <c r="S653" s="117">
        <f t="shared" si="958"/>
        <v>0.0002936310379</v>
      </c>
      <c r="T653" s="114"/>
      <c r="U653" s="117">
        <f t="shared" ref="U653:X653" si="959">IFERROR(U628/U$32,0)</f>
        <v>0.0002936310379</v>
      </c>
      <c r="V653" s="117">
        <f t="shared" si="959"/>
        <v>0</v>
      </c>
      <c r="W653" s="117">
        <f t="shared" si="959"/>
        <v>0</v>
      </c>
      <c r="X653" s="117">
        <f t="shared" si="959"/>
        <v>0</v>
      </c>
    </row>
    <row r="654" ht="14.25" customHeight="1" outlineLevel="1">
      <c r="A654" s="110"/>
      <c r="B654" s="111" t="s">
        <v>386</v>
      </c>
      <c r="C654" s="112" t="s">
        <v>69</v>
      </c>
      <c r="E654" s="115">
        <f t="shared" si="931"/>
        <v>0</v>
      </c>
      <c r="F654" s="114"/>
      <c r="G654" s="115">
        <f t="shared" ref="G654:S654" si="960">IFERROR(G629/G$32,0)</f>
        <v>0.0001090652292</v>
      </c>
      <c r="H654" s="115">
        <f t="shared" si="960"/>
        <v>0</v>
      </c>
      <c r="I654" s="115">
        <f t="shared" si="960"/>
        <v>0</v>
      </c>
      <c r="J654" s="115">
        <f t="shared" si="960"/>
        <v>0</v>
      </c>
      <c r="K654" s="115">
        <f t="shared" si="960"/>
        <v>0</v>
      </c>
      <c r="L654" s="115">
        <f t="shared" si="960"/>
        <v>0</v>
      </c>
      <c r="M654" s="115">
        <f t="shared" si="960"/>
        <v>0</v>
      </c>
      <c r="N654" s="115">
        <f t="shared" si="960"/>
        <v>0</v>
      </c>
      <c r="O654" s="115">
        <f t="shared" si="960"/>
        <v>0</v>
      </c>
      <c r="P654" s="115">
        <f t="shared" si="960"/>
        <v>0</v>
      </c>
      <c r="Q654" s="115">
        <f t="shared" si="960"/>
        <v>0</v>
      </c>
      <c r="R654" s="115">
        <f t="shared" si="960"/>
        <v>0</v>
      </c>
      <c r="S654" s="117">
        <f t="shared" si="960"/>
        <v>0.00004194729113</v>
      </c>
      <c r="T654" s="114"/>
      <c r="U654" s="117">
        <f t="shared" ref="U654:X654" si="961">IFERROR(U629/U$32,0)</f>
        <v>0.00004194729113</v>
      </c>
      <c r="V654" s="117">
        <f t="shared" si="961"/>
        <v>0</v>
      </c>
      <c r="W654" s="117">
        <f t="shared" si="961"/>
        <v>0</v>
      </c>
      <c r="X654" s="117">
        <f t="shared" si="961"/>
        <v>0</v>
      </c>
    </row>
    <row r="655" ht="14.25" customHeight="1" outlineLevel="1">
      <c r="A655" s="110"/>
      <c r="B655" s="197" t="s">
        <v>387</v>
      </c>
      <c r="C655" s="112" t="s">
        <v>69</v>
      </c>
      <c r="E655" s="115">
        <f t="shared" si="931"/>
        <v>0</v>
      </c>
      <c r="F655" s="114"/>
      <c r="G655" s="115">
        <f t="shared" ref="G655:S655" si="962">IFERROR(G630/G$32,0)</f>
        <v>0</v>
      </c>
      <c r="H655" s="115">
        <f t="shared" si="962"/>
        <v>0</v>
      </c>
      <c r="I655" s="115">
        <f t="shared" si="962"/>
        <v>0</v>
      </c>
      <c r="J655" s="115">
        <f t="shared" si="962"/>
        <v>0</v>
      </c>
      <c r="K655" s="115">
        <f t="shared" si="962"/>
        <v>0</v>
      </c>
      <c r="L655" s="115">
        <f t="shared" si="962"/>
        <v>0</v>
      </c>
      <c r="M655" s="115">
        <f t="shared" si="962"/>
        <v>0</v>
      </c>
      <c r="N655" s="115">
        <f t="shared" si="962"/>
        <v>0</v>
      </c>
      <c r="O655" s="115">
        <f t="shared" si="962"/>
        <v>0</v>
      </c>
      <c r="P655" s="115">
        <f t="shared" si="962"/>
        <v>0</v>
      </c>
      <c r="Q655" s="115">
        <f t="shared" si="962"/>
        <v>0</v>
      </c>
      <c r="R655" s="115">
        <f t="shared" si="962"/>
        <v>0</v>
      </c>
      <c r="S655" s="117">
        <f t="shared" si="962"/>
        <v>0</v>
      </c>
      <c r="T655" s="114"/>
      <c r="U655" s="117">
        <f t="shared" ref="U655:X655" si="963">IFERROR(U630/U$32,0)</f>
        <v>0</v>
      </c>
      <c r="V655" s="117">
        <f t="shared" si="963"/>
        <v>0</v>
      </c>
      <c r="W655" s="117">
        <f t="shared" si="963"/>
        <v>0</v>
      </c>
      <c r="X655" s="117">
        <f t="shared" si="963"/>
        <v>0</v>
      </c>
    </row>
    <row r="656" ht="14.25" customHeight="1" outlineLevel="1">
      <c r="A656" s="110"/>
      <c r="B656" s="111" t="s">
        <v>388</v>
      </c>
      <c r="C656" s="112" t="s">
        <v>69</v>
      </c>
      <c r="E656" s="115">
        <f t="shared" si="931"/>
        <v>0</v>
      </c>
      <c r="F656" s="114"/>
      <c r="G656" s="115">
        <f t="shared" ref="G656:S656" si="964">IFERROR(G631/G$32,0)</f>
        <v>0</v>
      </c>
      <c r="H656" s="115">
        <f t="shared" si="964"/>
        <v>0.00005554146448</v>
      </c>
      <c r="I656" s="115">
        <f t="shared" si="964"/>
        <v>0.00008820935019</v>
      </c>
      <c r="J656" s="115">
        <f t="shared" si="964"/>
        <v>0</v>
      </c>
      <c r="K656" s="115">
        <f t="shared" si="964"/>
        <v>0</v>
      </c>
      <c r="L656" s="115">
        <f t="shared" si="964"/>
        <v>0</v>
      </c>
      <c r="M656" s="115">
        <f t="shared" si="964"/>
        <v>0</v>
      </c>
      <c r="N656" s="115">
        <f t="shared" si="964"/>
        <v>0</v>
      </c>
      <c r="O656" s="115">
        <f t="shared" si="964"/>
        <v>0</v>
      </c>
      <c r="P656" s="115">
        <f t="shared" si="964"/>
        <v>0</v>
      </c>
      <c r="Q656" s="115">
        <f t="shared" si="964"/>
        <v>0</v>
      </c>
      <c r="R656" s="115">
        <f t="shared" si="964"/>
        <v>0</v>
      </c>
      <c r="S656" s="117">
        <f t="shared" si="964"/>
        <v>0.00004194729113</v>
      </c>
      <c r="T656" s="114"/>
      <c r="U656" s="117">
        <f t="shared" ref="U656:X656" si="965">IFERROR(U631/U$32,0)</f>
        <v>0.00004194729113</v>
      </c>
      <c r="V656" s="117">
        <f t="shared" si="965"/>
        <v>0</v>
      </c>
      <c r="W656" s="117">
        <f t="shared" si="965"/>
        <v>0</v>
      </c>
      <c r="X656" s="117">
        <f t="shared" si="965"/>
        <v>0</v>
      </c>
    </row>
    <row r="657" ht="14.25" customHeight="1" outlineLevel="1">
      <c r="A657" s="110"/>
      <c r="B657" s="197" t="s">
        <v>389</v>
      </c>
      <c r="C657" s="112" t="s">
        <v>69</v>
      </c>
      <c r="E657" s="115">
        <f t="shared" si="931"/>
        <v>0</v>
      </c>
      <c r="F657" s="114"/>
      <c r="G657" s="115">
        <f t="shared" ref="G657:S657" si="966">IFERROR(G632/G$32,0)</f>
        <v>0</v>
      </c>
      <c r="H657" s="115">
        <f t="shared" si="966"/>
        <v>0</v>
      </c>
      <c r="I657" s="115">
        <f t="shared" si="966"/>
        <v>0</v>
      </c>
      <c r="J657" s="115">
        <f t="shared" si="966"/>
        <v>0</v>
      </c>
      <c r="K657" s="115">
        <f t="shared" si="966"/>
        <v>0</v>
      </c>
      <c r="L657" s="115">
        <f t="shared" si="966"/>
        <v>0</v>
      </c>
      <c r="M657" s="115">
        <f t="shared" si="966"/>
        <v>0</v>
      </c>
      <c r="N657" s="115">
        <f t="shared" si="966"/>
        <v>0</v>
      </c>
      <c r="O657" s="115">
        <f t="shared" si="966"/>
        <v>0</v>
      </c>
      <c r="P657" s="115">
        <f t="shared" si="966"/>
        <v>0</v>
      </c>
      <c r="Q657" s="115">
        <f t="shared" si="966"/>
        <v>0</v>
      </c>
      <c r="R657" s="115">
        <f t="shared" si="966"/>
        <v>0</v>
      </c>
      <c r="S657" s="117">
        <f t="shared" si="966"/>
        <v>0</v>
      </c>
      <c r="T657" s="114"/>
      <c r="U657" s="117">
        <f t="shared" ref="U657:X657" si="967">IFERROR(U632/U$32,0)</f>
        <v>0</v>
      </c>
      <c r="V657" s="117">
        <f t="shared" si="967"/>
        <v>0</v>
      </c>
      <c r="W657" s="117">
        <f t="shared" si="967"/>
        <v>0</v>
      </c>
      <c r="X657" s="117">
        <f t="shared" si="967"/>
        <v>0</v>
      </c>
    </row>
    <row r="658" ht="14.25" customHeight="1" outlineLevel="1">
      <c r="A658" s="110"/>
      <c r="B658" s="111" t="s">
        <v>390</v>
      </c>
      <c r="C658" s="112" t="s">
        <v>69</v>
      </c>
      <c r="E658" s="115">
        <f t="shared" si="931"/>
        <v>0</v>
      </c>
      <c r="F658" s="114"/>
      <c r="G658" s="115">
        <f t="shared" ref="G658:S658" si="968">IFERROR(G633/G$32,0)</f>
        <v>0</v>
      </c>
      <c r="H658" s="115">
        <f t="shared" si="968"/>
        <v>0</v>
      </c>
      <c r="I658" s="115">
        <f t="shared" si="968"/>
        <v>0.0005292561011</v>
      </c>
      <c r="J658" s="115">
        <f t="shared" si="968"/>
        <v>0</v>
      </c>
      <c r="K658" s="115">
        <f t="shared" si="968"/>
        <v>0</v>
      </c>
      <c r="L658" s="115">
        <f t="shared" si="968"/>
        <v>0</v>
      </c>
      <c r="M658" s="115">
        <f t="shared" si="968"/>
        <v>0</v>
      </c>
      <c r="N658" s="115">
        <f t="shared" si="968"/>
        <v>0</v>
      </c>
      <c r="O658" s="115">
        <f t="shared" si="968"/>
        <v>0</v>
      </c>
      <c r="P658" s="115">
        <f t="shared" si="968"/>
        <v>0</v>
      </c>
      <c r="Q658" s="115">
        <f t="shared" si="968"/>
        <v>0</v>
      </c>
      <c r="R658" s="115">
        <f t="shared" si="968"/>
        <v>0</v>
      </c>
      <c r="S658" s="117">
        <f t="shared" si="968"/>
        <v>0.0001258418734</v>
      </c>
      <c r="T658" s="114"/>
      <c r="U658" s="117">
        <f t="shared" ref="U658:X658" si="969">IFERROR(U633/U$32,0)</f>
        <v>0.0001258418734</v>
      </c>
      <c r="V658" s="117">
        <f t="shared" si="969"/>
        <v>0</v>
      </c>
      <c r="W658" s="117">
        <f t="shared" si="969"/>
        <v>0</v>
      </c>
      <c r="X658" s="117">
        <f t="shared" si="969"/>
        <v>0</v>
      </c>
    </row>
    <row r="659" ht="14.25" customHeight="1" outlineLevel="1">
      <c r="A659" s="110"/>
      <c r="B659" s="111" t="s">
        <v>391</v>
      </c>
      <c r="C659" s="112" t="s">
        <v>69</v>
      </c>
      <c r="E659" s="115">
        <f t="shared" si="931"/>
        <v>0</v>
      </c>
      <c r="F659" s="114"/>
      <c r="G659" s="115">
        <f t="shared" ref="G659:S659" si="970">IFERROR(G634/G$32,0)</f>
        <v>0</v>
      </c>
      <c r="H659" s="115">
        <f t="shared" si="970"/>
        <v>0</v>
      </c>
      <c r="I659" s="115">
        <f t="shared" si="970"/>
        <v>0.00002205233755</v>
      </c>
      <c r="J659" s="115">
        <f t="shared" si="970"/>
        <v>0</v>
      </c>
      <c r="K659" s="115">
        <f t="shared" si="970"/>
        <v>0</v>
      </c>
      <c r="L659" s="115">
        <f t="shared" si="970"/>
        <v>0</v>
      </c>
      <c r="M659" s="115">
        <f t="shared" si="970"/>
        <v>0</v>
      </c>
      <c r="N659" s="115">
        <f t="shared" si="970"/>
        <v>0</v>
      </c>
      <c r="O659" s="115">
        <f t="shared" si="970"/>
        <v>0</v>
      </c>
      <c r="P659" s="115">
        <f t="shared" si="970"/>
        <v>0</v>
      </c>
      <c r="Q659" s="115">
        <f t="shared" si="970"/>
        <v>0</v>
      </c>
      <c r="R659" s="115">
        <f t="shared" si="970"/>
        <v>0</v>
      </c>
      <c r="S659" s="117">
        <f t="shared" si="970"/>
        <v>0.000005243411391</v>
      </c>
      <c r="T659" s="114"/>
      <c r="U659" s="117">
        <f t="shared" ref="U659:X659" si="971">IFERROR(U634/U$32,0)</f>
        <v>0.000005243411391</v>
      </c>
      <c r="V659" s="117">
        <f t="shared" si="971"/>
        <v>0</v>
      </c>
      <c r="W659" s="117">
        <f t="shared" si="971"/>
        <v>0</v>
      </c>
      <c r="X659" s="117">
        <f t="shared" si="971"/>
        <v>0</v>
      </c>
    </row>
    <row r="660" ht="14.25" customHeight="1" outlineLevel="1">
      <c r="A660" s="110"/>
      <c r="B660" s="197" t="s">
        <v>392</v>
      </c>
      <c r="C660" s="112" t="s">
        <v>69</v>
      </c>
      <c r="E660" s="115">
        <f t="shared" si="931"/>
        <v>0</v>
      </c>
      <c r="F660" s="114"/>
      <c r="G660" s="115">
        <f t="shared" ref="G660:S660" si="972">IFERROR(G635/G$32,0)</f>
        <v>0</v>
      </c>
      <c r="H660" s="115">
        <f t="shared" si="972"/>
        <v>0</v>
      </c>
      <c r="I660" s="115">
        <f t="shared" si="972"/>
        <v>0</v>
      </c>
      <c r="J660" s="115">
        <f t="shared" si="972"/>
        <v>0</v>
      </c>
      <c r="K660" s="115">
        <f t="shared" si="972"/>
        <v>0</v>
      </c>
      <c r="L660" s="115">
        <f t="shared" si="972"/>
        <v>0</v>
      </c>
      <c r="M660" s="115">
        <f t="shared" si="972"/>
        <v>0</v>
      </c>
      <c r="N660" s="115">
        <f t="shared" si="972"/>
        <v>0</v>
      </c>
      <c r="O660" s="115">
        <f t="shared" si="972"/>
        <v>0</v>
      </c>
      <c r="P660" s="115">
        <f t="shared" si="972"/>
        <v>0</v>
      </c>
      <c r="Q660" s="115">
        <f t="shared" si="972"/>
        <v>0</v>
      </c>
      <c r="R660" s="115">
        <f t="shared" si="972"/>
        <v>0</v>
      </c>
      <c r="S660" s="117">
        <f t="shared" si="972"/>
        <v>0</v>
      </c>
      <c r="T660" s="114"/>
      <c r="U660" s="117">
        <f t="shared" ref="U660:X660" si="973">IFERROR(U635/U$32,0)</f>
        <v>0</v>
      </c>
      <c r="V660" s="117">
        <f t="shared" si="973"/>
        <v>0</v>
      </c>
      <c r="W660" s="117">
        <f t="shared" si="973"/>
        <v>0</v>
      </c>
      <c r="X660" s="117">
        <f t="shared" si="973"/>
        <v>0</v>
      </c>
    </row>
    <row r="661" ht="14.25" customHeight="1" outlineLevel="1">
      <c r="A661" s="110"/>
      <c r="B661" s="111" t="s">
        <v>393</v>
      </c>
      <c r="C661" s="112" t="s">
        <v>69</v>
      </c>
      <c r="E661" s="115">
        <f t="shared" si="931"/>
        <v>0</v>
      </c>
      <c r="F661" s="114"/>
      <c r="G661" s="115">
        <f t="shared" ref="G661:S661" si="974">IFERROR(G636/G$32,0)</f>
        <v>0</v>
      </c>
      <c r="H661" s="115">
        <f t="shared" si="974"/>
        <v>0.0002962211439</v>
      </c>
      <c r="I661" s="115">
        <f t="shared" si="974"/>
        <v>0</v>
      </c>
      <c r="J661" s="115">
        <f t="shared" si="974"/>
        <v>0</v>
      </c>
      <c r="K661" s="115">
        <f t="shared" si="974"/>
        <v>0</v>
      </c>
      <c r="L661" s="115">
        <f t="shared" si="974"/>
        <v>0</v>
      </c>
      <c r="M661" s="115">
        <f t="shared" si="974"/>
        <v>0</v>
      </c>
      <c r="N661" s="115">
        <f t="shared" si="974"/>
        <v>0</v>
      </c>
      <c r="O661" s="115">
        <f t="shared" si="974"/>
        <v>0</v>
      </c>
      <c r="P661" s="115">
        <f t="shared" si="974"/>
        <v>0</v>
      </c>
      <c r="Q661" s="115">
        <f t="shared" si="974"/>
        <v>0</v>
      </c>
      <c r="R661" s="115">
        <f t="shared" si="974"/>
        <v>0</v>
      </c>
      <c r="S661" s="117">
        <f t="shared" si="974"/>
        <v>0.000111859443</v>
      </c>
      <c r="T661" s="114"/>
      <c r="U661" s="117">
        <f t="shared" ref="U661:X661" si="975">IFERROR(U636/U$32,0)</f>
        <v>0.000111859443</v>
      </c>
      <c r="V661" s="117">
        <f t="shared" si="975"/>
        <v>0</v>
      </c>
      <c r="W661" s="117">
        <f t="shared" si="975"/>
        <v>0</v>
      </c>
      <c r="X661" s="117">
        <f t="shared" si="975"/>
        <v>0</v>
      </c>
    </row>
    <row r="662" ht="14.25" customHeight="1" outlineLevel="1">
      <c r="A662" s="121"/>
      <c r="B662" s="148" t="s">
        <v>394</v>
      </c>
      <c r="C662" s="123" t="s">
        <v>69</v>
      </c>
      <c r="D662" s="70"/>
      <c r="E662" s="117">
        <f>IFERROR(E637/E637,0)</f>
        <v>0</v>
      </c>
      <c r="F662" s="109"/>
      <c r="G662" s="117">
        <f t="shared" ref="G662:S662" si="976">IFERROR(G637/G637,0)</f>
        <v>1</v>
      </c>
      <c r="H662" s="117">
        <f t="shared" si="976"/>
        <v>1</v>
      </c>
      <c r="I662" s="117">
        <f t="shared" si="976"/>
        <v>1</v>
      </c>
      <c r="J662" s="117">
        <f t="shared" si="976"/>
        <v>0</v>
      </c>
      <c r="K662" s="117">
        <f t="shared" si="976"/>
        <v>0</v>
      </c>
      <c r="L662" s="117">
        <f t="shared" si="976"/>
        <v>0</v>
      </c>
      <c r="M662" s="117">
        <f t="shared" si="976"/>
        <v>0</v>
      </c>
      <c r="N662" s="117">
        <f t="shared" si="976"/>
        <v>0</v>
      </c>
      <c r="O662" s="117">
        <f t="shared" si="976"/>
        <v>0</v>
      </c>
      <c r="P662" s="117">
        <f t="shared" si="976"/>
        <v>0</v>
      </c>
      <c r="Q662" s="117">
        <f t="shared" si="976"/>
        <v>0</v>
      </c>
      <c r="R662" s="117">
        <f t="shared" si="976"/>
        <v>0</v>
      </c>
      <c r="S662" s="117">
        <f t="shared" si="976"/>
        <v>1</v>
      </c>
      <c r="T662" s="109"/>
      <c r="U662" s="117">
        <f t="shared" ref="U662:X662" si="977">IFERROR(U637/U637,0)</f>
        <v>1</v>
      </c>
      <c r="V662" s="117">
        <f t="shared" si="977"/>
        <v>0</v>
      </c>
      <c r="W662" s="117">
        <f t="shared" si="977"/>
        <v>0</v>
      </c>
      <c r="X662" s="117">
        <f t="shared" si="977"/>
        <v>0</v>
      </c>
    </row>
    <row r="663" ht="14.25" customHeight="1" outlineLevel="1">
      <c r="A663" s="110"/>
      <c r="B663" s="111" t="s">
        <v>395</v>
      </c>
      <c r="C663" s="112"/>
      <c r="E663" s="116">
        <v>1.0</v>
      </c>
      <c r="F663" s="114"/>
      <c r="G663" s="116">
        <v>1.0</v>
      </c>
      <c r="H663" s="116">
        <v>1.0</v>
      </c>
      <c r="I663" s="116">
        <v>1.0</v>
      </c>
      <c r="J663" s="116"/>
      <c r="K663" s="116"/>
      <c r="L663" s="116"/>
      <c r="M663" s="116"/>
      <c r="N663" s="116"/>
      <c r="O663" s="116"/>
      <c r="P663" s="116"/>
      <c r="Q663" s="116"/>
      <c r="R663" s="116"/>
      <c r="S663" s="120">
        <v>1.0</v>
      </c>
      <c r="T663" s="114"/>
      <c r="U663" s="120">
        <v>1.0</v>
      </c>
      <c r="V663" s="120">
        <v>1.0</v>
      </c>
      <c r="W663" s="120">
        <v>1.0</v>
      </c>
      <c r="X663" s="120">
        <v>1.0</v>
      </c>
    </row>
    <row r="664" ht="14.25" customHeight="1" outlineLevel="1">
      <c r="A664" s="110"/>
      <c r="B664" s="111" t="s">
        <v>396</v>
      </c>
      <c r="C664" s="112"/>
      <c r="E664" s="116">
        <v>1.0</v>
      </c>
      <c r="F664" s="114"/>
      <c r="G664" s="116">
        <v>1.0</v>
      </c>
      <c r="H664" s="116">
        <v>1.0</v>
      </c>
      <c r="I664" s="116">
        <v>1.0</v>
      </c>
      <c r="J664" s="116"/>
      <c r="K664" s="116"/>
      <c r="L664" s="116"/>
      <c r="M664" s="116"/>
      <c r="N664" s="116"/>
      <c r="O664" s="116"/>
      <c r="P664" s="116"/>
      <c r="Q664" s="116"/>
      <c r="R664" s="116"/>
      <c r="S664" s="120">
        <v>1.0</v>
      </c>
      <c r="T664" s="114"/>
      <c r="U664" s="120">
        <v>1.0</v>
      </c>
      <c r="V664" s="120">
        <v>1.0</v>
      </c>
      <c r="W664" s="120">
        <v>1.0</v>
      </c>
      <c r="X664" s="120">
        <v>1.0</v>
      </c>
    </row>
    <row r="665" ht="14.25" customHeight="1" outlineLevel="1">
      <c r="A665" s="110"/>
      <c r="B665" s="111" t="s">
        <v>397</v>
      </c>
      <c r="C665" s="112"/>
      <c r="E665" s="127"/>
      <c r="F665" s="114"/>
      <c r="G665" s="116">
        <v>19.75</v>
      </c>
      <c r="H665" s="116">
        <v>23.65</v>
      </c>
      <c r="I665" s="116">
        <v>19.45</v>
      </c>
      <c r="J665" s="116"/>
      <c r="K665" s="116"/>
      <c r="L665" s="116"/>
      <c r="M665" s="116"/>
      <c r="N665" s="116"/>
      <c r="O665" s="116"/>
      <c r="P665" s="116"/>
      <c r="Q665" s="116"/>
      <c r="R665" s="116"/>
      <c r="S665" s="120"/>
      <c r="T665" s="114"/>
      <c r="U665" s="120">
        <f t="shared" ref="U665:X665" si="978">SUMIFS($G665:$R665,$G$5:$R$5,U$6)</f>
        <v>62.85</v>
      </c>
      <c r="V665" s="120">
        <f t="shared" si="978"/>
        <v>0</v>
      </c>
      <c r="W665" s="120">
        <f t="shared" si="978"/>
        <v>0</v>
      </c>
      <c r="X665" s="120">
        <f t="shared" si="978"/>
        <v>0</v>
      </c>
    </row>
    <row r="666" ht="14.25" customHeight="1" outlineLevel="1">
      <c r="A666" s="179"/>
      <c r="B666" s="198" t="s">
        <v>398</v>
      </c>
      <c r="C666" s="181"/>
      <c r="D666" s="70"/>
      <c r="E666" s="124">
        <f>IFERROR(E637/(E665*E663*24),0)</f>
        <v>0</v>
      </c>
      <c r="F666" s="109"/>
      <c r="G666" s="124">
        <f t="shared" ref="G666:S666" si="979">IFERROR(G637/(G665*G663*24),0)</f>
        <v>1.063291139</v>
      </c>
      <c r="H666" s="124">
        <f t="shared" si="979"/>
        <v>1.183932347</v>
      </c>
      <c r="I666" s="124">
        <f t="shared" si="979"/>
        <v>1.079691517</v>
      </c>
      <c r="J666" s="124">
        <f t="shared" si="979"/>
        <v>0</v>
      </c>
      <c r="K666" s="124">
        <f t="shared" si="979"/>
        <v>0</v>
      </c>
      <c r="L666" s="124">
        <f t="shared" si="979"/>
        <v>0</v>
      </c>
      <c r="M666" s="124">
        <f t="shared" si="979"/>
        <v>0</v>
      </c>
      <c r="N666" s="124">
        <f t="shared" si="979"/>
        <v>0</v>
      </c>
      <c r="O666" s="124">
        <f t="shared" si="979"/>
        <v>0</v>
      </c>
      <c r="P666" s="124">
        <f t="shared" si="979"/>
        <v>0</v>
      </c>
      <c r="Q666" s="124">
        <f t="shared" si="979"/>
        <v>0</v>
      </c>
      <c r="R666" s="124">
        <f t="shared" si="979"/>
        <v>0</v>
      </c>
      <c r="S666" s="124">
        <f t="shared" si="979"/>
        <v>0</v>
      </c>
      <c r="T666" s="109"/>
      <c r="U666" s="124">
        <f t="shared" ref="U666:X666" si="980">IFERROR(U637/(U665*U663*24),0)</f>
        <v>1.113762928</v>
      </c>
      <c r="V666" s="124">
        <f t="shared" si="980"/>
        <v>0</v>
      </c>
      <c r="W666" s="124">
        <f t="shared" si="980"/>
        <v>0</v>
      </c>
      <c r="X666" s="124">
        <f t="shared" si="980"/>
        <v>0</v>
      </c>
    </row>
    <row r="667" ht="14.25" customHeight="1" outlineLevel="1">
      <c r="S667" s="70"/>
    </row>
    <row r="668" ht="14.25" customHeight="1" outlineLevel="1">
      <c r="A668" s="105"/>
      <c r="B668" s="199" t="s">
        <v>409</v>
      </c>
      <c r="C668" s="107"/>
      <c r="D668" s="70"/>
      <c r="E668" s="108"/>
      <c r="F668" s="109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9"/>
      <c r="U668" s="108"/>
      <c r="V668" s="108"/>
      <c r="W668" s="108"/>
      <c r="X668" s="108"/>
    </row>
    <row r="669" ht="14.25" customHeight="1" outlineLevel="1">
      <c r="A669" s="110"/>
      <c r="B669" s="111" t="s">
        <v>371</v>
      </c>
      <c r="C669" s="112" t="s">
        <v>283</v>
      </c>
      <c r="E669" s="116"/>
      <c r="F669" s="114"/>
      <c r="G669" s="116">
        <v>89.25</v>
      </c>
      <c r="H669" s="116">
        <v>153.61666666666667</v>
      </c>
      <c r="I669" s="116">
        <v>239.66666666666666</v>
      </c>
      <c r="J669" s="116"/>
      <c r="K669" s="116"/>
      <c r="L669" s="116"/>
      <c r="M669" s="116"/>
      <c r="N669" s="116"/>
      <c r="O669" s="116"/>
      <c r="P669" s="116"/>
      <c r="Q669" s="116"/>
      <c r="R669" s="116"/>
      <c r="S669" s="120">
        <f t="shared" ref="S669:S691" si="982">SUM(G669:R669)</f>
        <v>482.5333333</v>
      </c>
      <c r="T669" s="114"/>
      <c r="U669" s="116">
        <f t="shared" ref="U669:X669" si="981">SUMIFS($G669:$R669,$G$5:$R$5,U$6)</f>
        <v>482.5333333</v>
      </c>
      <c r="V669" s="116">
        <f t="shared" si="981"/>
        <v>0</v>
      </c>
      <c r="W669" s="116">
        <f t="shared" si="981"/>
        <v>0</v>
      </c>
      <c r="X669" s="116">
        <f t="shared" si="981"/>
        <v>0</v>
      </c>
    </row>
    <row r="670" ht="14.25" customHeight="1" outlineLevel="1">
      <c r="A670" s="110"/>
      <c r="B670" s="111" t="s">
        <v>372</v>
      </c>
      <c r="C670" s="112" t="s">
        <v>283</v>
      </c>
      <c r="E670" s="116"/>
      <c r="F670" s="114"/>
      <c r="G670" s="116">
        <v>40.75</v>
      </c>
      <c r="H670" s="116">
        <v>1.1666666666666667</v>
      </c>
      <c r="I670" s="116">
        <v>5.533333333333333</v>
      </c>
      <c r="J670" s="116"/>
      <c r="K670" s="116"/>
      <c r="L670" s="116"/>
      <c r="M670" s="116"/>
      <c r="N670" s="116"/>
      <c r="O670" s="116"/>
      <c r="P670" s="116"/>
      <c r="Q670" s="116"/>
      <c r="R670" s="116"/>
      <c r="S670" s="120">
        <f t="shared" si="982"/>
        <v>47.45</v>
      </c>
      <c r="T670" s="114"/>
      <c r="U670" s="116">
        <f t="shared" ref="U670:X670" si="983">SUMIFS($G670:$R670,$G$5:$R$5,U$6)</f>
        <v>47.45</v>
      </c>
      <c r="V670" s="116">
        <f t="shared" si="983"/>
        <v>0</v>
      </c>
      <c r="W670" s="116">
        <f t="shared" si="983"/>
        <v>0</v>
      </c>
      <c r="X670" s="116">
        <f t="shared" si="983"/>
        <v>0</v>
      </c>
    </row>
    <row r="671" ht="14.25" customHeight="1" outlineLevel="1">
      <c r="A671" s="110"/>
      <c r="B671" s="197" t="s">
        <v>373</v>
      </c>
      <c r="C671" s="112" t="s">
        <v>283</v>
      </c>
      <c r="E671" s="116"/>
      <c r="F671" s="114"/>
      <c r="G671" s="116">
        <v>204.0</v>
      </c>
      <c r="H671" s="116">
        <v>288.0</v>
      </c>
      <c r="I671" s="116">
        <v>0.0</v>
      </c>
      <c r="J671" s="116"/>
      <c r="K671" s="116"/>
      <c r="L671" s="116"/>
      <c r="M671" s="116"/>
      <c r="N671" s="116"/>
      <c r="O671" s="116"/>
      <c r="P671" s="116"/>
      <c r="Q671" s="116"/>
      <c r="R671" s="116"/>
      <c r="S671" s="120">
        <f t="shared" si="982"/>
        <v>492</v>
      </c>
      <c r="T671" s="114"/>
      <c r="U671" s="116">
        <f t="shared" ref="U671:X671" si="984">SUMIFS($G671:$R671,$G$5:$R$5,U$6)</f>
        <v>492</v>
      </c>
      <c r="V671" s="116">
        <f t="shared" si="984"/>
        <v>0</v>
      </c>
      <c r="W671" s="116">
        <f t="shared" si="984"/>
        <v>0</v>
      </c>
      <c r="X671" s="116">
        <f t="shared" si="984"/>
        <v>0</v>
      </c>
    </row>
    <row r="672" ht="14.25" customHeight="1" outlineLevel="1">
      <c r="A672" s="110"/>
      <c r="B672" s="111" t="s">
        <v>374</v>
      </c>
      <c r="C672" s="112" t="s">
        <v>283</v>
      </c>
      <c r="E672" s="116"/>
      <c r="F672" s="114"/>
      <c r="G672" s="116">
        <v>29.666666666666668</v>
      </c>
      <c r="H672" s="116">
        <v>44.25</v>
      </c>
      <c r="I672" s="116">
        <v>34.333333333333336</v>
      </c>
      <c r="J672" s="116"/>
      <c r="K672" s="116"/>
      <c r="L672" s="116"/>
      <c r="M672" s="116"/>
      <c r="N672" s="116"/>
      <c r="O672" s="116"/>
      <c r="P672" s="116"/>
      <c r="Q672" s="116"/>
      <c r="R672" s="116"/>
      <c r="S672" s="120">
        <f t="shared" si="982"/>
        <v>108.25</v>
      </c>
      <c r="T672" s="114"/>
      <c r="U672" s="116">
        <f t="shared" ref="U672:X672" si="985">SUMIFS($G672:$R672,$G$5:$R$5,U$6)</f>
        <v>108.25</v>
      </c>
      <c r="V672" s="116">
        <f t="shared" si="985"/>
        <v>0</v>
      </c>
      <c r="W672" s="116">
        <f t="shared" si="985"/>
        <v>0</v>
      </c>
      <c r="X672" s="116">
        <f t="shared" si="985"/>
        <v>0</v>
      </c>
    </row>
    <row r="673" ht="14.25" customHeight="1" outlineLevel="1">
      <c r="A673" s="110"/>
      <c r="B673" s="111" t="s">
        <v>375</v>
      </c>
      <c r="C673" s="112" t="s">
        <v>283</v>
      </c>
      <c r="E673" s="116"/>
      <c r="F673" s="114"/>
      <c r="G673" s="116">
        <v>0.0</v>
      </c>
      <c r="H673" s="116">
        <v>0.5</v>
      </c>
      <c r="I673" s="116">
        <v>2.0</v>
      </c>
      <c r="J673" s="116"/>
      <c r="K673" s="116"/>
      <c r="L673" s="116"/>
      <c r="M673" s="116"/>
      <c r="N673" s="116"/>
      <c r="O673" s="116"/>
      <c r="P673" s="116"/>
      <c r="Q673" s="116"/>
      <c r="R673" s="116"/>
      <c r="S673" s="120">
        <f t="shared" si="982"/>
        <v>2.5</v>
      </c>
      <c r="T673" s="114"/>
      <c r="U673" s="116">
        <f t="shared" ref="U673:X673" si="986">SUMIFS($G673:$R673,$G$5:$R$5,U$6)</f>
        <v>2.5</v>
      </c>
      <c r="V673" s="116">
        <f t="shared" si="986"/>
        <v>0</v>
      </c>
      <c r="W673" s="116">
        <f t="shared" si="986"/>
        <v>0</v>
      </c>
      <c r="X673" s="116">
        <f t="shared" si="986"/>
        <v>0</v>
      </c>
    </row>
    <row r="674" ht="14.25" customHeight="1" outlineLevel="1">
      <c r="A674" s="110"/>
      <c r="B674" s="111" t="s">
        <v>376</v>
      </c>
      <c r="C674" s="112" t="s">
        <v>283</v>
      </c>
      <c r="E674" s="116"/>
      <c r="F674" s="114"/>
      <c r="G674" s="116">
        <v>1.0</v>
      </c>
      <c r="H674" s="116">
        <v>4.416666666666667</v>
      </c>
      <c r="I674" s="116">
        <v>1.8333333333333333</v>
      </c>
      <c r="J674" s="116"/>
      <c r="K674" s="116"/>
      <c r="L674" s="116"/>
      <c r="M674" s="116"/>
      <c r="N674" s="116"/>
      <c r="O674" s="116"/>
      <c r="P674" s="116"/>
      <c r="Q674" s="116"/>
      <c r="R674" s="116"/>
      <c r="S674" s="120">
        <f t="shared" si="982"/>
        <v>7.25</v>
      </c>
      <c r="T674" s="114"/>
      <c r="U674" s="116">
        <f t="shared" ref="U674:X674" si="987">SUMIFS($G674:$R674,$G$5:$R$5,U$6)</f>
        <v>7.25</v>
      </c>
      <c r="V674" s="116">
        <f t="shared" si="987"/>
        <v>0</v>
      </c>
      <c r="W674" s="116">
        <f t="shared" si="987"/>
        <v>0</v>
      </c>
      <c r="X674" s="116">
        <f t="shared" si="987"/>
        <v>0</v>
      </c>
    </row>
    <row r="675" ht="14.25" customHeight="1" outlineLevel="1">
      <c r="A675" s="110"/>
      <c r="B675" s="111" t="s">
        <v>377</v>
      </c>
      <c r="C675" s="112" t="s">
        <v>283</v>
      </c>
      <c r="E675" s="116"/>
      <c r="F675" s="114"/>
      <c r="G675" s="116">
        <v>3.5</v>
      </c>
      <c r="H675" s="116">
        <v>8.8</v>
      </c>
      <c r="I675" s="116">
        <v>11.5</v>
      </c>
      <c r="J675" s="116"/>
      <c r="K675" s="116"/>
      <c r="L675" s="116"/>
      <c r="M675" s="116"/>
      <c r="N675" s="116"/>
      <c r="O675" s="116"/>
      <c r="P675" s="116"/>
      <c r="Q675" s="116"/>
      <c r="R675" s="116"/>
      <c r="S675" s="120">
        <f t="shared" si="982"/>
        <v>23.8</v>
      </c>
      <c r="T675" s="114"/>
      <c r="U675" s="116">
        <f t="shared" ref="U675:X675" si="988">SUMIFS($G675:$R675,$G$5:$R$5,U$6)</f>
        <v>23.8</v>
      </c>
      <c r="V675" s="116">
        <f t="shared" si="988"/>
        <v>0</v>
      </c>
      <c r="W675" s="116">
        <f t="shared" si="988"/>
        <v>0</v>
      </c>
      <c r="X675" s="116">
        <f t="shared" si="988"/>
        <v>0</v>
      </c>
    </row>
    <row r="676" ht="14.25" customHeight="1" outlineLevel="1">
      <c r="A676" s="110"/>
      <c r="B676" s="111" t="s">
        <v>378</v>
      </c>
      <c r="C676" s="112" t="s">
        <v>283</v>
      </c>
      <c r="E676" s="116"/>
      <c r="F676" s="114"/>
      <c r="G676" s="116">
        <v>0.0</v>
      </c>
      <c r="H676" s="116">
        <v>0.0</v>
      </c>
      <c r="I676" s="116">
        <v>0.0</v>
      </c>
      <c r="J676" s="116"/>
      <c r="K676" s="116"/>
      <c r="L676" s="116"/>
      <c r="M676" s="116"/>
      <c r="N676" s="116"/>
      <c r="O676" s="116"/>
      <c r="P676" s="116"/>
      <c r="Q676" s="116"/>
      <c r="R676" s="116"/>
      <c r="S676" s="120">
        <f t="shared" si="982"/>
        <v>0</v>
      </c>
      <c r="T676" s="114"/>
      <c r="U676" s="116">
        <f t="shared" ref="U676:X676" si="989">SUMIFS($G676:$R676,$G$5:$R$5,U$6)</f>
        <v>0</v>
      </c>
      <c r="V676" s="116">
        <f t="shared" si="989"/>
        <v>0</v>
      </c>
      <c r="W676" s="116">
        <f t="shared" si="989"/>
        <v>0</v>
      </c>
      <c r="X676" s="116">
        <f t="shared" si="989"/>
        <v>0</v>
      </c>
    </row>
    <row r="677" ht="14.25" customHeight="1" outlineLevel="1">
      <c r="A677" s="110"/>
      <c r="B677" s="111" t="s">
        <v>379</v>
      </c>
      <c r="C677" s="112" t="s">
        <v>283</v>
      </c>
      <c r="E677" s="116"/>
      <c r="F677" s="114"/>
      <c r="G677" s="116">
        <v>0.0</v>
      </c>
      <c r="H677" s="116">
        <v>0.0</v>
      </c>
      <c r="I677" s="116">
        <v>0.0</v>
      </c>
      <c r="J677" s="116"/>
      <c r="K677" s="116"/>
      <c r="L677" s="116"/>
      <c r="M677" s="116"/>
      <c r="N677" s="116"/>
      <c r="O677" s="116"/>
      <c r="P677" s="116"/>
      <c r="Q677" s="116"/>
      <c r="R677" s="116"/>
      <c r="S677" s="120">
        <f t="shared" si="982"/>
        <v>0</v>
      </c>
      <c r="T677" s="114"/>
      <c r="U677" s="116">
        <f t="shared" ref="U677:X677" si="990">SUMIFS($G677:$R677,$G$5:$R$5,U$6)</f>
        <v>0</v>
      </c>
      <c r="V677" s="116">
        <f t="shared" si="990"/>
        <v>0</v>
      </c>
      <c r="W677" s="116">
        <f t="shared" si="990"/>
        <v>0</v>
      </c>
      <c r="X677" s="116">
        <f t="shared" si="990"/>
        <v>0</v>
      </c>
    </row>
    <row r="678" ht="14.25" customHeight="1" outlineLevel="1">
      <c r="A678" s="110"/>
      <c r="B678" s="111" t="s">
        <v>380</v>
      </c>
      <c r="C678" s="112" t="s">
        <v>283</v>
      </c>
      <c r="E678" s="116"/>
      <c r="F678" s="114"/>
      <c r="G678" s="116">
        <v>8.25</v>
      </c>
      <c r="H678" s="116">
        <v>14.333333333333334</v>
      </c>
      <c r="I678" s="116">
        <v>14.883333333333333</v>
      </c>
      <c r="J678" s="116"/>
      <c r="K678" s="116"/>
      <c r="L678" s="116"/>
      <c r="M678" s="116"/>
      <c r="N678" s="116"/>
      <c r="O678" s="116"/>
      <c r="P678" s="116"/>
      <c r="Q678" s="116"/>
      <c r="R678" s="116"/>
      <c r="S678" s="120">
        <f t="shared" si="982"/>
        <v>37.46666667</v>
      </c>
      <c r="T678" s="114"/>
      <c r="U678" s="116">
        <f t="shared" ref="U678:X678" si="991">SUMIFS($G678:$R678,$G$5:$R$5,U$6)</f>
        <v>37.46666667</v>
      </c>
      <c r="V678" s="116">
        <f t="shared" si="991"/>
        <v>0</v>
      </c>
      <c r="W678" s="116">
        <f t="shared" si="991"/>
        <v>0</v>
      </c>
      <c r="X678" s="116">
        <f t="shared" si="991"/>
        <v>0</v>
      </c>
    </row>
    <row r="679" ht="14.25" customHeight="1" outlineLevel="1">
      <c r="A679" s="110"/>
      <c r="B679" s="111" t="s">
        <v>381</v>
      </c>
      <c r="C679" s="112" t="s">
        <v>283</v>
      </c>
      <c r="E679" s="116"/>
      <c r="F679" s="114"/>
      <c r="G679" s="116">
        <v>0.0</v>
      </c>
      <c r="H679" s="116">
        <v>0.0</v>
      </c>
      <c r="I679" s="116">
        <v>0.0</v>
      </c>
      <c r="J679" s="116"/>
      <c r="K679" s="116"/>
      <c r="L679" s="116"/>
      <c r="M679" s="116"/>
      <c r="N679" s="116"/>
      <c r="O679" s="116"/>
      <c r="P679" s="116"/>
      <c r="Q679" s="116"/>
      <c r="R679" s="116"/>
      <c r="S679" s="120">
        <f t="shared" si="982"/>
        <v>0</v>
      </c>
      <c r="T679" s="114"/>
      <c r="U679" s="116">
        <f t="shared" ref="U679:X679" si="992">SUMIFS($G679:$R679,$G$5:$R$5,U$6)</f>
        <v>0</v>
      </c>
      <c r="V679" s="116">
        <f t="shared" si="992"/>
        <v>0</v>
      </c>
      <c r="W679" s="116">
        <f t="shared" si="992"/>
        <v>0</v>
      </c>
      <c r="X679" s="116">
        <f t="shared" si="992"/>
        <v>0</v>
      </c>
    </row>
    <row r="680" ht="14.25" customHeight="1" outlineLevel="1">
      <c r="A680" s="110"/>
      <c r="B680" s="197" t="s">
        <v>382</v>
      </c>
      <c r="C680" s="112" t="s">
        <v>283</v>
      </c>
      <c r="E680" s="116"/>
      <c r="F680" s="114"/>
      <c r="G680" s="116">
        <v>0.0</v>
      </c>
      <c r="H680" s="116">
        <v>0.0</v>
      </c>
      <c r="I680" s="116">
        <v>0.0</v>
      </c>
      <c r="J680" s="116"/>
      <c r="K680" s="116"/>
      <c r="L680" s="116"/>
      <c r="M680" s="116"/>
      <c r="N680" s="116"/>
      <c r="O680" s="116"/>
      <c r="P680" s="116"/>
      <c r="Q680" s="116"/>
      <c r="R680" s="116"/>
      <c r="S680" s="120">
        <f t="shared" si="982"/>
        <v>0</v>
      </c>
      <c r="T680" s="114"/>
      <c r="U680" s="116">
        <f t="shared" ref="U680:X680" si="993">SUMIFS($G680:$R680,$G$5:$R$5,U$6)</f>
        <v>0</v>
      </c>
      <c r="V680" s="116">
        <f t="shared" si="993"/>
        <v>0</v>
      </c>
      <c r="W680" s="116">
        <f t="shared" si="993"/>
        <v>0</v>
      </c>
      <c r="X680" s="116">
        <f t="shared" si="993"/>
        <v>0</v>
      </c>
    </row>
    <row r="681" ht="14.25" customHeight="1" outlineLevel="1">
      <c r="A681" s="110"/>
      <c r="B681" s="111" t="s">
        <v>383</v>
      </c>
      <c r="C681" s="112" t="s">
        <v>283</v>
      </c>
      <c r="E681" s="116"/>
      <c r="F681" s="114"/>
      <c r="G681" s="116">
        <v>0.0</v>
      </c>
      <c r="H681" s="116">
        <v>0.0</v>
      </c>
      <c r="I681" s="116">
        <v>0.0</v>
      </c>
      <c r="J681" s="116"/>
      <c r="K681" s="116"/>
      <c r="L681" s="116"/>
      <c r="M681" s="116"/>
      <c r="N681" s="116"/>
      <c r="O681" s="116"/>
      <c r="P681" s="116"/>
      <c r="Q681" s="116"/>
      <c r="R681" s="116"/>
      <c r="S681" s="120">
        <f t="shared" si="982"/>
        <v>0</v>
      </c>
      <c r="T681" s="114"/>
      <c r="U681" s="116">
        <f t="shared" ref="U681:X681" si="994">SUMIFS($G681:$R681,$G$5:$R$5,U$6)</f>
        <v>0</v>
      </c>
      <c r="V681" s="116">
        <f t="shared" si="994"/>
        <v>0</v>
      </c>
      <c r="W681" s="116">
        <f t="shared" si="994"/>
        <v>0</v>
      </c>
      <c r="X681" s="116">
        <f t="shared" si="994"/>
        <v>0</v>
      </c>
    </row>
    <row r="682" ht="14.25" customHeight="1" outlineLevel="1">
      <c r="A682" s="110"/>
      <c r="B682" s="111" t="s">
        <v>384</v>
      </c>
      <c r="C682" s="112" t="s">
        <v>283</v>
      </c>
      <c r="E682" s="116"/>
      <c r="F682" s="114"/>
      <c r="G682" s="116">
        <v>2.5</v>
      </c>
      <c r="H682" s="116">
        <v>5.5</v>
      </c>
      <c r="I682" s="116">
        <v>1.0</v>
      </c>
      <c r="J682" s="116"/>
      <c r="K682" s="116"/>
      <c r="L682" s="116"/>
      <c r="M682" s="116"/>
      <c r="N682" s="116"/>
      <c r="O682" s="116"/>
      <c r="P682" s="116"/>
      <c r="Q682" s="116"/>
      <c r="R682" s="116"/>
      <c r="S682" s="120">
        <f t="shared" si="982"/>
        <v>9</v>
      </c>
      <c r="T682" s="114"/>
      <c r="U682" s="116">
        <f t="shared" ref="U682:X682" si="995">SUMIFS($G682:$R682,$G$5:$R$5,U$6)</f>
        <v>9</v>
      </c>
      <c r="V682" s="116">
        <f t="shared" si="995"/>
        <v>0</v>
      </c>
      <c r="W682" s="116">
        <f t="shared" si="995"/>
        <v>0</v>
      </c>
      <c r="X682" s="116">
        <f t="shared" si="995"/>
        <v>0</v>
      </c>
    </row>
    <row r="683" ht="14.25" customHeight="1" outlineLevel="1">
      <c r="A683" s="110"/>
      <c r="B683" s="111" t="s">
        <v>385</v>
      </c>
      <c r="C683" s="112" t="s">
        <v>283</v>
      </c>
      <c r="E683" s="116"/>
      <c r="F683" s="114"/>
      <c r="G683" s="116">
        <v>2.5</v>
      </c>
      <c r="H683" s="116">
        <v>1.6666666666666667</v>
      </c>
      <c r="I683" s="116">
        <v>4.916666666666667</v>
      </c>
      <c r="J683" s="116"/>
      <c r="K683" s="116"/>
      <c r="L683" s="116"/>
      <c r="M683" s="116"/>
      <c r="N683" s="116"/>
      <c r="O683" s="116"/>
      <c r="P683" s="116"/>
      <c r="Q683" s="116"/>
      <c r="R683" s="116"/>
      <c r="S683" s="120">
        <f t="shared" si="982"/>
        <v>9.083333333</v>
      </c>
      <c r="T683" s="114"/>
      <c r="U683" s="116">
        <f t="shared" ref="U683:X683" si="996">SUMIFS($G683:$R683,$G$5:$R$5,U$6)</f>
        <v>9.083333333</v>
      </c>
      <c r="V683" s="116">
        <f t="shared" si="996"/>
        <v>0</v>
      </c>
      <c r="W683" s="116">
        <f t="shared" si="996"/>
        <v>0</v>
      </c>
      <c r="X683" s="116">
        <f t="shared" si="996"/>
        <v>0</v>
      </c>
    </row>
    <row r="684" ht="14.25" customHeight="1" outlineLevel="1">
      <c r="A684" s="110"/>
      <c r="B684" s="111" t="s">
        <v>386</v>
      </c>
      <c r="C684" s="112" t="s">
        <v>283</v>
      </c>
      <c r="E684" s="116"/>
      <c r="F684" s="114"/>
      <c r="G684" s="116">
        <v>3.0</v>
      </c>
      <c r="H684" s="116">
        <v>3.8333333333333335</v>
      </c>
      <c r="I684" s="116">
        <v>4.333333333333333</v>
      </c>
      <c r="J684" s="116"/>
      <c r="K684" s="116"/>
      <c r="L684" s="116"/>
      <c r="M684" s="116"/>
      <c r="N684" s="116"/>
      <c r="O684" s="116"/>
      <c r="P684" s="116"/>
      <c r="Q684" s="116"/>
      <c r="R684" s="116"/>
      <c r="S684" s="120">
        <f t="shared" si="982"/>
        <v>11.16666667</v>
      </c>
      <c r="T684" s="114"/>
      <c r="U684" s="116">
        <f t="shared" ref="U684:X684" si="997">SUMIFS($G684:$R684,$G$5:$R$5,U$6)</f>
        <v>11.16666667</v>
      </c>
      <c r="V684" s="116">
        <f t="shared" si="997"/>
        <v>0</v>
      </c>
      <c r="W684" s="116">
        <f t="shared" si="997"/>
        <v>0</v>
      </c>
      <c r="X684" s="116">
        <f t="shared" si="997"/>
        <v>0</v>
      </c>
    </row>
    <row r="685" ht="14.25" customHeight="1" outlineLevel="1">
      <c r="A685" s="110"/>
      <c r="B685" s="197" t="s">
        <v>387</v>
      </c>
      <c r="C685" s="112" t="s">
        <v>283</v>
      </c>
      <c r="E685" s="116"/>
      <c r="F685" s="114"/>
      <c r="G685" s="116">
        <v>0.0</v>
      </c>
      <c r="H685" s="116">
        <v>0.0</v>
      </c>
      <c r="I685" s="116">
        <v>0.0</v>
      </c>
      <c r="J685" s="116"/>
      <c r="K685" s="116"/>
      <c r="L685" s="116"/>
      <c r="M685" s="116"/>
      <c r="N685" s="116"/>
      <c r="O685" s="116"/>
      <c r="P685" s="116"/>
      <c r="Q685" s="116"/>
      <c r="R685" s="116"/>
      <c r="S685" s="120">
        <f t="shared" si="982"/>
        <v>0</v>
      </c>
      <c r="T685" s="114"/>
      <c r="U685" s="116">
        <f t="shared" ref="U685:X685" si="998">SUMIFS($G685:$R685,$G$5:$R$5,U$6)</f>
        <v>0</v>
      </c>
      <c r="V685" s="116">
        <f t="shared" si="998"/>
        <v>0</v>
      </c>
      <c r="W685" s="116">
        <f t="shared" si="998"/>
        <v>0</v>
      </c>
      <c r="X685" s="116">
        <f t="shared" si="998"/>
        <v>0</v>
      </c>
    </row>
    <row r="686" ht="14.25" customHeight="1" outlineLevel="1">
      <c r="A686" s="110"/>
      <c r="B686" s="111" t="s">
        <v>388</v>
      </c>
      <c r="C686" s="112" t="s">
        <v>283</v>
      </c>
      <c r="E686" s="116"/>
      <c r="F686" s="114"/>
      <c r="G686" s="116">
        <v>4.833333333333333</v>
      </c>
      <c r="H686" s="116">
        <v>6.0</v>
      </c>
      <c r="I686" s="116">
        <v>2.25</v>
      </c>
      <c r="J686" s="116"/>
      <c r="K686" s="116"/>
      <c r="L686" s="116"/>
      <c r="M686" s="116"/>
      <c r="N686" s="116"/>
      <c r="O686" s="116"/>
      <c r="P686" s="116"/>
      <c r="Q686" s="116"/>
      <c r="R686" s="116"/>
      <c r="S686" s="120">
        <f t="shared" si="982"/>
        <v>13.08333333</v>
      </c>
      <c r="T686" s="114"/>
      <c r="U686" s="116">
        <f t="shared" ref="U686:X686" si="999">SUMIFS($G686:$R686,$G$5:$R$5,U$6)</f>
        <v>13.08333333</v>
      </c>
      <c r="V686" s="116">
        <f t="shared" si="999"/>
        <v>0</v>
      </c>
      <c r="W686" s="116">
        <f t="shared" si="999"/>
        <v>0</v>
      </c>
      <c r="X686" s="116">
        <f t="shared" si="999"/>
        <v>0</v>
      </c>
    </row>
    <row r="687" ht="14.25" customHeight="1" outlineLevel="1">
      <c r="A687" s="110"/>
      <c r="B687" s="197" t="s">
        <v>389</v>
      </c>
      <c r="C687" s="112" t="s">
        <v>283</v>
      </c>
      <c r="E687" s="116"/>
      <c r="F687" s="114"/>
      <c r="G687" s="116">
        <v>1.25</v>
      </c>
      <c r="H687" s="116">
        <v>0.5</v>
      </c>
      <c r="I687" s="116">
        <v>1.0</v>
      </c>
      <c r="J687" s="116"/>
      <c r="K687" s="116"/>
      <c r="L687" s="116"/>
      <c r="M687" s="116"/>
      <c r="N687" s="116"/>
      <c r="O687" s="116"/>
      <c r="P687" s="116"/>
      <c r="Q687" s="116"/>
      <c r="R687" s="116"/>
      <c r="S687" s="120">
        <f t="shared" si="982"/>
        <v>2.75</v>
      </c>
      <c r="T687" s="114"/>
      <c r="U687" s="116">
        <f t="shared" ref="U687:X687" si="1000">SUMIFS($G687:$R687,$G$5:$R$5,U$6)</f>
        <v>2.75</v>
      </c>
      <c r="V687" s="116">
        <f t="shared" si="1000"/>
        <v>0</v>
      </c>
      <c r="W687" s="116">
        <f t="shared" si="1000"/>
        <v>0</v>
      </c>
      <c r="X687" s="116">
        <f t="shared" si="1000"/>
        <v>0</v>
      </c>
    </row>
    <row r="688" ht="14.25" customHeight="1" outlineLevel="1">
      <c r="A688" s="110"/>
      <c r="B688" s="111" t="s">
        <v>390</v>
      </c>
      <c r="C688" s="112" t="s">
        <v>283</v>
      </c>
      <c r="E688" s="116"/>
      <c r="F688" s="114"/>
      <c r="G688" s="116">
        <v>16.0</v>
      </c>
      <c r="H688" s="116">
        <v>4.0</v>
      </c>
      <c r="I688" s="116">
        <v>20.0</v>
      </c>
      <c r="J688" s="116"/>
      <c r="K688" s="116"/>
      <c r="L688" s="116"/>
      <c r="M688" s="116"/>
      <c r="N688" s="116"/>
      <c r="O688" s="116"/>
      <c r="P688" s="116"/>
      <c r="Q688" s="116"/>
      <c r="R688" s="116"/>
      <c r="S688" s="120">
        <f t="shared" si="982"/>
        <v>40</v>
      </c>
      <c r="T688" s="114"/>
      <c r="U688" s="116">
        <f t="shared" ref="U688:X688" si="1001">SUMIFS($G688:$R688,$G$5:$R$5,U$6)</f>
        <v>40</v>
      </c>
      <c r="V688" s="116">
        <f t="shared" si="1001"/>
        <v>0</v>
      </c>
      <c r="W688" s="116">
        <f t="shared" si="1001"/>
        <v>0</v>
      </c>
      <c r="X688" s="116">
        <f t="shared" si="1001"/>
        <v>0</v>
      </c>
    </row>
    <row r="689" ht="14.25" customHeight="1" outlineLevel="1">
      <c r="A689" s="110"/>
      <c r="B689" s="111" t="s">
        <v>391</v>
      </c>
      <c r="C689" s="112" t="s">
        <v>283</v>
      </c>
      <c r="E689" s="116"/>
      <c r="F689" s="114"/>
      <c r="G689" s="116">
        <v>0.0</v>
      </c>
      <c r="H689" s="116">
        <v>0.0</v>
      </c>
      <c r="I689" s="116">
        <v>0.0</v>
      </c>
      <c r="J689" s="116"/>
      <c r="K689" s="116"/>
      <c r="L689" s="116"/>
      <c r="M689" s="116"/>
      <c r="N689" s="116"/>
      <c r="O689" s="116"/>
      <c r="P689" s="116"/>
      <c r="Q689" s="116"/>
      <c r="R689" s="116"/>
      <c r="S689" s="120">
        <f t="shared" si="982"/>
        <v>0</v>
      </c>
      <c r="T689" s="114"/>
      <c r="U689" s="116">
        <f t="shared" ref="U689:X689" si="1002">SUMIFS($G689:$R689,$G$5:$R$5,U$6)</f>
        <v>0</v>
      </c>
      <c r="V689" s="116">
        <f t="shared" si="1002"/>
        <v>0</v>
      </c>
      <c r="W689" s="116">
        <f t="shared" si="1002"/>
        <v>0</v>
      </c>
      <c r="X689" s="116">
        <f t="shared" si="1002"/>
        <v>0</v>
      </c>
    </row>
    <row r="690" ht="14.25" customHeight="1" outlineLevel="1">
      <c r="A690" s="110"/>
      <c r="B690" s="197" t="s">
        <v>392</v>
      </c>
      <c r="C690" s="112"/>
      <c r="E690" s="116"/>
      <c r="F690" s="114"/>
      <c r="G690" s="116">
        <v>117.66666666666667</v>
      </c>
      <c r="H690" s="116">
        <v>24.0</v>
      </c>
      <c r="I690" s="116">
        <v>0.0</v>
      </c>
      <c r="J690" s="116"/>
      <c r="K690" s="116"/>
      <c r="L690" s="116"/>
      <c r="M690" s="116"/>
      <c r="N690" s="116"/>
      <c r="O690" s="116"/>
      <c r="P690" s="116"/>
      <c r="Q690" s="116"/>
      <c r="R690" s="116"/>
      <c r="S690" s="120">
        <f t="shared" si="982"/>
        <v>141.6666667</v>
      </c>
      <c r="T690" s="114"/>
      <c r="U690" s="116">
        <f t="shared" ref="U690:X690" si="1003">SUMIFS($G690:$R690,$G$5:$R$5,U$6)</f>
        <v>141.6666667</v>
      </c>
      <c r="V690" s="116">
        <f t="shared" si="1003"/>
        <v>0</v>
      </c>
      <c r="W690" s="116">
        <f t="shared" si="1003"/>
        <v>0</v>
      </c>
      <c r="X690" s="116">
        <f t="shared" si="1003"/>
        <v>0</v>
      </c>
    </row>
    <row r="691" ht="14.25" customHeight="1" outlineLevel="1">
      <c r="A691" s="110"/>
      <c r="B691" s="111" t="s">
        <v>393</v>
      </c>
      <c r="C691" s="112" t="s">
        <v>283</v>
      </c>
      <c r="E691" s="116"/>
      <c r="F691" s="114"/>
      <c r="G691" s="116">
        <v>3.8333333333333335</v>
      </c>
      <c r="H691" s="116">
        <v>15.416666666666666</v>
      </c>
      <c r="I691" s="116">
        <v>2.75</v>
      </c>
      <c r="J691" s="116"/>
      <c r="K691" s="116"/>
      <c r="L691" s="116"/>
      <c r="M691" s="116"/>
      <c r="N691" s="116"/>
      <c r="O691" s="116"/>
      <c r="P691" s="116"/>
      <c r="Q691" s="116"/>
      <c r="R691" s="116"/>
      <c r="S691" s="120">
        <f t="shared" si="982"/>
        <v>22</v>
      </c>
      <c r="T691" s="114"/>
      <c r="U691" s="116">
        <f t="shared" ref="U691:X691" si="1004">SUMIFS($G691:$R691,$G$5:$R$5,U$6)</f>
        <v>22</v>
      </c>
      <c r="V691" s="116">
        <f t="shared" si="1004"/>
        <v>0</v>
      </c>
      <c r="W691" s="116">
        <f t="shared" si="1004"/>
        <v>0</v>
      </c>
      <c r="X691" s="116">
        <f t="shared" si="1004"/>
        <v>0</v>
      </c>
    </row>
    <row r="692" ht="14.25" customHeight="1" outlineLevel="1">
      <c r="A692" s="121"/>
      <c r="B692" s="148" t="s">
        <v>394</v>
      </c>
      <c r="C692" s="123" t="s">
        <v>283</v>
      </c>
      <c r="D692" s="70"/>
      <c r="E692" s="120">
        <f>SUM(E669:E691)</f>
        <v>0</v>
      </c>
      <c r="F692" s="109"/>
      <c r="G692" s="120">
        <f t="shared" ref="G692:S692" si="1005">SUM(G669:G691)</f>
        <v>528</v>
      </c>
      <c r="H692" s="120">
        <f t="shared" si="1005"/>
        <v>576</v>
      </c>
      <c r="I692" s="120">
        <f t="shared" si="1005"/>
        <v>346</v>
      </c>
      <c r="J692" s="120">
        <f t="shared" si="1005"/>
        <v>0</v>
      </c>
      <c r="K692" s="120">
        <f t="shared" si="1005"/>
        <v>0</v>
      </c>
      <c r="L692" s="120">
        <f t="shared" si="1005"/>
        <v>0</v>
      </c>
      <c r="M692" s="120">
        <f t="shared" si="1005"/>
        <v>0</v>
      </c>
      <c r="N692" s="120">
        <f t="shared" si="1005"/>
        <v>0</v>
      </c>
      <c r="O692" s="120">
        <f t="shared" si="1005"/>
        <v>0</v>
      </c>
      <c r="P692" s="120">
        <f t="shared" si="1005"/>
        <v>0</v>
      </c>
      <c r="Q692" s="120">
        <f t="shared" si="1005"/>
        <v>0</v>
      </c>
      <c r="R692" s="120">
        <f t="shared" si="1005"/>
        <v>0</v>
      </c>
      <c r="S692" s="120">
        <f t="shared" si="1005"/>
        <v>1450</v>
      </c>
      <c r="T692" s="109"/>
      <c r="U692" s="120">
        <f t="shared" ref="U692:X692" si="1006">SUM(U669:U691)</f>
        <v>1450</v>
      </c>
      <c r="V692" s="120">
        <f t="shared" si="1006"/>
        <v>0</v>
      </c>
      <c r="W692" s="120">
        <f t="shared" si="1006"/>
        <v>0</v>
      </c>
      <c r="X692" s="120">
        <f t="shared" si="1006"/>
        <v>0</v>
      </c>
    </row>
    <row r="693" ht="4.5" customHeight="1" outlineLevel="1">
      <c r="A693" s="128"/>
      <c r="B693" s="129"/>
      <c r="C693" s="130"/>
      <c r="D693" s="70"/>
      <c r="E693" s="131"/>
      <c r="F693" s="7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70"/>
      <c r="U693" s="131"/>
      <c r="V693" s="131"/>
      <c r="W693" s="131"/>
      <c r="X693" s="131"/>
    </row>
    <row r="694" ht="14.25" customHeight="1" outlineLevel="1">
      <c r="A694" s="110"/>
      <c r="B694" s="111" t="s">
        <v>371</v>
      </c>
      <c r="C694" s="112" t="s">
        <v>69</v>
      </c>
      <c r="E694" s="115">
        <f t="shared" ref="E694:E695" si="1009">IFERROR(E669/E$32,0)</f>
        <v>0</v>
      </c>
      <c r="F694" s="114"/>
      <c r="G694" s="115">
        <f t="shared" ref="G694:S694" si="1007">IFERROR(G669/G$32,0)</f>
        <v>0.004867035852</v>
      </c>
      <c r="H694" s="115">
        <f t="shared" si="1007"/>
        <v>0.008532094635</v>
      </c>
      <c r="I694" s="115">
        <f t="shared" si="1007"/>
        <v>0.02114084093</v>
      </c>
      <c r="J694" s="115">
        <f t="shared" si="1007"/>
        <v>0</v>
      </c>
      <c r="K694" s="115">
        <f t="shared" si="1007"/>
        <v>0</v>
      </c>
      <c r="L694" s="115">
        <f t="shared" si="1007"/>
        <v>0</v>
      </c>
      <c r="M694" s="115">
        <f t="shared" si="1007"/>
        <v>0</v>
      </c>
      <c r="N694" s="115">
        <f t="shared" si="1007"/>
        <v>0</v>
      </c>
      <c r="O694" s="115">
        <f t="shared" si="1007"/>
        <v>0</v>
      </c>
      <c r="P694" s="115">
        <f t="shared" si="1007"/>
        <v>0</v>
      </c>
      <c r="Q694" s="115">
        <f t="shared" si="1007"/>
        <v>0</v>
      </c>
      <c r="R694" s="115">
        <f t="shared" si="1007"/>
        <v>0</v>
      </c>
      <c r="S694" s="117">
        <f t="shared" si="1007"/>
        <v>0.01012048311</v>
      </c>
      <c r="T694" s="114"/>
      <c r="U694" s="117">
        <f t="shared" ref="U694:X694" si="1008">IFERROR(U669/U$32,0)</f>
        <v>0.01012048311</v>
      </c>
      <c r="V694" s="117">
        <f t="shared" si="1008"/>
        <v>0</v>
      </c>
      <c r="W694" s="117">
        <f t="shared" si="1008"/>
        <v>0</v>
      </c>
      <c r="X694" s="117">
        <f t="shared" si="1008"/>
        <v>0</v>
      </c>
    </row>
    <row r="695" ht="14.25" customHeight="1" outlineLevel="1">
      <c r="A695" s="110"/>
      <c r="B695" s="111" t="s">
        <v>372</v>
      </c>
      <c r="C695" s="112" t="s">
        <v>69</v>
      </c>
      <c r="E695" s="115">
        <f t="shared" si="1009"/>
        <v>0</v>
      </c>
      <c r="F695" s="114"/>
      <c r="G695" s="115">
        <f t="shared" ref="G695:S695" si="1010">IFERROR(G670/G$32,0)</f>
        <v>0.002222204045</v>
      </c>
      <c r="H695" s="115">
        <f t="shared" si="1010"/>
        <v>0.00006479837523</v>
      </c>
      <c r="I695" s="115">
        <f t="shared" si="1010"/>
        <v>0.0004880917377</v>
      </c>
      <c r="J695" s="115">
        <f t="shared" si="1010"/>
        <v>0</v>
      </c>
      <c r="K695" s="115">
        <f t="shared" si="1010"/>
        <v>0</v>
      </c>
      <c r="L695" s="115">
        <f t="shared" si="1010"/>
        <v>0</v>
      </c>
      <c r="M695" s="115">
        <f t="shared" si="1010"/>
        <v>0</v>
      </c>
      <c r="N695" s="115">
        <f t="shared" si="1010"/>
        <v>0</v>
      </c>
      <c r="O695" s="115">
        <f t="shared" si="1010"/>
        <v>0</v>
      </c>
      <c r="P695" s="115">
        <f t="shared" si="1010"/>
        <v>0</v>
      </c>
      <c r="Q695" s="115">
        <f t="shared" si="1010"/>
        <v>0</v>
      </c>
      <c r="R695" s="115">
        <f t="shared" si="1010"/>
        <v>0</v>
      </c>
      <c r="S695" s="117">
        <f t="shared" si="1010"/>
        <v>0.0009951994821</v>
      </c>
      <c r="T695" s="114"/>
      <c r="U695" s="117">
        <f t="shared" ref="U695:X695" si="1011">IFERROR(U670/U$32,0)</f>
        <v>0.0009951994821</v>
      </c>
      <c r="V695" s="117">
        <f t="shared" si="1011"/>
        <v>0</v>
      </c>
      <c r="W695" s="117">
        <f t="shared" si="1011"/>
        <v>0</v>
      </c>
      <c r="X695" s="117">
        <f t="shared" si="1011"/>
        <v>0</v>
      </c>
    </row>
    <row r="696" ht="14.25" customHeight="1" outlineLevel="1">
      <c r="A696" s="110"/>
      <c r="B696" s="197" t="s">
        <v>373</v>
      </c>
      <c r="C696" s="112" t="s">
        <v>69</v>
      </c>
      <c r="E696" s="115">
        <f t="shared" ref="E696:E716" si="1014">IFERROR(E672/E$32,0)</f>
        <v>0</v>
      </c>
      <c r="F696" s="114"/>
      <c r="G696" s="115">
        <f t="shared" ref="G696:S696" si="1012">IFERROR(G672/G$32,0)</f>
        <v>0.0016178009</v>
      </c>
      <c r="H696" s="115">
        <f t="shared" si="1012"/>
        <v>0.002457709803</v>
      </c>
      <c r="I696" s="115">
        <f t="shared" si="1012"/>
        <v>0.003028521023</v>
      </c>
      <c r="J696" s="115">
        <f t="shared" si="1012"/>
        <v>0</v>
      </c>
      <c r="K696" s="115">
        <f t="shared" si="1012"/>
        <v>0</v>
      </c>
      <c r="L696" s="115">
        <f t="shared" si="1012"/>
        <v>0</v>
      </c>
      <c r="M696" s="115">
        <f t="shared" si="1012"/>
        <v>0</v>
      </c>
      <c r="N696" s="115">
        <f t="shared" si="1012"/>
        <v>0</v>
      </c>
      <c r="O696" s="115">
        <f t="shared" si="1012"/>
        <v>0</v>
      </c>
      <c r="P696" s="115">
        <f t="shared" si="1012"/>
        <v>0</v>
      </c>
      <c r="Q696" s="115">
        <f t="shared" si="1012"/>
        <v>0</v>
      </c>
      <c r="R696" s="115">
        <f t="shared" si="1012"/>
        <v>0</v>
      </c>
      <c r="S696" s="117">
        <f t="shared" si="1012"/>
        <v>0.002270397132</v>
      </c>
      <c r="T696" s="114"/>
      <c r="U696" s="117">
        <f t="shared" ref="U696:X696" si="1013">IFERROR(U672/U$32,0)</f>
        <v>0.002270397132</v>
      </c>
      <c r="V696" s="117">
        <f t="shared" si="1013"/>
        <v>0</v>
      </c>
      <c r="W696" s="117">
        <f t="shared" si="1013"/>
        <v>0</v>
      </c>
      <c r="X696" s="117">
        <f t="shared" si="1013"/>
        <v>0</v>
      </c>
    </row>
    <row r="697" ht="14.25" customHeight="1" outlineLevel="1">
      <c r="A697" s="110"/>
      <c r="B697" s="111" t="s">
        <v>374</v>
      </c>
      <c r="C697" s="112" t="s">
        <v>69</v>
      </c>
      <c r="E697" s="115">
        <f t="shared" si="1014"/>
        <v>0</v>
      </c>
      <c r="F697" s="114"/>
      <c r="G697" s="115">
        <f t="shared" ref="G697:S697" si="1015">IFERROR(G673/G$32,0)</f>
        <v>0</v>
      </c>
      <c r="H697" s="115">
        <f t="shared" si="1015"/>
        <v>0.00002777073224</v>
      </c>
      <c r="I697" s="115">
        <f t="shared" si="1015"/>
        <v>0.0001764187004</v>
      </c>
      <c r="J697" s="115">
        <f t="shared" si="1015"/>
        <v>0</v>
      </c>
      <c r="K697" s="115">
        <f t="shared" si="1015"/>
        <v>0</v>
      </c>
      <c r="L697" s="115">
        <f t="shared" si="1015"/>
        <v>0</v>
      </c>
      <c r="M697" s="115">
        <f t="shared" si="1015"/>
        <v>0</v>
      </c>
      <c r="N697" s="115">
        <f t="shared" si="1015"/>
        <v>0</v>
      </c>
      <c r="O697" s="115">
        <f t="shared" si="1015"/>
        <v>0</v>
      </c>
      <c r="P697" s="115">
        <f t="shared" si="1015"/>
        <v>0</v>
      </c>
      <c r="Q697" s="115">
        <f t="shared" si="1015"/>
        <v>0</v>
      </c>
      <c r="R697" s="115">
        <f t="shared" si="1015"/>
        <v>0</v>
      </c>
      <c r="S697" s="117">
        <f t="shared" si="1015"/>
        <v>0.00005243411391</v>
      </c>
      <c r="T697" s="114"/>
      <c r="U697" s="117">
        <f t="shared" ref="U697:X697" si="1016">IFERROR(U673/U$32,0)</f>
        <v>0.00005243411391</v>
      </c>
      <c r="V697" s="117">
        <f t="shared" si="1016"/>
        <v>0</v>
      </c>
      <c r="W697" s="117">
        <f t="shared" si="1016"/>
        <v>0</v>
      </c>
      <c r="X697" s="117">
        <f t="shared" si="1016"/>
        <v>0</v>
      </c>
    </row>
    <row r="698" ht="14.25" customHeight="1" outlineLevel="1">
      <c r="A698" s="110"/>
      <c r="B698" s="111" t="s">
        <v>375</v>
      </c>
      <c r="C698" s="112" t="s">
        <v>69</v>
      </c>
      <c r="E698" s="115">
        <f t="shared" si="1014"/>
        <v>0</v>
      </c>
      <c r="F698" s="114"/>
      <c r="G698" s="115">
        <f t="shared" ref="G698:S698" si="1017">IFERROR(G674/G$32,0)</f>
        <v>0.00005453261459</v>
      </c>
      <c r="H698" s="115">
        <f t="shared" si="1017"/>
        <v>0.0002453081348</v>
      </c>
      <c r="I698" s="115">
        <f t="shared" si="1017"/>
        <v>0.000161717142</v>
      </c>
      <c r="J698" s="115">
        <f t="shared" si="1017"/>
        <v>0</v>
      </c>
      <c r="K698" s="115">
        <f t="shared" si="1017"/>
        <v>0</v>
      </c>
      <c r="L698" s="115">
        <f t="shared" si="1017"/>
        <v>0</v>
      </c>
      <c r="M698" s="115">
        <f t="shared" si="1017"/>
        <v>0</v>
      </c>
      <c r="N698" s="115">
        <f t="shared" si="1017"/>
        <v>0</v>
      </c>
      <c r="O698" s="115">
        <f t="shared" si="1017"/>
        <v>0</v>
      </c>
      <c r="P698" s="115">
        <f t="shared" si="1017"/>
        <v>0</v>
      </c>
      <c r="Q698" s="115">
        <f t="shared" si="1017"/>
        <v>0</v>
      </c>
      <c r="R698" s="115">
        <f t="shared" si="1017"/>
        <v>0</v>
      </c>
      <c r="S698" s="117">
        <f t="shared" si="1017"/>
        <v>0.0001520589304</v>
      </c>
      <c r="T698" s="114"/>
      <c r="U698" s="117">
        <f t="shared" ref="U698:X698" si="1018">IFERROR(U674/U$32,0)</f>
        <v>0.0001520589304</v>
      </c>
      <c r="V698" s="117">
        <f t="shared" si="1018"/>
        <v>0</v>
      </c>
      <c r="W698" s="117">
        <f t="shared" si="1018"/>
        <v>0</v>
      </c>
      <c r="X698" s="117">
        <f t="shared" si="1018"/>
        <v>0</v>
      </c>
    </row>
    <row r="699" ht="14.25" customHeight="1" outlineLevel="1">
      <c r="A699" s="110"/>
      <c r="B699" s="111" t="s">
        <v>376</v>
      </c>
      <c r="C699" s="112" t="s">
        <v>69</v>
      </c>
      <c r="E699" s="115">
        <f t="shared" si="1014"/>
        <v>0</v>
      </c>
      <c r="F699" s="114"/>
      <c r="G699" s="115">
        <f t="shared" ref="G699:S699" si="1019">IFERROR(G675/G$32,0)</f>
        <v>0.0001908641511</v>
      </c>
      <c r="H699" s="115">
        <f t="shared" si="1019"/>
        <v>0.0004887648874</v>
      </c>
      <c r="I699" s="115">
        <f t="shared" si="1019"/>
        <v>0.001014407527</v>
      </c>
      <c r="J699" s="115">
        <f t="shared" si="1019"/>
        <v>0</v>
      </c>
      <c r="K699" s="115">
        <f t="shared" si="1019"/>
        <v>0</v>
      </c>
      <c r="L699" s="115">
        <f t="shared" si="1019"/>
        <v>0</v>
      </c>
      <c r="M699" s="115">
        <f t="shared" si="1019"/>
        <v>0</v>
      </c>
      <c r="N699" s="115">
        <f t="shared" si="1019"/>
        <v>0</v>
      </c>
      <c r="O699" s="115">
        <f t="shared" si="1019"/>
        <v>0</v>
      </c>
      <c r="P699" s="115">
        <f t="shared" si="1019"/>
        <v>0</v>
      </c>
      <c r="Q699" s="115">
        <f t="shared" si="1019"/>
        <v>0</v>
      </c>
      <c r="R699" s="115">
        <f t="shared" si="1019"/>
        <v>0</v>
      </c>
      <c r="S699" s="117">
        <f t="shared" si="1019"/>
        <v>0.0004991727645</v>
      </c>
      <c r="T699" s="114"/>
      <c r="U699" s="117">
        <f t="shared" ref="U699:X699" si="1020">IFERROR(U675/U$32,0)</f>
        <v>0.0004991727645</v>
      </c>
      <c r="V699" s="117">
        <f t="shared" si="1020"/>
        <v>0</v>
      </c>
      <c r="W699" s="117">
        <f t="shared" si="1020"/>
        <v>0</v>
      </c>
      <c r="X699" s="117">
        <f t="shared" si="1020"/>
        <v>0</v>
      </c>
    </row>
    <row r="700" ht="14.25" customHeight="1" outlineLevel="1">
      <c r="A700" s="110"/>
      <c r="B700" s="111" t="s">
        <v>377</v>
      </c>
      <c r="C700" s="112" t="s">
        <v>69</v>
      </c>
      <c r="E700" s="115">
        <f t="shared" si="1014"/>
        <v>0</v>
      </c>
      <c r="F700" s="114"/>
      <c r="G700" s="115">
        <f t="shared" ref="G700:S700" si="1021">IFERROR(G676/G$32,0)</f>
        <v>0</v>
      </c>
      <c r="H700" s="115">
        <f t="shared" si="1021"/>
        <v>0</v>
      </c>
      <c r="I700" s="115">
        <f t="shared" si="1021"/>
        <v>0</v>
      </c>
      <c r="J700" s="115">
        <f t="shared" si="1021"/>
        <v>0</v>
      </c>
      <c r="K700" s="115">
        <f t="shared" si="1021"/>
        <v>0</v>
      </c>
      <c r="L700" s="115">
        <f t="shared" si="1021"/>
        <v>0</v>
      </c>
      <c r="M700" s="115">
        <f t="shared" si="1021"/>
        <v>0</v>
      </c>
      <c r="N700" s="115">
        <f t="shared" si="1021"/>
        <v>0</v>
      </c>
      <c r="O700" s="115">
        <f t="shared" si="1021"/>
        <v>0</v>
      </c>
      <c r="P700" s="115">
        <f t="shared" si="1021"/>
        <v>0</v>
      </c>
      <c r="Q700" s="115">
        <f t="shared" si="1021"/>
        <v>0</v>
      </c>
      <c r="R700" s="115">
        <f t="shared" si="1021"/>
        <v>0</v>
      </c>
      <c r="S700" s="117">
        <f t="shared" si="1021"/>
        <v>0</v>
      </c>
      <c r="T700" s="114"/>
      <c r="U700" s="117">
        <f t="shared" ref="U700:X700" si="1022">IFERROR(U676/U$32,0)</f>
        <v>0</v>
      </c>
      <c r="V700" s="117">
        <f t="shared" si="1022"/>
        <v>0</v>
      </c>
      <c r="W700" s="117">
        <f t="shared" si="1022"/>
        <v>0</v>
      </c>
      <c r="X700" s="117">
        <f t="shared" si="1022"/>
        <v>0</v>
      </c>
    </row>
    <row r="701" ht="14.25" customHeight="1" outlineLevel="1">
      <c r="A701" s="110"/>
      <c r="B701" s="111" t="s">
        <v>378</v>
      </c>
      <c r="C701" s="112" t="s">
        <v>69</v>
      </c>
      <c r="E701" s="115">
        <f t="shared" si="1014"/>
        <v>0</v>
      </c>
      <c r="F701" s="114"/>
      <c r="G701" s="115">
        <f t="shared" ref="G701:S701" si="1023">IFERROR(G677/G$32,0)</f>
        <v>0</v>
      </c>
      <c r="H701" s="115">
        <f t="shared" si="1023"/>
        <v>0</v>
      </c>
      <c r="I701" s="115">
        <f t="shared" si="1023"/>
        <v>0</v>
      </c>
      <c r="J701" s="115">
        <f t="shared" si="1023"/>
        <v>0</v>
      </c>
      <c r="K701" s="115">
        <f t="shared" si="1023"/>
        <v>0</v>
      </c>
      <c r="L701" s="115">
        <f t="shared" si="1023"/>
        <v>0</v>
      </c>
      <c r="M701" s="115">
        <f t="shared" si="1023"/>
        <v>0</v>
      </c>
      <c r="N701" s="115">
        <f t="shared" si="1023"/>
        <v>0</v>
      </c>
      <c r="O701" s="115">
        <f t="shared" si="1023"/>
        <v>0</v>
      </c>
      <c r="P701" s="115">
        <f t="shared" si="1023"/>
        <v>0</v>
      </c>
      <c r="Q701" s="115">
        <f t="shared" si="1023"/>
        <v>0</v>
      </c>
      <c r="R701" s="115">
        <f t="shared" si="1023"/>
        <v>0</v>
      </c>
      <c r="S701" s="117">
        <f t="shared" si="1023"/>
        <v>0</v>
      </c>
      <c r="T701" s="114"/>
      <c r="U701" s="117">
        <f t="shared" ref="U701:X701" si="1024">IFERROR(U677/U$32,0)</f>
        <v>0</v>
      </c>
      <c r="V701" s="117">
        <f t="shared" si="1024"/>
        <v>0</v>
      </c>
      <c r="W701" s="117">
        <f t="shared" si="1024"/>
        <v>0</v>
      </c>
      <c r="X701" s="117">
        <f t="shared" si="1024"/>
        <v>0</v>
      </c>
    </row>
    <row r="702" ht="14.25" customHeight="1" outlineLevel="1">
      <c r="A702" s="110"/>
      <c r="B702" s="111" t="s">
        <v>379</v>
      </c>
      <c r="C702" s="112" t="s">
        <v>69</v>
      </c>
      <c r="E702" s="115">
        <f t="shared" si="1014"/>
        <v>0</v>
      </c>
      <c r="F702" s="114"/>
      <c r="G702" s="115">
        <f t="shared" ref="G702:S702" si="1025">IFERROR(G678/G$32,0)</f>
        <v>0.0004498940704</v>
      </c>
      <c r="H702" s="115">
        <f t="shared" si="1025"/>
        <v>0.0007960943242</v>
      </c>
      <c r="I702" s="115">
        <f t="shared" si="1025"/>
        <v>0.001312849162</v>
      </c>
      <c r="J702" s="115">
        <f t="shared" si="1025"/>
        <v>0</v>
      </c>
      <c r="K702" s="115">
        <f t="shared" si="1025"/>
        <v>0</v>
      </c>
      <c r="L702" s="115">
        <f t="shared" si="1025"/>
        <v>0</v>
      </c>
      <c r="M702" s="115">
        <f t="shared" si="1025"/>
        <v>0</v>
      </c>
      <c r="N702" s="115">
        <f t="shared" si="1025"/>
        <v>0</v>
      </c>
      <c r="O702" s="115">
        <f t="shared" si="1025"/>
        <v>0</v>
      </c>
      <c r="P702" s="115">
        <f t="shared" si="1025"/>
        <v>0</v>
      </c>
      <c r="Q702" s="115">
        <f t="shared" si="1025"/>
        <v>0</v>
      </c>
      <c r="R702" s="115">
        <f t="shared" si="1025"/>
        <v>0</v>
      </c>
      <c r="S702" s="117">
        <f t="shared" si="1025"/>
        <v>0.0007858125872</v>
      </c>
      <c r="T702" s="114"/>
      <c r="U702" s="117">
        <f t="shared" ref="U702:X702" si="1026">IFERROR(U678/U$32,0)</f>
        <v>0.0007858125872</v>
      </c>
      <c r="V702" s="117">
        <f t="shared" si="1026"/>
        <v>0</v>
      </c>
      <c r="W702" s="117">
        <f t="shared" si="1026"/>
        <v>0</v>
      </c>
      <c r="X702" s="117">
        <f t="shared" si="1026"/>
        <v>0</v>
      </c>
    </row>
    <row r="703" ht="14.25" customHeight="1" outlineLevel="1">
      <c r="A703" s="110"/>
      <c r="B703" s="111" t="s">
        <v>380</v>
      </c>
      <c r="C703" s="112" t="s">
        <v>69</v>
      </c>
      <c r="E703" s="115">
        <f t="shared" si="1014"/>
        <v>0</v>
      </c>
      <c r="F703" s="114"/>
      <c r="G703" s="115">
        <f t="shared" ref="G703:S703" si="1027">IFERROR(G679/G$32,0)</f>
        <v>0</v>
      </c>
      <c r="H703" s="115">
        <f t="shared" si="1027"/>
        <v>0</v>
      </c>
      <c r="I703" s="115">
        <f t="shared" si="1027"/>
        <v>0</v>
      </c>
      <c r="J703" s="115">
        <f t="shared" si="1027"/>
        <v>0</v>
      </c>
      <c r="K703" s="115">
        <f t="shared" si="1027"/>
        <v>0</v>
      </c>
      <c r="L703" s="115">
        <f t="shared" si="1027"/>
        <v>0</v>
      </c>
      <c r="M703" s="115">
        <f t="shared" si="1027"/>
        <v>0</v>
      </c>
      <c r="N703" s="115">
        <f t="shared" si="1027"/>
        <v>0</v>
      </c>
      <c r="O703" s="115">
        <f t="shared" si="1027"/>
        <v>0</v>
      </c>
      <c r="P703" s="115">
        <f t="shared" si="1027"/>
        <v>0</v>
      </c>
      <c r="Q703" s="115">
        <f t="shared" si="1027"/>
        <v>0</v>
      </c>
      <c r="R703" s="115">
        <f t="shared" si="1027"/>
        <v>0</v>
      </c>
      <c r="S703" s="117">
        <f t="shared" si="1027"/>
        <v>0</v>
      </c>
      <c r="T703" s="114"/>
      <c r="U703" s="117">
        <f t="shared" ref="U703:X703" si="1028">IFERROR(U679/U$32,0)</f>
        <v>0</v>
      </c>
      <c r="V703" s="117">
        <f t="shared" si="1028"/>
        <v>0</v>
      </c>
      <c r="W703" s="117">
        <f t="shared" si="1028"/>
        <v>0</v>
      </c>
      <c r="X703" s="117">
        <f t="shared" si="1028"/>
        <v>0</v>
      </c>
    </row>
    <row r="704" ht="14.25" customHeight="1" outlineLevel="1">
      <c r="A704" s="110"/>
      <c r="B704" s="111" t="s">
        <v>381</v>
      </c>
      <c r="C704" s="112" t="s">
        <v>69</v>
      </c>
      <c r="E704" s="115">
        <f t="shared" si="1014"/>
        <v>0</v>
      </c>
      <c r="F704" s="114"/>
      <c r="G704" s="115">
        <f t="shared" ref="G704:S704" si="1029">IFERROR(G680/G$32,0)</f>
        <v>0</v>
      </c>
      <c r="H704" s="115">
        <f t="shared" si="1029"/>
        <v>0</v>
      </c>
      <c r="I704" s="115">
        <f t="shared" si="1029"/>
        <v>0</v>
      </c>
      <c r="J704" s="115">
        <f t="shared" si="1029"/>
        <v>0</v>
      </c>
      <c r="K704" s="115">
        <f t="shared" si="1029"/>
        <v>0</v>
      </c>
      <c r="L704" s="115">
        <f t="shared" si="1029"/>
        <v>0</v>
      </c>
      <c r="M704" s="115">
        <f t="shared" si="1029"/>
        <v>0</v>
      </c>
      <c r="N704" s="115">
        <f t="shared" si="1029"/>
        <v>0</v>
      </c>
      <c r="O704" s="115">
        <f t="shared" si="1029"/>
        <v>0</v>
      </c>
      <c r="P704" s="115">
        <f t="shared" si="1029"/>
        <v>0</v>
      </c>
      <c r="Q704" s="115">
        <f t="shared" si="1029"/>
        <v>0</v>
      </c>
      <c r="R704" s="115">
        <f t="shared" si="1029"/>
        <v>0</v>
      </c>
      <c r="S704" s="117">
        <f t="shared" si="1029"/>
        <v>0</v>
      </c>
      <c r="T704" s="114"/>
      <c r="U704" s="117">
        <f t="shared" ref="U704:X704" si="1030">IFERROR(U680/U$32,0)</f>
        <v>0</v>
      </c>
      <c r="V704" s="117">
        <f t="shared" si="1030"/>
        <v>0</v>
      </c>
      <c r="W704" s="117">
        <f t="shared" si="1030"/>
        <v>0</v>
      </c>
      <c r="X704" s="117">
        <f t="shared" si="1030"/>
        <v>0</v>
      </c>
    </row>
    <row r="705" ht="14.25" customHeight="1" outlineLevel="1">
      <c r="A705" s="110"/>
      <c r="B705" s="197" t="s">
        <v>382</v>
      </c>
      <c r="C705" s="112" t="s">
        <v>69</v>
      </c>
      <c r="E705" s="115">
        <f t="shared" si="1014"/>
        <v>0</v>
      </c>
      <c r="F705" s="114"/>
      <c r="G705" s="115">
        <f t="shared" ref="G705:S705" si="1031">IFERROR(G681/G$32,0)</f>
        <v>0</v>
      </c>
      <c r="H705" s="115">
        <f t="shared" si="1031"/>
        <v>0</v>
      </c>
      <c r="I705" s="115">
        <f t="shared" si="1031"/>
        <v>0</v>
      </c>
      <c r="J705" s="115">
        <f t="shared" si="1031"/>
        <v>0</v>
      </c>
      <c r="K705" s="115">
        <f t="shared" si="1031"/>
        <v>0</v>
      </c>
      <c r="L705" s="115">
        <f t="shared" si="1031"/>
        <v>0</v>
      </c>
      <c r="M705" s="115">
        <f t="shared" si="1031"/>
        <v>0</v>
      </c>
      <c r="N705" s="115">
        <f t="shared" si="1031"/>
        <v>0</v>
      </c>
      <c r="O705" s="115">
        <f t="shared" si="1031"/>
        <v>0</v>
      </c>
      <c r="P705" s="115">
        <f t="shared" si="1031"/>
        <v>0</v>
      </c>
      <c r="Q705" s="115">
        <f t="shared" si="1031"/>
        <v>0</v>
      </c>
      <c r="R705" s="115">
        <f t="shared" si="1031"/>
        <v>0</v>
      </c>
      <c r="S705" s="117">
        <f t="shared" si="1031"/>
        <v>0</v>
      </c>
      <c r="T705" s="114"/>
      <c r="U705" s="117">
        <f t="shared" ref="U705:X705" si="1032">IFERROR(U681/U$32,0)</f>
        <v>0</v>
      </c>
      <c r="V705" s="117">
        <f t="shared" si="1032"/>
        <v>0</v>
      </c>
      <c r="W705" s="117">
        <f t="shared" si="1032"/>
        <v>0</v>
      </c>
      <c r="X705" s="117">
        <f t="shared" si="1032"/>
        <v>0</v>
      </c>
    </row>
    <row r="706" ht="14.25" customHeight="1" outlineLevel="1">
      <c r="A706" s="110"/>
      <c r="B706" s="111" t="s">
        <v>383</v>
      </c>
      <c r="C706" s="112" t="s">
        <v>69</v>
      </c>
      <c r="E706" s="115">
        <f t="shared" si="1014"/>
        <v>0</v>
      </c>
      <c r="F706" s="114"/>
      <c r="G706" s="115">
        <f t="shared" ref="G706:S706" si="1033">IFERROR(G682/G$32,0)</f>
        <v>0.0001363315365</v>
      </c>
      <c r="H706" s="115">
        <f t="shared" si="1033"/>
        <v>0.0003054780546</v>
      </c>
      <c r="I706" s="115">
        <f t="shared" si="1033"/>
        <v>0.00008820935019</v>
      </c>
      <c r="J706" s="115">
        <f t="shared" si="1033"/>
        <v>0</v>
      </c>
      <c r="K706" s="115">
        <f t="shared" si="1033"/>
        <v>0</v>
      </c>
      <c r="L706" s="115">
        <f t="shared" si="1033"/>
        <v>0</v>
      </c>
      <c r="M706" s="115">
        <f t="shared" si="1033"/>
        <v>0</v>
      </c>
      <c r="N706" s="115">
        <f t="shared" si="1033"/>
        <v>0</v>
      </c>
      <c r="O706" s="115">
        <f t="shared" si="1033"/>
        <v>0</v>
      </c>
      <c r="P706" s="115">
        <f t="shared" si="1033"/>
        <v>0</v>
      </c>
      <c r="Q706" s="115">
        <f t="shared" si="1033"/>
        <v>0</v>
      </c>
      <c r="R706" s="115">
        <f t="shared" si="1033"/>
        <v>0</v>
      </c>
      <c r="S706" s="117">
        <f t="shared" si="1033"/>
        <v>0.0001887628101</v>
      </c>
      <c r="T706" s="114"/>
      <c r="U706" s="117">
        <f t="shared" ref="U706:X706" si="1034">IFERROR(U682/U$32,0)</f>
        <v>0.0001887628101</v>
      </c>
      <c r="V706" s="117">
        <f t="shared" si="1034"/>
        <v>0</v>
      </c>
      <c r="W706" s="117">
        <f t="shared" si="1034"/>
        <v>0</v>
      </c>
      <c r="X706" s="117">
        <f t="shared" si="1034"/>
        <v>0</v>
      </c>
    </row>
    <row r="707" ht="14.25" customHeight="1" outlineLevel="1">
      <c r="A707" s="110"/>
      <c r="B707" s="111" t="s">
        <v>384</v>
      </c>
      <c r="C707" s="112" t="s">
        <v>69</v>
      </c>
      <c r="E707" s="115">
        <f t="shared" si="1014"/>
        <v>0</v>
      </c>
      <c r="F707" s="114"/>
      <c r="G707" s="115">
        <f t="shared" ref="G707:S707" si="1035">IFERROR(G683/G$32,0)</f>
        <v>0.0001363315365</v>
      </c>
      <c r="H707" s="115">
        <f t="shared" si="1035"/>
        <v>0.00009256910747</v>
      </c>
      <c r="I707" s="115">
        <f t="shared" si="1035"/>
        <v>0.0004336959718</v>
      </c>
      <c r="J707" s="115">
        <f t="shared" si="1035"/>
        <v>0</v>
      </c>
      <c r="K707" s="115">
        <f t="shared" si="1035"/>
        <v>0</v>
      </c>
      <c r="L707" s="115">
        <f t="shared" si="1035"/>
        <v>0</v>
      </c>
      <c r="M707" s="115">
        <f t="shared" si="1035"/>
        <v>0</v>
      </c>
      <c r="N707" s="115">
        <f t="shared" si="1035"/>
        <v>0</v>
      </c>
      <c r="O707" s="115">
        <f t="shared" si="1035"/>
        <v>0</v>
      </c>
      <c r="P707" s="115">
        <f t="shared" si="1035"/>
        <v>0</v>
      </c>
      <c r="Q707" s="115">
        <f t="shared" si="1035"/>
        <v>0</v>
      </c>
      <c r="R707" s="115">
        <f t="shared" si="1035"/>
        <v>0</v>
      </c>
      <c r="S707" s="117">
        <f t="shared" si="1035"/>
        <v>0.0001905106139</v>
      </c>
      <c r="T707" s="114"/>
      <c r="U707" s="117">
        <f t="shared" ref="U707:X707" si="1036">IFERROR(U683/U$32,0)</f>
        <v>0.0001905106139</v>
      </c>
      <c r="V707" s="117">
        <f t="shared" si="1036"/>
        <v>0</v>
      </c>
      <c r="W707" s="117">
        <f t="shared" si="1036"/>
        <v>0</v>
      </c>
      <c r="X707" s="117">
        <f t="shared" si="1036"/>
        <v>0</v>
      </c>
    </row>
    <row r="708" ht="14.25" customHeight="1" outlineLevel="1">
      <c r="A708" s="110"/>
      <c r="B708" s="111" t="s">
        <v>385</v>
      </c>
      <c r="C708" s="112" t="s">
        <v>69</v>
      </c>
      <c r="E708" s="115">
        <f t="shared" si="1014"/>
        <v>0</v>
      </c>
      <c r="F708" s="114"/>
      <c r="G708" s="115">
        <f t="shared" ref="G708:S708" si="1037">IFERROR(G684/G$32,0)</f>
        <v>0.0001635978438</v>
      </c>
      <c r="H708" s="115">
        <f t="shared" si="1037"/>
        <v>0.0002129089472</v>
      </c>
      <c r="I708" s="115">
        <f t="shared" si="1037"/>
        <v>0.0003822405175</v>
      </c>
      <c r="J708" s="115">
        <f t="shared" si="1037"/>
        <v>0</v>
      </c>
      <c r="K708" s="115">
        <f t="shared" si="1037"/>
        <v>0</v>
      </c>
      <c r="L708" s="115">
        <f t="shared" si="1037"/>
        <v>0</v>
      </c>
      <c r="M708" s="115">
        <f t="shared" si="1037"/>
        <v>0</v>
      </c>
      <c r="N708" s="115">
        <f t="shared" si="1037"/>
        <v>0</v>
      </c>
      <c r="O708" s="115">
        <f t="shared" si="1037"/>
        <v>0</v>
      </c>
      <c r="P708" s="115">
        <f t="shared" si="1037"/>
        <v>0</v>
      </c>
      <c r="Q708" s="115">
        <f t="shared" si="1037"/>
        <v>0</v>
      </c>
      <c r="R708" s="115">
        <f t="shared" si="1037"/>
        <v>0</v>
      </c>
      <c r="S708" s="117">
        <f t="shared" si="1037"/>
        <v>0.0002342057088</v>
      </c>
      <c r="T708" s="114"/>
      <c r="U708" s="117">
        <f t="shared" ref="U708:X708" si="1038">IFERROR(U684/U$32,0)</f>
        <v>0.0002342057088</v>
      </c>
      <c r="V708" s="117">
        <f t="shared" si="1038"/>
        <v>0</v>
      </c>
      <c r="W708" s="117">
        <f t="shared" si="1038"/>
        <v>0</v>
      </c>
      <c r="X708" s="117">
        <f t="shared" si="1038"/>
        <v>0</v>
      </c>
    </row>
    <row r="709" ht="14.25" customHeight="1" outlineLevel="1">
      <c r="A709" s="110"/>
      <c r="B709" s="111" t="s">
        <v>386</v>
      </c>
      <c r="C709" s="112" t="s">
        <v>69</v>
      </c>
      <c r="E709" s="115">
        <f t="shared" si="1014"/>
        <v>0</v>
      </c>
      <c r="F709" s="114"/>
      <c r="G709" s="115">
        <f t="shared" ref="G709:S709" si="1039">IFERROR(G685/G$32,0)</f>
        <v>0</v>
      </c>
      <c r="H709" s="115">
        <f t="shared" si="1039"/>
        <v>0</v>
      </c>
      <c r="I709" s="115">
        <f t="shared" si="1039"/>
        <v>0</v>
      </c>
      <c r="J709" s="115">
        <f t="shared" si="1039"/>
        <v>0</v>
      </c>
      <c r="K709" s="115">
        <f t="shared" si="1039"/>
        <v>0</v>
      </c>
      <c r="L709" s="115">
        <f t="shared" si="1039"/>
        <v>0</v>
      </c>
      <c r="M709" s="115">
        <f t="shared" si="1039"/>
        <v>0</v>
      </c>
      <c r="N709" s="115">
        <f t="shared" si="1039"/>
        <v>0</v>
      </c>
      <c r="O709" s="115">
        <f t="shared" si="1039"/>
        <v>0</v>
      </c>
      <c r="P709" s="115">
        <f t="shared" si="1039"/>
        <v>0</v>
      </c>
      <c r="Q709" s="115">
        <f t="shared" si="1039"/>
        <v>0</v>
      </c>
      <c r="R709" s="115">
        <f t="shared" si="1039"/>
        <v>0</v>
      </c>
      <c r="S709" s="117">
        <f t="shared" si="1039"/>
        <v>0</v>
      </c>
      <c r="T709" s="114"/>
      <c r="U709" s="117">
        <f t="shared" ref="U709:X709" si="1040">IFERROR(U685/U$32,0)</f>
        <v>0</v>
      </c>
      <c r="V709" s="117">
        <f t="shared" si="1040"/>
        <v>0</v>
      </c>
      <c r="W709" s="117">
        <f t="shared" si="1040"/>
        <v>0</v>
      </c>
      <c r="X709" s="117">
        <f t="shared" si="1040"/>
        <v>0</v>
      </c>
    </row>
    <row r="710" ht="14.25" customHeight="1" outlineLevel="1">
      <c r="A710" s="110"/>
      <c r="B710" s="197" t="s">
        <v>387</v>
      </c>
      <c r="C710" s="112" t="s">
        <v>69</v>
      </c>
      <c r="E710" s="115">
        <f t="shared" si="1014"/>
        <v>0</v>
      </c>
      <c r="F710" s="114"/>
      <c r="G710" s="115">
        <f t="shared" ref="G710:S710" si="1041">IFERROR(G686/G$32,0)</f>
        <v>0.0002635743039</v>
      </c>
      <c r="H710" s="115">
        <f t="shared" si="1041"/>
        <v>0.0003332487869</v>
      </c>
      <c r="I710" s="115">
        <f t="shared" si="1041"/>
        <v>0.0001984710379</v>
      </c>
      <c r="J710" s="115">
        <f t="shared" si="1041"/>
        <v>0</v>
      </c>
      <c r="K710" s="115">
        <f t="shared" si="1041"/>
        <v>0</v>
      </c>
      <c r="L710" s="115">
        <f t="shared" si="1041"/>
        <v>0</v>
      </c>
      <c r="M710" s="115">
        <f t="shared" si="1041"/>
        <v>0</v>
      </c>
      <c r="N710" s="115">
        <f t="shared" si="1041"/>
        <v>0</v>
      </c>
      <c r="O710" s="115">
        <f t="shared" si="1041"/>
        <v>0</v>
      </c>
      <c r="P710" s="115">
        <f t="shared" si="1041"/>
        <v>0</v>
      </c>
      <c r="Q710" s="115">
        <f t="shared" si="1041"/>
        <v>0</v>
      </c>
      <c r="R710" s="115">
        <f t="shared" si="1041"/>
        <v>0</v>
      </c>
      <c r="S710" s="117">
        <f t="shared" si="1041"/>
        <v>0.0002744051962</v>
      </c>
      <c r="T710" s="114"/>
      <c r="U710" s="117">
        <f t="shared" ref="U710:X710" si="1042">IFERROR(U686/U$32,0)</f>
        <v>0.0002744051962</v>
      </c>
      <c r="V710" s="117">
        <f t="shared" si="1042"/>
        <v>0</v>
      </c>
      <c r="W710" s="117">
        <f t="shared" si="1042"/>
        <v>0</v>
      </c>
      <c r="X710" s="117">
        <f t="shared" si="1042"/>
        <v>0</v>
      </c>
    </row>
    <row r="711" ht="14.25" customHeight="1" outlineLevel="1">
      <c r="A711" s="110"/>
      <c r="B711" s="111" t="s">
        <v>388</v>
      </c>
      <c r="C711" s="112" t="s">
        <v>69</v>
      </c>
      <c r="E711" s="115">
        <f t="shared" si="1014"/>
        <v>0</v>
      </c>
      <c r="F711" s="114"/>
      <c r="G711" s="115">
        <f t="shared" ref="G711:S711" si="1043">IFERROR(G687/G$32,0)</f>
        <v>0.00006816576824</v>
      </c>
      <c r="H711" s="115">
        <f t="shared" si="1043"/>
        <v>0.00002777073224</v>
      </c>
      <c r="I711" s="115">
        <f t="shared" si="1043"/>
        <v>0.00008820935019</v>
      </c>
      <c r="J711" s="115">
        <f t="shared" si="1043"/>
        <v>0</v>
      </c>
      <c r="K711" s="115">
        <f t="shared" si="1043"/>
        <v>0</v>
      </c>
      <c r="L711" s="115">
        <f t="shared" si="1043"/>
        <v>0</v>
      </c>
      <c r="M711" s="115">
        <f t="shared" si="1043"/>
        <v>0</v>
      </c>
      <c r="N711" s="115">
        <f t="shared" si="1043"/>
        <v>0</v>
      </c>
      <c r="O711" s="115">
        <f t="shared" si="1043"/>
        <v>0</v>
      </c>
      <c r="P711" s="115">
        <f t="shared" si="1043"/>
        <v>0</v>
      </c>
      <c r="Q711" s="115">
        <f t="shared" si="1043"/>
        <v>0</v>
      </c>
      <c r="R711" s="115">
        <f t="shared" si="1043"/>
        <v>0</v>
      </c>
      <c r="S711" s="117">
        <f t="shared" si="1043"/>
        <v>0.00005767752531</v>
      </c>
      <c r="T711" s="114"/>
      <c r="U711" s="117">
        <f t="shared" ref="U711:X711" si="1044">IFERROR(U687/U$32,0)</f>
        <v>0.00005767752531</v>
      </c>
      <c r="V711" s="117">
        <f t="shared" si="1044"/>
        <v>0</v>
      </c>
      <c r="W711" s="117">
        <f t="shared" si="1044"/>
        <v>0</v>
      </c>
      <c r="X711" s="117">
        <f t="shared" si="1044"/>
        <v>0</v>
      </c>
    </row>
    <row r="712" ht="14.25" customHeight="1" outlineLevel="1">
      <c r="A712" s="110"/>
      <c r="B712" s="197" t="s">
        <v>389</v>
      </c>
      <c r="C712" s="112" t="s">
        <v>69</v>
      </c>
      <c r="E712" s="115">
        <f t="shared" si="1014"/>
        <v>0</v>
      </c>
      <c r="F712" s="114"/>
      <c r="G712" s="115">
        <f t="shared" ref="G712:S712" si="1045">IFERROR(G688/G$32,0)</f>
        <v>0.0008725218335</v>
      </c>
      <c r="H712" s="115">
        <f t="shared" si="1045"/>
        <v>0.0002221658579</v>
      </c>
      <c r="I712" s="115">
        <f t="shared" si="1045"/>
        <v>0.001764187004</v>
      </c>
      <c r="J712" s="115">
        <f t="shared" si="1045"/>
        <v>0</v>
      </c>
      <c r="K712" s="115">
        <f t="shared" si="1045"/>
        <v>0</v>
      </c>
      <c r="L712" s="115">
        <f t="shared" si="1045"/>
        <v>0</v>
      </c>
      <c r="M712" s="115">
        <f t="shared" si="1045"/>
        <v>0</v>
      </c>
      <c r="N712" s="115">
        <f t="shared" si="1045"/>
        <v>0</v>
      </c>
      <c r="O712" s="115">
        <f t="shared" si="1045"/>
        <v>0</v>
      </c>
      <c r="P712" s="115">
        <f t="shared" si="1045"/>
        <v>0</v>
      </c>
      <c r="Q712" s="115">
        <f t="shared" si="1045"/>
        <v>0</v>
      </c>
      <c r="R712" s="115">
        <f t="shared" si="1045"/>
        <v>0</v>
      </c>
      <c r="S712" s="117">
        <f t="shared" si="1045"/>
        <v>0.0008389458226</v>
      </c>
      <c r="T712" s="114"/>
      <c r="U712" s="117">
        <f t="shared" ref="U712:X712" si="1046">IFERROR(U688/U$32,0)</f>
        <v>0.0008389458226</v>
      </c>
      <c r="V712" s="117">
        <f t="shared" si="1046"/>
        <v>0</v>
      </c>
      <c r="W712" s="117">
        <f t="shared" si="1046"/>
        <v>0</v>
      </c>
      <c r="X712" s="117">
        <f t="shared" si="1046"/>
        <v>0</v>
      </c>
    </row>
    <row r="713" ht="14.25" customHeight="1" outlineLevel="1">
      <c r="A713" s="110"/>
      <c r="B713" s="111" t="s">
        <v>390</v>
      </c>
      <c r="C713" s="112" t="s">
        <v>69</v>
      </c>
      <c r="E713" s="115">
        <f t="shared" si="1014"/>
        <v>0</v>
      </c>
      <c r="F713" s="114"/>
      <c r="G713" s="115">
        <f t="shared" ref="G713:S713" si="1047">IFERROR(G689/G$32,0)</f>
        <v>0</v>
      </c>
      <c r="H713" s="115">
        <f t="shared" si="1047"/>
        <v>0</v>
      </c>
      <c r="I713" s="115">
        <f t="shared" si="1047"/>
        <v>0</v>
      </c>
      <c r="J713" s="115">
        <f t="shared" si="1047"/>
        <v>0</v>
      </c>
      <c r="K713" s="115">
        <f t="shared" si="1047"/>
        <v>0</v>
      </c>
      <c r="L713" s="115">
        <f t="shared" si="1047"/>
        <v>0</v>
      </c>
      <c r="M713" s="115">
        <f t="shared" si="1047"/>
        <v>0</v>
      </c>
      <c r="N713" s="115">
        <f t="shared" si="1047"/>
        <v>0</v>
      </c>
      <c r="O713" s="115">
        <f t="shared" si="1047"/>
        <v>0</v>
      </c>
      <c r="P713" s="115">
        <f t="shared" si="1047"/>
        <v>0</v>
      </c>
      <c r="Q713" s="115">
        <f t="shared" si="1047"/>
        <v>0</v>
      </c>
      <c r="R713" s="115">
        <f t="shared" si="1047"/>
        <v>0</v>
      </c>
      <c r="S713" s="117">
        <f t="shared" si="1047"/>
        <v>0</v>
      </c>
      <c r="T713" s="114"/>
      <c r="U713" s="117">
        <f t="shared" ref="U713:X713" si="1048">IFERROR(U689/U$32,0)</f>
        <v>0</v>
      </c>
      <c r="V713" s="117">
        <f t="shared" si="1048"/>
        <v>0</v>
      </c>
      <c r="W713" s="117">
        <f t="shared" si="1048"/>
        <v>0</v>
      </c>
      <c r="X713" s="117">
        <f t="shared" si="1048"/>
        <v>0</v>
      </c>
    </row>
    <row r="714" ht="14.25" customHeight="1" outlineLevel="1">
      <c r="A714" s="110"/>
      <c r="B714" s="111" t="s">
        <v>391</v>
      </c>
      <c r="C714" s="112" t="s">
        <v>69</v>
      </c>
      <c r="E714" s="115">
        <f t="shared" si="1014"/>
        <v>0</v>
      </c>
      <c r="F714" s="114"/>
      <c r="G714" s="115">
        <f t="shared" ref="G714:S714" si="1049">IFERROR(G690/G$32,0)</f>
        <v>0.006416670984</v>
      </c>
      <c r="H714" s="115">
        <f t="shared" si="1049"/>
        <v>0.001332995148</v>
      </c>
      <c r="I714" s="115">
        <f t="shared" si="1049"/>
        <v>0</v>
      </c>
      <c r="J714" s="115">
        <f t="shared" si="1049"/>
        <v>0</v>
      </c>
      <c r="K714" s="115">
        <f t="shared" si="1049"/>
        <v>0</v>
      </c>
      <c r="L714" s="115">
        <f t="shared" si="1049"/>
        <v>0</v>
      </c>
      <c r="M714" s="115">
        <f t="shared" si="1049"/>
        <v>0</v>
      </c>
      <c r="N714" s="115">
        <f t="shared" si="1049"/>
        <v>0</v>
      </c>
      <c r="O714" s="115">
        <f t="shared" si="1049"/>
        <v>0</v>
      </c>
      <c r="P714" s="115">
        <f t="shared" si="1049"/>
        <v>0</v>
      </c>
      <c r="Q714" s="115">
        <f t="shared" si="1049"/>
        <v>0</v>
      </c>
      <c r="R714" s="115">
        <f t="shared" si="1049"/>
        <v>0</v>
      </c>
      <c r="S714" s="117">
        <f t="shared" si="1049"/>
        <v>0.002971266455</v>
      </c>
      <c r="T714" s="114"/>
      <c r="U714" s="117">
        <f t="shared" ref="U714:X714" si="1050">IFERROR(U690/U$32,0)</f>
        <v>0.002971266455</v>
      </c>
      <c r="V714" s="117">
        <f t="shared" si="1050"/>
        <v>0</v>
      </c>
      <c r="W714" s="117">
        <f t="shared" si="1050"/>
        <v>0</v>
      </c>
      <c r="X714" s="117">
        <f t="shared" si="1050"/>
        <v>0</v>
      </c>
    </row>
    <row r="715" ht="14.25" customHeight="1" outlineLevel="1">
      <c r="A715" s="110"/>
      <c r="B715" s="197" t="s">
        <v>392</v>
      </c>
      <c r="C715" s="112" t="s">
        <v>69</v>
      </c>
      <c r="E715" s="115">
        <f t="shared" si="1014"/>
        <v>0</v>
      </c>
      <c r="F715" s="114"/>
      <c r="G715" s="115">
        <f t="shared" ref="G715:S715" si="1051">IFERROR(G691/G$32,0)</f>
        <v>0.0002090416893</v>
      </c>
      <c r="H715" s="115">
        <f t="shared" si="1051"/>
        <v>0.0008562642441</v>
      </c>
      <c r="I715" s="115">
        <f t="shared" si="1051"/>
        <v>0.000242575713</v>
      </c>
      <c r="J715" s="115">
        <f t="shared" si="1051"/>
        <v>0</v>
      </c>
      <c r="K715" s="115">
        <f t="shared" si="1051"/>
        <v>0</v>
      </c>
      <c r="L715" s="115">
        <f t="shared" si="1051"/>
        <v>0</v>
      </c>
      <c r="M715" s="115">
        <f t="shared" si="1051"/>
        <v>0</v>
      </c>
      <c r="N715" s="115">
        <f t="shared" si="1051"/>
        <v>0</v>
      </c>
      <c r="O715" s="115">
        <f t="shared" si="1051"/>
        <v>0</v>
      </c>
      <c r="P715" s="115">
        <f t="shared" si="1051"/>
        <v>0</v>
      </c>
      <c r="Q715" s="115">
        <f t="shared" si="1051"/>
        <v>0</v>
      </c>
      <c r="R715" s="115">
        <f t="shared" si="1051"/>
        <v>0</v>
      </c>
      <c r="S715" s="117">
        <f t="shared" si="1051"/>
        <v>0.0004614202024</v>
      </c>
      <c r="T715" s="114"/>
      <c r="U715" s="117">
        <f t="shared" ref="U715:X715" si="1052">IFERROR(U691/U$32,0)</f>
        <v>0.0004614202024</v>
      </c>
      <c r="V715" s="117">
        <f t="shared" si="1052"/>
        <v>0</v>
      </c>
      <c r="W715" s="117">
        <f t="shared" si="1052"/>
        <v>0</v>
      </c>
      <c r="X715" s="117">
        <f t="shared" si="1052"/>
        <v>0</v>
      </c>
    </row>
    <row r="716" ht="14.25" customHeight="1" outlineLevel="1">
      <c r="A716" s="110"/>
      <c r="B716" s="111" t="s">
        <v>393</v>
      </c>
      <c r="C716" s="112" t="s">
        <v>69</v>
      </c>
      <c r="E716" s="115">
        <f t="shared" si="1014"/>
        <v>0</v>
      </c>
      <c r="F716" s="114"/>
      <c r="G716" s="115">
        <f t="shared" ref="G716:S716" si="1053">IFERROR(G692/G$32,0)</f>
        <v>0.02879322051</v>
      </c>
      <c r="H716" s="115">
        <f t="shared" si="1053"/>
        <v>0.03199188354</v>
      </c>
      <c r="I716" s="115">
        <f t="shared" si="1053"/>
        <v>0.03052043517</v>
      </c>
      <c r="J716" s="115">
        <f t="shared" si="1053"/>
        <v>0</v>
      </c>
      <c r="K716" s="115">
        <f t="shared" si="1053"/>
        <v>0</v>
      </c>
      <c r="L716" s="115">
        <f t="shared" si="1053"/>
        <v>0</v>
      </c>
      <c r="M716" s="115">
        <f t="shared" si="1053"/>
        <v>0</v>
      </c>
      <c r="N716" s="115">
        <f t="shared" si="1053"/>
        <v>0</v>
      </c>
      <c r="O716" s="115">
        <f t="shared" si="1053"/>
        <v>0</v>
      </c>
      <c r="P716" s="115">
        <f t="shared" si="1053"/>
        <v>0</v>
      </c>
      <c r="Q716" s="115">
        <f t="shared" si="1053"/>
        <v>0</v>
      </c>
      <c r="R716" s="115">
        <f t="shared" si="1053"/>
        <v>0</v>
      </c>
      <c r="S716" s="117">
        <f t="shared" si="1053"/>
        <v>0.03041178607</v>
      </c>
      <c r="T716" s="114"/>
      <c r="U716" s="117">
        <f t="shared" ref="U716:X716" si="1054">IFERROR(U692/U$32,0)</f>
        <v>0.03041178607</v>
      </c>
      <c r="V716" s="117">
        <f t="shared" si="1054"/>
        <v>0</v>
      </c>
      <c r="W716" s="117">
        <f t="shared" si="1054"/>
        <v>0</v>
      </c>
      <c r="X716" s="117">
        <f t="shared" si="1054"/>
        <v>0</v>
      </c>
    </row>
    <row r="717" ht="14.25" customHeight="1" outlineLevel="1">
      <c r="A717" s="121"/>
      <c r="B717" s="148" t="s">
        <v>394</v>
      </c>
      <c r="C717" s="123" t="s">
        <v>69</v>
      </c>
      <c r="D717" s="70"/>
      <c r="E717" s="117">
        <f>IFERROR(E692/E692,0)</f>
        <v>0</v>
      </c>
      <c r="F717" s="109"/>
      <c r="G717" s="117">
        <f t="shared" ref="G717:S717" si="1055">IFERROR(G692/G692,0)</f>
        <v>1</v>
      </c>
      <c r="H717" s="117">
        <f t="shared" si="1055"/>
        <v>1</v>
      </c>
      <c r="I717" s="117">
        <f t="shared" si="1055"/>
        <v>1</v>
      </c>
      <c r="J717" s="117">
        <f t="shared" si="1055"/>
        <v>0</v>
      </c>
      <c r="K717" s="117">
        <f t="shared" si="1055"/>
        <v>0</v>
      </c>
      <c r="L717" s="117">
        <f t="shared" si="1055"/>
        <v>0</v>
      </c>
      <c r="M717" s="117">
        <f t="shared" si="1055"/>
        <v>0</v>
      </c>
      <c r="N717" s="117">
        <f t="shared" si="1055"/>
        <v>0</v>
      </c>
      <c r="O717" s="117">
        <f t="shared" si="1055"/>
        <v>0</v>
      </c>
      <c r="P717" s="117">
        <f t="shared" si="1055"/>
        <v>0</v>
      </c>
      <c r="Q717" s="117">
        <f t="shared" si="1055"/>
        <v>0</v>
      </c>
      <c r="R717" s="117">
        <f t="shared" si="1055"/>
        <v>0</v>
      </c>
      <c r="S717" s="117">
        <f t="shared" si="1055"/>
        <v>1</v>
      </c>
      <c r="T717" s="109"/>
      <c r="U717" s="117">
        <f t="shared" ref="U717:X717" si="1056">IFERROR(U692/U692,0)</f>
        <v>1</v>
      </c>
      <c r="V717" s="117">
        <f t="shared" si="1056"/>
        <v>0</v>
      </c>
      <c r="W717" s="117">
        <f t="shared" si="1056"/>
        <v>0</v>
      </c>
      <c r="X717" s="117">
        <f t="shared" si="1056"/>
        <v>0</v>
      </c>
    </row>
    <row r="718" ht="14.25" customHeight="1" outlineLevel="1">
      <c r="A718" s="110"/>
      <c r="B718" s="111" t="s">
        <v>395</v>
      </c>
      <c r="C718" s="112"/>
      <c r="E718" s="116">
        <v>1.0</v>
      </c>
      <c r="F718" s="114"/>
      <c r="G718" s="116">
        <v>1.0</v>
      </c>
      <c r="H718" s="116">
        <v>1.0</v>
      </c>
      <c r="I718" s="116">
        <v>1.0</v>
      </c>
      <c r="J718" s="116"/>
      <c r="K718" s="116"/>
      <c r="L718" s="116"/>
      <c r="M718" s="116"/>
      <c r="N718" s="116"/>
      <c r="O718" s="116"/>
      <c r="P718" s="116"/>
      <c r="Q718" s="116"/>
      <c r="R718" s="116"/>
      <c r="S718" s="120">
        <v>1.0</v>
      </c>
      <c r="T718" s="114"/>
      <c r="U718" s="120">
        <v>1.0</v>
      </c>
      <c r="V718" s="120">
        <v>1.0</v>
      </c>
      <c r="W718" s="120">
        <v>1.0</v>
      </c>
      <c r="X718" s="120">
        <v>1.0</v>
      </c>
    </row>
    <row r="719" ht="14.25" customHeight="1" outlineLevel="1">
      <c r="A719" s="110"/>
      <c r="B719" s="111" t="s">
        <v>396</v>
      </c>
      <c r="C719" s="112"/>
      <c r="E719" s="116">
        <v>1.0</v>
      </c>
      <c r="F719" s="114"/>
      <c r="G719" s="116">
        <v>1.0</v>
      </c>
      <c r="H719" s="116">
        <v>1.0</v>
      </c>
      <c r="I719" s="116">
        <v>1.0</v>
      </c>
      <c r="J719" s="116"/>
      <c r="K719" s="116"/>
      <c r="L719" s="116"/>
      <c r="M719" s="116"/>
      <c r="N719" s="116"/>
      <c r="O719" s="116"/>
      <c r="P719" s="116"/>
      <c r="Q719" s="116"/>
      <c r="R719" s="116"/>
      <c r="S719" s="120">
        <v>1.0</v>
      </c>
      <c r="T719" s="114"/>
      <c r="U719" s="120">
        <v>1.0</v>
      </c>
      <c r="V719" s="120">
        <v>1.0</v>
      </c>
      <c r="W719" s="120">
        <v>1.0</v>
      </c>
      <c r="X719" s="120">
        <v>1.0</v>
      </c>
    </row>
    <row r="720" ht="14.25" customHeight="1" outlineLevel="1">
      <c r="A720" s="110"/>
      <c r="B720" s="111" t="s">
        <v>397</v>
      </c>
      <c r="C720" s="112"/>
      <c r="E720" s="127"/>
      <c r="F720" s="114"/>
      <c r="G720" s="116">
        <v>19.75</v>
      </c>
      <c r="H720" s="116">
        <v>23.65</v>
      </c>
      <c r="I720" s="116">
        <v>19.45</v>
      </c>
      <c r="J720" s="116"/>
      <c r="K720" s="116"/>
      <c r="L720" s="116"/>
      <c r="M720" s="116"/>
      <c r="N720" s="116"/>
      <c r="O720" s="116"/>
      <c r="P720" s="116"/>
      <c r="Q720" s="116"/>
      <c r="R720" s="116"/>
      <c r="S720" s="120"/>
      <c r="T720" s="114"/>
      <c r="U720" s="120">
        <f t="shared" ref="U720:X720" si="1057">SUMIFS($G720:$R720,$G$5:$R$5,U$6)</f>
        <v>62.85</v>
      </c>
      <c r="V720" s="120">
        <f t="shared" si="1057"/>
        <v>0</v>
      </c>
      <c r="W720" s="120">
        <f t="shared" si="1057"/>
        <v>0</v>
      </c>
      <c r="X720" s="120">
        <f t="shared" si="1057"/>
        <v>0</v>
      </c>
    </row>
    <row r="721" ht="14.25" customHeight="1" outlineLevel="1">
      <c r="A721" s="179"/>
      <c r="B721" s="198" t="s">
        <v>398</v>
      </c>
      <c r="C721" s="181"/>
      <c r="D721" s="70"/>
      <c r="E721" s="124">
        <f>IFERROR(E692/(E720*E718*24),0)</f>
        <v>0</v>
      </c>
      <c r="F721" s="109"/>
      <c r="G721" s="124">
        <f t="shared" ref="G721:S721" si="1058">IFERROR(G692/(G720*G718*24),0)</f>
        <v>1.113924051</v>
      </c>
      <c r="H721" s="124">
        <f t="shared" si="1058"/>
        <v>1.014799154</v>
      </c>
      <c r="I721" s="124">
        <f t="shared" si="1058"/>
        <v>0.7412167952</v>
      </c>
      <c r="J721" s="124">
        <f t="shared" si="1058"/>
        <v>0</v>
      </c>
      <c r="K721" s="124">
        <f t="shared" si="1058"/>
        <v>0</v>
      </c>
      <c r="L721" s="124">
        <f t="shared" si="1058"/>
        <v>0</v>
      </c>
      <c r="M721" s="124">
        <f t="shared" si="1058"/>
        <v>0</v>
      </c>
      <c r="N721" s="124">
        <f t="shared" si="1058"/>
        <v>0</v>
      </c>
      <c r="O721" s="124">
        <f t="shared" si="1058"/>
        <v>0</v>
      </c>
      <c r="P721" s="124">
        <f t="shared" si="1058"/>
        <v>0</v>
      </c>
      <c r="Q721" s="124">
        <f t="shared" si="1058"/>
        <v>0</v>
      </c>
      <c r="R721" s="124">
        <f t="shared" si="1058"/>
        <v>0</v>
      </c>
      <c r="S721" s="124">
        <f t="shared" si="1058"/>
        <v>0</v>
      </c>
      <c r="T721" s="109"/>
      <c r="U721" s="124">
        <f t="shared" ref="U721:X721" si="1059">IFERROR(U692/(U720*U718*24),0)</f>
        <v>0.9612834792</v>
      </c>
      <c r="V721" s="124">
        <f t="shared" si="1059"/>
        <v>0</v>
      </c>
      <c r="W721" s="124">
        <f t="shared" si="1059"/>
        <v>0</v>
      </c>
      <c r="X721" s="124">
        <f t="shared" si="1059"/>
        <v>0</v>
      </c>
    </row>
    <row r="722" ht="14.25" customHeight="1" outlineLevel="1">
      <c r="S722" s="70"/>
    </row>
    <row r="723" ht="14.25" customHeight="1" outlineLevel="1">
      <c r="A723" s="105"/>
      <c r="B723" s="199" t="s">
        <v>410</v>
      </c>
      <c r="C723" s="107"/>
      <c r="D723" s="70"/>
      <c r="E723" s="108"/>
      <c r="F723" s="109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9"/>
      <c r="U723" s="108"/>
      <c r="V723" s="108"/>
      <c r="W723" s="108"/>
      <c r="X723" s="108"/>
    </row>
    <row r="724" ht="14.25" customHeight="1" outlineLevel="1">
      <c r="A724" s="110"/>
      <c r="B724" s="111" t="s">
        <v>371</v>
      </c>
      <c r="C724" s="112" t="s">
        <v>283</v>
      </c>
      <c r="E724" s="116"/>
      <c r="F724" s="114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20">
        <f t="shared" ref="S724:S746" si="1061">SUM(G724:R724)</f>
        <v>0</v>
      </c>
      <c r="T724" s="114"/>
      <c r="U724" s="116">
        <f t="shared" ref="U724:X724" si="1060">SUMIFS($G724:$R724,$G$5:$R$5,U$6)</f>
        <v>0</v>
      </c>
      <c r="V724" s="116">
        <f t="shared" si="1060"/>
        <v>0</v>
      </c>
      <c r="W724" s="116">
        <f t="shared" si="1060"/>
        <v>0</v>
      </c>
      <c r="X724" s="116">
        <f t="shared" si="1060"/>
        <v>0</v>
      </c>
    </row>
    <row r="725" ht="14.25" customHeight="1" outlineLevel="1">
      <c r="A725" s="110"/>
      <c r="B725" s="111" t="s">
        <v>372</v>
      </c>
      <c r="C725" s="112" t="s">
        <v>283</v>
      </c>
      <c r="E725" s="116"/>
      <c r="F725" s="114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20">
        <f t="shared" si="1061"/>
        <v>0</v>
      </c>
      <c r="T725" s="114"/>
      <c r="U725" s="116">
        <f t="shared" ref="U725:X725" si="1062">SUMIFS($G725:$R725,$G$5:$R$5,U$6)</f>
        <v>0</v>
      </c>
      <c r="V725" s="116">
        <f t="shared" si="1062"/>
        <v>0</v>
      </c>
      <c r="W725" s="116">
        <f t="shared" si="1062"/>
        <v>0</v>
      </c>
      <c r="X725" s="116">
        <f t="shared" si="1062"/>
        <v>0</v>
      </c>
    </row>
    <row r="726" ht="14.25" customHeight="1" outlineLevel="1">
      <c r="A726" s="110"/>
      <c r="B726" s="197" t="s">
        <v>373</v>
      </c>
      <c r="C726" s="112" t="s">
        <v>283</v>
      </c>
      <c r="E726" s="116"/>
      <c r="F726" s="114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20">
        <f t="shared" si="1061"/>
        <v>0</v>
      </c>
      <c r="T726" s="114"/>
      <c r="U726" s="116">
        <f t="shared" ref="U726:X726" si="1063">SUMIFS($G726:$R726,$G$5:$R$5,U$6)</f>
        <v>0</v>
      </c>
      <c r="V726" s="116">
        <f t="shared" si="1063"/>
        <v>0</v>
      </c>
      <c r="W726" s="116">
        <f t="shared" si="1063"/>
        <v>0</v>
      </c>
      <c r="X726" s="116">
        <f t="shared" si="1063"/>
        <v>0</v>
      </c>
    </row>
    <row r="727" ht="14.25" customHeight="1" outlineLevel="1">
      <c r="A727" s="110"/>
      <c r="B727" s="111" t="s">
        <v>374</v>
      </c>
      <c r="C727" s="112" t="s">
        <v>283</v>
      </c>
      <c r="E727" s="116"/>
      <c r="F727" s="114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20">
        <f t="shared" si="1061"/>
        <v>0</v>
      </c>
      <c r="T727" s="114"/>
      <c r="U727" s="116">
        <f t="shared" ref="U727:X727" si="1064">SUMIFS($G727:$R727,$G$5:$R$5,U$6)</f>
        <v>0</v>
      </c>
      <c r="V727" s="116">
        <f t="shared" si="1064"/>
        <v>0</v>
      </c>
      <c r="W727" s="116">
        <f t="shared" si="1064"/>
        <v>0</v>
      </c>
      <c r="X727" s="116">
        <f t="shared" si="1064"/>
        <v>0</v>
      </c>
    </row>
    <row r="728" ht="14.25" customHeight="1" outlineLevel="1">
      <c r="A728" s="110"/>
      <c r="B728" s="111" t="s">
        <v>375</v>
      </c>
      <c r="C728" s="112" t="s">
        <v>283</v>
      </c>
      <c r="E728" s="116"/>
      <c r="F728" s="114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20">
        <f t="shared" si="1061"/>
        <v>0</v>
      </c>
      <c r="T728" s="114"/>
      <c r="U728" s="116">
        <f t="shared" ref="U728:X728" si="1065">SUMIFS($G728:$R728,$G$5:$R$5,U$6)</f>
        <v>0</v>
      </c>
      <c r="V728" s="116">
        <f t="shared" si="1065"/>
        <v>0</v>
      </c>
      <c r="W728" s="116">
        <f t="shared" si="1065"/>
        <v>0</v>
      </c>
      <c r="X728" s="116">
        <f t="shared" si="1065"/>
        <v>0</v>
      </c>
    </row>
    <row r="729" ht="14.25" customHeight="1" outlineLevel="1">
      <c r="A729" s="110"/>
      <c r="B729" s="111" t="s">
        <v>376</v>
      </c>
      <c r="C729" s="112" t="s">
        <v>283</v>
      </c>
      <c r="E729" s="116"/>
      <c r="F729" s="114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20">
        <f t="shared" si="1061"/>
        <v>0</v>
      </c>
      <c r="T729" s="114"/>
      <c r="U729" s="116">
        <f t="shared" ref="U729:X729" si="1066">SUMIFS($G729:$R729,$G$5:$R$5,U$6)</f>
        <v>0</v>
      </c>
      <c r="V729" s="116">
        <f t="shared" si="1066"/>
        <v>0</v>
      </c>
      <c r="W729" s="116">
        <f t="shared" si="1066"/>
        <v>0</v>
      </c>
      <c r="X729" s="116">
        <f t="shared" si="1066"/>
        <v>0</v>
      </c>
    </row>
    <row r="730" ht="14.25" customHeight="1" outlineLevel="1">
      <c r="A730" s="110"/>
      <c r="B730" s="111" t="s">
        <v>377</v>
      </c>
      <c r="C730" s="112" t="s">
        <v>283</v>
      </c>
      <c r="E730" s="116"/>
      <c r="F730" s="114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20">
        <f t="shared" si="1061"/>
        <v>0</v>
      </c>
      <c r="T730" s="114"/>
      <c r="U730" s="116">
        <f t="shared" ref="U730:X730" si="1067">SUMIFS($G730:$R730,$G$5:$R$5,U$6)</f>
        <v>0</v>
      </c>
      <c r="V730" s="116">
        <f t="shared" si="1067"/>
        <v>0</v>
      </c>
      <c r="W730" s="116">
        <f t="shared" si="1067"/>
        <v>0</v>
      </c>
      <c r="X730" s="116">
        <f t="shared" si="1067"/>
        <v>0</v>
      </c>
    </row>
    <row r="731" ht="14.25" customHeight="1" outlineLevel="1">
      <c r="A731" s="110"/>
      <c r="B731" s="111" t="s">
        <v>378</v>
      </c>
      <c r="C731" s="112" t="s">
        <v>283</v>
      </c>
      <c r="E731" s="116"/>
      <c r="F731" s="114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20">
        <f t="shared" si="1061"/>
        <v>0</v>
      </c>
      <c r="T731" s="114"/>
      <c r="U731" s="116">
        <f t="shared" ref="U731:X731" si="1068">SUMIFS($G731:$R731,$G$5:$R$5,U$6)</f>
        <v>0</v>
      </c>
      <c r="V731" s="116">
        <f t="shared" si="1068"/>
        <v>0</v>
      </c>
      <c r="W731" s="116">
        <f t="shared" si="1068"/>
        <v>0</v>
      </c>
      <c r="X731" s="116">
        <f t="shared" si="1068"/>
        <v>0</v>
      </c>
    </row>
    <row r="732" ht="14.25" customHeight="1" outlineLevel="1">
      <c r="A732" s="110"/>
      <c r="B732" s="111" t="s">
        <v>379</v>
      </c>
      <c r="C732" s="112" t="s">
        <v>283</v>
      </c>
      <c r="E732" s="116"/>
      <c r="F732" s="114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20">
        <f t="shared" si="1061"/>
        <v>0</v>
      </c>
      <c r="T732" s="114"/>
      <c r="U732" s="116">
        <f t="shared" ref="U732:X732" si="1069">SUMIFS($G732:$R732,$G$5:$R$5,U$6)</f>
        <v>0</v>
      </c>
      <c r="V732" s="116">
        <f t="shared" si="1069"/>
        <v>0</v>
      </c>
      <c r="W732" s="116">
        <f t="shared" si="1069"/>
        <v>0</v>
      </c>
      <c r="X732" s="116">
        <f t="shared" si="1069"/>
        <v>0</v>
      </c>
    </row>
    <row r="733" ht="14.25" customHeight="1" outlineLevel="1">
      <c r="A733" s="110"/>
      <c r="B733" s="111" t="s">
        <v>380</v>
      </c>
      <c r="C733" s="112" t="s">
        <v>283</v>
      </c>
      <c r="E733" s="116"/>
      <c r="F733" s="114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20">
        <f t="shared" si="1061"/>
        <v>0</v>
      </c>
      <c r="T733" s="114"/>
      <c r="U733" s="116">
        <f t="shared" ref="U733:X733" si="1070">SUMIFS($G733:$R733,$G$5:$R$5,U$6)</f>
        <v>0</v>
      </c>
      <c r="V733" s="116">
        <f t="shared" si="1070"/>
        <v>0</v>
      </c>
      <c r="W733" s="116">
        <f t="shared" si="1070"/>
        <v>0</v>
      </c>
      <c r="X733" s="116">
        <f t="shared" si="1070"/>
        <v>0</v>
      </c>
    </row>
    <row r="734" ht="14.25" customHeight="1" outlineLevel="1">
      <c r="A734" s="110"/>
      <c r="B734" s="111" t="s">
        <v>381</v>
      </c>
      <c r="C734" s="112" t="s">
        <v>283</v>
      </c>
      <c r="E734" s="116"/>
      <c r="F734" s="114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20">
        <f t="shared" si="1061"/>
        <v>0</v>
      </c>
      <c r="T734" s="114"/>
      <c r="U734" s="116">
        <f t="shared" ref="U734:X734" si="1071">SUMIFS($G734:$R734,$G$5:$R$5,U$6)</f>
        <v>0</v>
      </c>
      <c r="V734" s="116">
        <f t="shared" si="1071"/>
        <v>0</v>
      </c>
      <c r="W734" s="116">
        <f t="shared" si="1071"/>
        <v>0</v>
      </c>
      <c r="X734" s="116">
        <f t="shared" si="1071"/>
        <v>0</v>
      </c>
    </row>
    <row r="735" ht="14.25" customHeight="1" outlineLevel="1">
      <c r="A735" s="110"/>
      <c r="B735" s="197" t="s">
        <v>382</v>
      </c>
      <c r="C735" s="112" t="s">
        <v>283</v>
      </c>
      <c r="E735" s="116"/>
      <c r="F735" s="114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20">
        <f t="shared" si="1061"/>
        <v>0</v>
      </c>
      <c r="T735" s="114"/>
      <c r="U735" s="116">
        <f t="shared" ref="U735:X735" si="1072">SUMIFS($G735:$R735,$G$5:$R$5,U$6)</f>
        <v>0</v>
      </c>
      <c r="V735" s="116">
        <f t="shared" si="1072"/>
        <v>0</v>
      </c>
      <c r="W735" s="116">
        <f t="shared" si="1072"/>
        <v>0</v>
      </c>
      <c r="X735" s="116">
        <f t="shared" si="1072"/>
        <v>0</v>
      </c>
    </row>
    <row r="736" ht="14.25" customHeight="1" outlineLevel="1">
      <c r="A736" s="110"/>
      <c r="B736" s="111" t="s">
        <v>383</v>
      </c>
      <c r="C736" s="112" t="s">
        <v>283</v>
      </c>
      <c r="E736" s="116"/>
      <c r="F736" s="114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20">
        <f t="shared" si="1061"/>
        <v>0</v>
      </c>
      <c r="T736" s="114"/>
      <c r="U736" s="116">
        <f t="shared" ref="U736:X736" si="1073">SUMIFS($G736:$R736,$G$5:$R$5,U$6)</f>
        <v>0</v>
      </c>
      <c r="V736" s="116">
        <f t="shared" si="1073"/>
        <v>0</v>
      </c>
      <c r="W736" s="116">
        <f t="shared" si="1073"/>
        <v>0</v>
      </c>
      <c r="X736" s="116">
        <f t="shared" si="1073"/>
        <v>0</v>
      </c>
    </row>
    <row r="737" ht="14.25" customHeight="1" outlineLevel="1">
      <c r="A737" s="110"/>
      <c r="B737" s="111" t="s">
        <v>384</v>
      </c>
      <c r="C737" s="112" t="s">
        <v>283</v>
      </c>
      <c r="E737" s="116"/>
      <c r="F737" s="114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20">
        <f t="shared" si="1061"/>
        <v>0</v>
      </c>
      <c r="T737" s="114"/>
      <c r="U737" s="116">
        <f t="shared" ref="U737:X737" si="1074">SUMIFS($G737:$R737,$G$5:$R$5,U$6)</f>
        <v>0</v>
      </c>
      <c r="V737" s="116">
        <f t="shared" si="1074"/>
        <v>0</v>
      </c>
      <c r="W737" s="116">
        <f t="shared" si="1074"/>
        <v>0</v>
      </c>
      <c r="X737" s="116">
        <f t="shared" si="1074"/>
        <v>0</v>
      </c>
    </row>
    <row r="738" ht="14.25" customHeight="1" outlineLevel="1">
      <c r="A738" s="110"/>
      <c r="B738" s="111" t="s">
        <v>385</v>
      </c>
      <c r="C738" s="112" t="s">
        <v>283</v>
      </c>
      <c r="E738" s="116"/>
      <c r="F738" s="114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20">
        <f t="shared" si="1061"/>
        <v>0</v>
      </c>
      <c r="T738" s="114"/>
      <c r="U738" s="116">
        <f t="shared" ref="U738:X738" si="1075">SUMIFS($G738:$R738,$G$5:$R$5,U$6)</f>
        <v>0</v>
      </c>
      <c r="V738" s="116">
        <f t="shared" si="1075"/>
        <v>0</v>
      </c>
      <c r="W738" s="116">
        <f t="shared" si="1075"/>
        <v>0</v>
      </c>
      <c r="X738" s="116">
        <f t="shared" si="1075"/>
        <v>0</v>
      </c>
    </row>
    <row r="739" ht="14.25" customHeight="1" outlineLevel="1">
      <c r="A739" s="110"/>
      <c r="B739" s="111" t="s">
        <v>386</v>
      </c>
      <c r="C739" s="112" t="s">
        <v>283</v>
      </c>
      <c r="E739" s="116"/>
      <c r="F739" s="114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20">
        <f t="shared" si="1061"/>
        <v>0</v>
      </c>
      <c r="T739" s="114"/>
      <c r="U739" s="116">
        <f t="shared" ref="U739:X739" si="1076">SUMIFS($G739:$R739,$G$5:$R$5,U$6)</f>
        <v>0</v>
      </c>
      <c r="V739" s="116">
        <f t="shared" si="1076"/>
        <v>0</v>
      </c>
      <c r="W739" s="116">
        <f t="shared" si="1076"/>
        <v>0</v>
      </c>
      <c r="X739" s="116">
        <f t="shared" si="1076"/>
        <v>0</v>
      </c>
    </row>
    <row r="740" ht="14.25" customHeight="1" outlineLevel="1">
      <c r="A740" s="110"/>
      <c r="B740" s="197" t="s">
        <v>387</v>
      </c>
      <c r="C740" s="112" t="s">
        <v>283</v>
      </c>
      <c r="E740" s="116"/>
      <c r="F740" s="114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20">
        <f t="shared" si="1061"/>
        <v>0</v>
      </c>
      <c r="T740" s="114"/>
      <c r="U740" s="116">
        <f t="shared" ref="U740:X740" si="1077">SUMIFS($G740:$R740,$G$5:$R$5,U$6)</f>
        <v>0</v>
      </c>
      <c r="V740" s="116">
        <f t="shared" si="1077"/>
        <v>0</v>
      </c>
      <c r="W740" s="116">
        <f t="shared" si="1077"/>
        <v>0</v>
      </c>
      <c r="X740" s="116">
        <f t="shared" si="1077"/>
        <v>0</v>
      </c>
    </row>
    <row r="741" ht="14.25" customHeight="1" outlineLevel="1">
      <c r="A741" s="110"/>
      <c r="B741" s="111" t="s">
        <v>388</v>
      </c>
      <c r="C741" s="112" t="s">
        <v>283</v>
      </c>
      <c r="E741" s="116"/>
      <c r="F741" s="114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20">
        <f t="shared" si="1061"/>
        <v>0</v>
      </c>
      <c r="T741" s="114"/>
      <c r="U741" s="116">
        <f t="shared" ref="U741:X741" si="1078">SUMIFS($G741:$R741,$G$5:$R$5,U$6)</f>
        <v>0</v>
      </c>
      <c r="V741" s="116">
        <f t="shared" si="1078"/>
        <v>0</v>
      </c>
      <c r="W741" s="116">
        <f t="shared" si="1078"/>
        <v>0</v>
      </c>
      <c r="X741" s="116">
        <f t="shared" si="1078"/>
        <v>0</v>
      </c>
    </row>
    <row r="742" ht="14.25" customHeight="1" outlineLevel="1">
      <c r="A742" s="110"/>
      <c r="B742" s="197" t="s">
        <v>389</v>
      </c>
      <c r="C742" s="112" t="s">
        <v>283</v>
      </c>
      <c r="E742" s="116"/>
      <c r="F742" s="114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20">
        <f t="shared" si="1061"/>
        <v>0</v>
      </c>
      <c r="T742" s="114"/>
      <c r="U742" s="116">
        <f t="shared" ref="U742:X742" si="1079">SUMIFS($G742:$R742,$G$5:$R$5,U$6)</f>
        <v>0</v>
      </c>
      <c r="V742" s="116">
        <f t="shared" si="1079"/>
        <v>0</v>
      </c>
      <c r="W742" s="116">
        <f t="shared" si="1079"/>
        <v>0</v>
      </c>
      <c r="X742" s="116">
        <f t="shared" si="1079"/>
        <v>0</v>
      </c>
    </row>
    <row r="743" ht="14.25" customHeight="1" outlineLevel="1">
      <c r="A743" s="110"/>
      <c r="B743" s="111" t="s">
        <v>390</v>
      </c>
      <c r="C743" s="112" t="s">
        <v>283</v>
      </c>
      <c r="E743" s="116"/>
      <c r="F743" s="114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20">
        <f t="shared" si="1061"/>
        <v>0</v>
      </c>
      <c r="T743" s="114"/>
      <c r="U743" s="116">
        <f t="shared" ref="U743:X743" si="1080">SUMIFS($G743:$R743,$G$5:$R$5,U$6)</f>
        <v>0</v>
      </c>
      <c r="V743" s="116">
        <f t="shared" si="1080"/>
        <v>0</v>
      </c>
      <c r="W743" s="116">
        <f t="shared" si="1080"/>
        <v>0</v>
      </c>
      <c r="X743" s="116">
        <f t="shared" si="1080"/>
        <v>0</v>
      </c>
    </row>
    <row r="744" ht="14.25" customHeight="1" outlineLevel="1">
      <c r="A744" s="110"/>
      <c r="B744" s="111" t="s">
        <v>391</v>
      </c>
      <c r="C744" s="112" t="s">
        <v>283</v>
      </c>
      <c r="E744" s="116"/>
      <c r="F744" s="114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20">
        <f t="shared" si="1061"/>
        <v>0</v>
      </c>
      <c r="T744" s="114"/>
      <c r="U744" s="116">
        <f t="shared" ref="U744:X744" si="1081">SUMIFS($G744:$R744,$G$5:$R$5,U$6)</f>
        <v>0</v>
      </c>
      <c r="V744" s="116">
        <f t="shared" si="1081"/>
        <v>0</v>
      </c>
      <c r="W744" s="116">
        <f t="shared" si="1081"/>
        <v>0</v>
      </c>
      <c r="X744" s="116">
        <f t="shared" si="1081"/>
        <v>0</v>
      </c>
    </row>
    <row r="745" ht="14.25" customHeight="1" outlineLevel="1">
      <c r="A745" s="110"/>
      <c r="B745" s="197" t="s">
        <v>392</v>
      </c>
      <c r="C745" s="112" t="s">
        <v>283</v>
      </c>
      <c r="E745" s="116"/>
      <c r="F745" s="114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20">
        <f t="shared" si="1061"/>
        <v>0</v>
      </c>
      <c r="T745" s="114"/>
      <c r="U745" s="116">
        <f t="shared" ref="U745:X745" si="1082">SUMIFS($G745:$R745,$G$5:$R$5,U$6)</f>
        <v>0</v>
      </c>
      <c r="V745" s="116">
        <f t="shared" si="1082"/>
        <v>0</v>
      </c>
      <c r="W745" s="116">
        <f t="shared" si="1082"/>
        <v>0</v>
      </c>
      <c r="X745" s="116">
        <f t="shared" si="1082"/>
        <v>0</v>
      </c>
    </row>
    <row r="746" ht="14.25" customHeight="1" outlineLevel="1">
      <c r="A746" s="110"/>
      <c r="B746" s="111" t="s">
        <v>393</v>
      </c>
      <c r="C746" s="112" t="s">
        <v>283</v>
      </c>
      <c r="E746" s="116"/>
      <c r="F746" s="114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20">
        <f t="shared" si="1061"/>
        <v>0</v>
      </c>
      <c r="T746" s="114"/>
      <c r="U746" s="116">
        <f t="shared" ref="U746:X746" si="1083">SUMIFS($G746:$R746,$G$5:$R$5,U$6)</f>
        <v>0</v>
      </c>
      <c r="V746" s="116">
        <f t="shared" si="1083"/>
        <v>0</v>
      </c>
      <c r="W746" s="116">
        <f t="shared" si="1083"/>
        <v>0</v>
      </c>
      <c r="X746" s="116">
        <f t="shared" si="1083"/>
        <v>0</v>
      </c>
    </row>
    <row r="747" ht="14.25" customHeight="1" outlineLevel="1">
      <c r="A747" s="121"/>
      <c r="B747" s="148" t="s">
        <v>394</v>
      </c>
      <c r="C747" s="123" t="s">
        <v>283</v>
      </c>
      <c r="D747" s="70"/>
      <c r="E747" s="120">
        <f>SUM(E724:E746)</f>
        <v>0</v>
      </c>
      <c r="F747" s="109"/>
      <c r="G747" s="120">
        <f t="shared" ref="G747:S747" si="1084">SUM(G724:G746)</f>
        <v>0</v>
      </c>
      <c r="H747" s="120">
        <f t="shared" si="1084"/>
        <v>0</v>
      </c>
      <c r="I747" s="120">
        <f t="shared" si="1084"/>
        <v>0</v>
      </c>
      <c r="J747" s="120">
        <f t="shared" si="1084"/>
        <v>0</v>
      </c>
      <c r="K747" s="120">
        <f t="shared" si="1084"/>
        <v>0</v>
      </c>
      <c r="L747" s="120">
        <f t="shared" si="1084"/>
        <v>0</v>
      </c>
      <c r="M747" s="120">
        <f t="shared" si="1084"/>
        <v>0</v>
      </c>
      <c r="N747" s="120">
        <f t="shared" si="1084"/>
        <v>0</v>
      </c>
      <c r="O747" s="120">
        <f t="shared" si="1084"/>
        <v>0</v>
      </c>
      <c r="P747" s="120">
        <f t="shared" si="1084"/>
        <v>0</v>
      </c>
      <c r="Q747" s="120">
        <f t="shared" si="1084"/>
        <v>0</v>
      </c>
      <c r="R747" s="120">
        <f t="shared" si="1084"/>
        <v>0</v>
      </c>
      <c r="S747" s="120">
        <f t="shared" si="1084"/>
        <v>0</v>
      </c>
      <c r="T747" s="109"/>
      <c r="U747" s="120">
        <f t="shared" ref="U747:X747" si="1085">SUM(U724:U746)</f>
        <v>0</v>
      </c>
      <c r="V747" s="120">
        <f t="shared" si="1085"/>
        <v>0</v>
      </c>
      <c r="W747" s="120">
        <f t="shared" si="1085"/>
        <v>0</v>
      </c>
      <c r="X747" s="120">
        <f t="shared" si="1085"/>
        <v>0</v>
      </c>
    </row>
    <row r="748" ht="4.5" customHeight="1" outlineLevel="1">
      <c r="A748" s="128"/>
      <c r="B748" s="129"/>
      <c r="C748" s="130"/>
      <c r="D748" s="70"/>
      <c r="E748" s="131"/>
      <c r="F748" s="7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70"/>
      <c r="U748" s="131"/>
      <c r="V748" s="131"/>
      <c r="W748" s="131"/>
      <c r="X748" s="131"/>
    </row>
    <row r="749" ht="14.25" customHeight="1" outlineLevel="1">
      <c r="A749" s="110"/>
      <c r="B749" s="111" t="s">
        <v>371</v>
      </c>
      <c r="C749" s="112" t="s">
        <v>69</v>
      </c>
      <c r="E749" s="115">
        <f t="shared" ref="E749:E771" si="1088">IFERROR(E724/E$32,0)</f>
        <v>0</v>
      </c>
      <c r="F749" s="114"/>
      <c r="G749" s="115">
        <f t="shared" ref="G749:S749" si="1086">IFERROR(G724/G$32,0)</f>
        <v>0</v>
      </c>
      <c r="H749" s="115">
        <f t="shared" si="1086"/>
        <v>0</v>
      </c>
      <c r="I749" s="115">
        <f t="shared" si="1086"/>
        <v>0</v>
      </c>
      <c r="J749" s="115">
        <f t="shared" si="1086"/>
        <v>0</v>
      </c>
      <c r="K749" s="115">
        <f t="shared" si="1086"/>
        <v>0</v>
      </c>
      <c r="L749" s="115">
        <f t="shared" si="1086"/>
        <v>0</v>
      </c>
      <c r="M749" s="115">
        <f t="shared" si="1086"/>
        <v>0</v>
      </c>
      <c r="N749" s="115">
        <f t="shared" si="1086"/>
        <v>0</v>
      </c>
      <c r="O749" s="115">
        <f t="shared" si="1086"/>
        <v>0</v>
      </c>
      <c r="P749" s="115">
        <f t="shared" si="1086"/>
        <v>0</v>
      </c>
      <c r="Q749" s="115">
        <f t="shared" si="1086"/>
        <v>0</v>
      </c>
      <c r="R749" s="115">
        <f t="shared" si="1086"/>
        <v>0</v>
      </c>
      <c r="S749" s="117">
        <f t="shared" si="1086"/>
        <v>0</v>
      </c>
      <c r="T749" s="114"/>
      <c r="U749" s="117">
        <f t="shared" ref="U749:X749" si="1087">IFERROR(U724/U$32,0)</f>
        <v>0</v>
      </c>
      <c r="V749" s="117">
        <f t="shared" si="1087"/>
        <v>0</v>
      </c>
      <c r="W749" s="117">
        <f t="shared" si="1087"/>
        <v>0</v>
      </c>
      <c r="X749" s="117">
        <f t="shared" si="1087"/>
        <v>0</v>
      </c>
    </row>
    <row r="750" ht="14.25" customHeight="1" outlineLevel="1">
      <c r="A750" s="110"/>
      <c r="B750" s="111" t="s">
        <v>372</v>
      </c>
      <c r="C750" s="112" t="s">
        <v>69</v>
      </c>
      <c r="E750" s="115">
        <f t="shared" si="1088"/>
        <v>0</v>
      </c>
      <c r="F750" s="114"/>
      <c r="G750" s="115">
        <f t="shared" ref="G750:S750" si="1089">IFERROR(G725/G$32,0)</f>
        <v>0</v>
      </c>
      <c r="H750" s="115">
        <f t="shared" si="1089"/>
        <v>0</v>
      </c>
      <c r="I750" s="115">
        <f t="shared" si="1089"/>
        <v>0</v>
      </c>
      <c r="J750" s="115">
        <f t="shared" si="1089"/>
        <v>0</v>
      </c>
      <c r="K750" s="115">
        <f t="shared" si="1089"/>
        <v>0</v>
      </c>
      <c r="L750" s="115">
        <f t="shared" si="1089"/>
        <v>0</v>
      </c>
      <c r="M750" s="115">
        <f t="shared" si="1089"/>
        <v>0</v>
      </c>
      <c r="N750" s="115">
        <f t="shared" si="1089"/>
        <v>0</v>
      </c>
      <c r="O750" s="115">
        <f t="shared" si="1089"/>
        <v>0</v>
      </c>
      <c r="P750" s="115">
        <f t="shared" si="1089"/>
        <v>0</v>
      </c>
      <c r="Q750" s="115">
        <f t="shared" si="1089"/>
        <v>0</v>
      </c>
      <c r="R750" s="115">
        <f t="shared" si="1089"/>
        <v>0</v>
      </c>
      <c r="S750" s="117">
        <f t="shared" si="1089"/>
        <v>0</v>
      </c>
      <c r="T750" s="114"/>
      <c r="U750" s="117">
        <f t="shared" ref="U750:X750" si="1090">IFERROR(U725/U$32,0)</f>
        <v>0</v>
      </c>
      <c r="V750" s="117">
        <f t="shared" si="1090"/>
        <v>0</v>
      </c>
      <c r="W750" s="117">
        <f t="shared" si="1090"/>
        <v>0</v>
      </c>
      <c r="X750" s="117">
        <f t="shared" si="1090"/>
        <v>0</v>
      </c>
    </row>
    <row r="751" ht="14.25" customHeight="1" outlineLevel="1">
      <c r="A751" s="110"/>
      <c r="B751" s="197" t="s">
        <v>373</v>
      </c>
      <c r="C751" s="112" t="s">
        <v>69</v>
      </c>
      <c r="E751" s="115">
        <f t="shared" si="1088"/>
        <v>0</v>
      </c>
      <c r="F751" s="114"/>
      <c r="G751" s="115">
        <f t="shared" ref="G751:S751" si="1091">IFERROR(G726/G$32,0)</f>
        <v>0</v>
      </c>
      <c r="H751" s="115">
        <f t="shared" si="1091"/>
        <v>0</v>
      </c>
      <c r="I751" s="115">
        <f t="shared" si="1091"/>
        <v>0</v>
      </c>
      <c r="J751" s="115">
        <f t="shared" si="1091"/>
        <v>0</v>
      </c>
      <c r="K751" s="115">
        <f t="shared" si="1091"/>
        <v>0</v>
      </c>
      <c r="L751" s="115">
        <f t="shared" si="1091"/>
        <v>0</v>
      </c>
      <c r="M751" s="115">
        <f t="shared" si="1091"/>
        <v>0</v>
      </c>
      <c r="N751" s="115">
        <f t="shared" si="1091"/>
        <v>0</v>
      </c>
      <c r="O751" s="115">
        <f t="shared" si="1091"/>
        <v>0</v>
      </c>
      <c r="P751" s="115">
        <f t="shared" si="1091"/>
        <v>0</v>
      </c>
      <c r="Q751" s="115">
        <f t="shared" si="1091"/>
        <v>0</v>
      </c>
      <c r="R751" s="115">
        <f t="shared" si="1091"/>
        <v>0</v>
      </c>
      <c r="S751" s="117">
        <f t="shared" si="1091"/>
        <v>0</v>
      </c>
      <c r="T751" s="114"/>
      <c r="U751" s="117">
        <f t="shared" ref="U751:X751" si="1092">IFERROR(U726/U$32,0)</f>
        <v>0</v>
      </c>
      <c r="V751" s="117">
        <f t="shared" si="1092"/>
        <v>0</v>
      </c>
      <c r="W751" s="117">
        <f t="shared" si="1092"/>
        <v>0</v>
      </c>
      <c r="X751" s="117">
        <f t="shared" si="1092"/>
        <v>0</v>
      </c>
    </row>
    <row r="752" ht="14.25" customHeight="1" outlineLevel="1">
      <c r="A752" s="110"/>
      <c r="B752" s="111" t="s">
        <v>374</v>
      </c>
      <c r="C752" s="112" t="s">
        <v>69</v>
      </c>
      <c r="E752" s="115">
        <f t="shared" si="1088"/>
        <v>0</v>
      </c>
      <c r="F752" s="114"/>
      <c r="G752" s="115">
        <f t="shared" ref="G752:S752" si="1093">IFERROR(G727/G$32,0)</f>
        <v>0</v>
      </c>
      <c r="H752" s="115">
        <f t="shared" si="1093"/>
        <v>0</v>
      </c>
      <c r="I752" s="115">
        <f t="shared" si="1093"/>
        <v>0</v>
      </c>
      <c r="J752" s="115">
        <f t="shared" si="1093"/>
        <v>0</v>
      </c>
      <c r="K752" s="115">
        <f t="shared" si="1093"/>
        <v>0</v>
      </c>
      <c r="L752" s="115">
        <f t="shared" si="1093"/>
        <v>0</v>
      </c>
      <c r="M752" s="115">
        <f t="shared" si="1093"/>
        <v>0</v>
      </c>
      <c r="N752" s="115">
        <f t="shared" si="1093"/>
        <v>0</v>
      </c>
      <c r="O752" s="115">
        <f t="shared" si="1093"/>
        <v>0</v>
      </c>
      <c r="P752" s="115">
        <f t="shared" si="1093"/>
        <v>0</v>
      </c>
      <c r="Q752" s="115">
        <f t="shared" si="1093"/>
        <v>0</v>
      </c>
      <c r="R752" s="115">
        <f t="shared" si="1093"/>
        <v>0</v>
      </c>
      <c r="S752" s="117">
        <f t="shared" si="1093"/>
        <v>0</v>
      </c>
      <c r="T752" s="114"/>
      <c r="U752" s="117">
        <f t="shared" ref="U752:X752" si="1094">IFERROR(U727/U$32,0)</f>
        <v>0</v>
      </c>
      <c r="V752" s="117">
        <f t="shared" si="1094"/>
        <v>0</v>
      </c>
      <c r="W752" s="117">
        <f t="shared" si="1094"/>
        <v>0</v>
      </c>
      <c r="X752" s="117">
        <f t="shared" si="1094"/>
        <v>0</v>
      </c>
    </row>
    <row r="753" ht="14.25" customHeight="1" outlineLevel="1">
      <c r="A753" s="110"/>
      <c r="B753" s="111" t="s">
        <v>375</v>
      </c>
      <c r="C753" s="112" t="s">
        <v>69</v>
      </c>
      <c r="E753" s="115">
        <f t="shared" si="1088"/>
        <v>0</v>
      </c>
      <c r="F753" s="114"/>
      <c r="G753" s="115">
        <f t="shared" ref="G753:S753" si="1095">IFERROR(G728/G$32,0)</f>
        <v>0</v>
      </c>
      <c r="H753" s="115">
        <f t="shared" si="1095"/>
        <v>0</v>
      </c>
      <c r="I753" s="115">
        <f t="shared" si="1095"/>
        <v>0</v>
      </c>
      <c r="J753" s="115">
        <f t="shared" si="1095"/>
        <v>0</v>
      </c>
      <c r="K753" s="115">
        <f t="shared" si="1095"/>
        <v>0</v>
      </c>
      <c r="L753" s="115">
        <f t="shared" si="1095"/>
        <v>0</v>
      </c>
      <c r="M753" s="115">
        <f t="shared" si="1095"/>
        <v>0</v>
      </c>
      <c r="N753" s="115">
        <f t="shared" si="1095"/>
        <v>0</v>
      </c>
      <c r="O753" s="115">
        <f t="shared" si="1095"/>
        <v>0</v>
      </c>
      <c r="P753" s="115">
        <f t="shared" si="1095"/>
        <v>0</v>
      </c>
      <c r="Q753" s="115">
        <f t="shared" si="1095"/>
        <v>0</v>
      </c>
      <c r="R753" s="115">
        <f t="shared" si="1095"/>
        <v>0</v>
      </c>
      <c r="S753" s="117">
        <f t="shared" si="1095"/>
        <v>0</v>
      </c>
      <c r="T753" s="114"/>
      <c r="U753" s="117">
        <f t="shared" ref="U753:X753" si="1096">IFERROR(U728/U$32,0)</f>
        <v>0</v>
      </c>
      <c r="V753" s="117">
        <f t="shared" si="1096"/>
        <v>0</v>
      </c>
      <c r="W753" s="117">
        <f t="shared" si="1096"/>
        <v>0</v>
      </c>
      <c r="X753" s="117">
        <f t="shared" si="1096"/>
        <v>0</v>
      </c>
    </row>
    <row r="754" ht="14.25" customHeight="1" outlineLevel="1">
      <c r="A754" s="110"/>
      <c r="B754" s="111" t="s">
        <v>376</v>
      </c>
      <c r="C754" s="112" t="s">
        <v>69</v>
      </c>
      <c r="E754" s="115">
        <f t="shared" si="1088"/>
        <v>0</v>
      </c>
      <c r="F754" s="114"/>
      <c r="G754" s="115">
        <f t="shared" ref="G754:S754" si="1097">IFERROR(G729/G$32,0)</f>
        <v>0</v>
      </c>
      <c r="H754" s="115">
        <f t="shared" si="1097"/>
        <v>0</v>
      </c>
      <c r="I754" s="115">
        <f t="shared" si="1097"/>
        <v>0</v>
      </c>
      <c r="J754" s="115">
        <f t="shared" si="1097"/>
        <v>0</v>
      </c>
      <c r="K754" s="115">
        <f t="shared" si="1097"/>
        <v>0</v>
      </c>
      <c r="L754" s="115">
        <f t="shared" si="1097"/>
        <v>0</v>
      </c>
      <c r="M754" s="115">
        <f t="shared" si="1097"/>
        <v>0</v>
      </c>
      <c r="N754" s="115">
        <f t="shared" si="1097"/>
        <v>0</v>
      </c>
      <c r="O754" s="115">
        <f t="shared" si="1097"/>
        <v>0</v>
      </c>
      <c r="P754" s="115">
        <f t="shared" si="1097"/>
        <v>0</v>
      </c>
      <c r="Q754" s="115">
        <f t="shared" si="1097"/>
        <v>0</v>
      </c>
      <c r="R754" s="115">
        <f t="shared" si="1097"/>
        <v>0</v>
      </c>
      <c r="S754" s="117">
        <f t="shared" si="1097"/>
        <v>0</v>
      </c>
      <c r="T754" s="114"/>
      <c r="U754" s="117">
        <f t="shared" ref="U754:X754" si="1098">IFERROR(U729/U$32,0)</f>
        <v>0</v>
      </c>
      <c r="V754" s="117">
        <f t="shared" si="1098"/>
        <v>0</v>
      </c>
      <c r="W754" s="117">
        <f t="shared" si="1098"/>
        <v>0</v>
      </c>
      <c r="X754" s="117">
        <f t="shared" si="1098"/>
        <v>0</v>
      </c>
    </row>
    <row r="755" ht="14.25" customHeight="1" outlineLevel="1">
      <c r="A755" s="110"/>
      <c r="B755" s="111" t="s">
        <v>377</v>
      </c>
      <c r="C755" s="112" t="s">
        <v>69</v>
      </c>
      <c r="E755" s="115">
        <f t="shared" si="1088"/>
        <v>0</v>
      </c>
      <c r="F755" s="114"/>
      <c r="G755" s="115">
        <f t="shared" ref="G755:S755" si="1099">IFERROR(G730/G$32,0)</f>
        <v>0</v>
      </c>
      <c r="H755" s="115">
        <f t="shared" si="1099"/>
        <v>0</v>
      </c>
      <c r="I755" s="115">
        <f t="shared" si="1099"/>
        <v>0</v>
      </c>
      <c r="J755" s="115">
        <f t="shared" si="1099"/>
        <v>0</v>
      </c>
      <c r="K755" s="115">
        <f t="shared" si="1099"/>
        <v>0</v>
      </c>
      <c r="L755" s="115">
        <f t="shared" si="1099"/>
        <v>0</v>
      </c>
      <c r="M755" s="115">
        <f t="shared" si="1099"/>
        <v>0</v>
      </c>
      <c r="N755" s="115">
        <f t="shared" si="1099"/>
        <v>0</v>
      </c>
      <c r="O755" s="115">
        <f t="shared" si="1099"/>
        <v>0</v>
      </c>
      <c r="P755" s="115">
        <f t="shared" si="1099"/>
        <v>0</v>
      </c>
      <c r="Q755" s="115">
        <f t="shared" si="1099"/>
        <v>0</v>
      </c>
      <c r="R755" s="115">
        <f t="shared" si="1099"/>
        <v>0</v>
      </c>
      <c r="S755" s="117">
        <f t="shared" si="1099"/>
        <v>0</v>
      </c>
      <c r="T755" s="114"/>
      <c r="U755" s="117">
        <f t="shared" ref="U755:X755" si="1100">IFERROR(U730/U$32,0)</f>
        <v>0</v>
      </c>
      <c r="V755" s="117">
        <f t="shared" si="1100"/>
        <v>0</v>
      </c>
      <c r="W755" s="117">
        <f t="shared" si="1100"/>
        <v>0</v>
      </c>
      <c r="X755" s="117">
        <f t="shared" si="1100"/>
        <v>0</v>
      </c>
    </row>
    <row r="756" ht="14.25" customHeight="1" outlineLevel="1">
      <c r="A756" s="110"/>
      <c r="B756" s="111" t="s">
        <v>378</v>
      </c>
      <c r="C756" s="112" t="s">
        <v>69</v>
      </c>
      <c r="E756" s="115">
        <f t="shared" si="1088"/>
        <v>0</v>
      </c>
      <c r="F756" s="114"/>
      <c r="G756" s="115">
        <f t="shared" ref="G756:S756" si="1101">IFERROR(G731/G$32,0)</f>
        <v>0</v>
      </c>
      <c r="H756" s="115">
        <f t="shared" si="1101"/>
        <v>0</v>
      </c>
      <c r="I756" s="115">
        <f t="shared" si="1101"/>
        <v>0</v>
      </c>
      <c r="J756" s="115">
        <f t="shared" si="1101"/>
        <v>0</v>
      </c>
      <c r="K756" s="115">
        <f t="shared" si="1101"/>
        <v>0</v>
      </c>
      <c r="L756" s="115">
        <f t="shared" si="1101"/>
        <v>0</v>
      </c>
      <c r="M756" s="115">
        <f t="shared" si="1101"/>
        <v>0</v>
      </c>
      <c r="N756" s="115">
        <f t="shared" si="1101"/>
        <v>0</v>
      </c>
      <c r="O756" s="115">
        <f t="shared" si="1101"/>
        <v>0</v>
      </c>
      <c r="P756" s="115">
        <f t="shared" si="1101"/>
        <v>0</v>
      </c>
      <c r="Q756" s="115">
        <f t="shared" si="1101"/>
        <v>0</v>
      </c>
      <c r="R756" s="115">
        <f t="shared" si="1101"/>
        <v>0</v>
      </c>
      <c r="S756" s="117">
        <f t="shared" si="1101"/>
        <v>0</v>
      </c>
      <c r="T756" s="114"/>
      <c r="U756" s="117">
        <f t="shared" ref="U756:X756" si="1102">IFERROR(U731/U$32,0)</f>
        <v>0</v>
      </c>
      <c r="V756" s="117">
        <f t="shared" si="1102"/>
        <v>0</v>
      </c>
      <c r="W756" s="117">
        <f t="shared" si="1102"/>
        <v>0</v>
      </c>
      <c r="X756" s="117">
        <f t="shared" si="1102"/>
        <v>0</v>
      </c>
    </row>
    <row r="757" ht="14.25" customHeight="1" outlineLevel="1">
      <c r="A757" s="110"/>
      <c r="B757" s="111" t="s">
        <v>379</v>
      </c>
      <c r="C757" s="112" t="s">
        <v>69</v>
      </c>
      <c r="E757" s="115">
        <f t="shared" si="1088"/>
        <v>0</v>
      </c>
      <c r="F757" s="114"/>
      <c r="G757" s="115">
        <f t="shared" ref="G757:S757" si="1103">IFERROR(G732/G$32,0)</f>
        <v>0</v>
      </c>
      <c r="H757" s="115">
        <f t="shared" si="1103"/>
        <v>0</v>
      </c>
      <c r="I757" s="115">
        <f t="shared" si="1103"/>
        <v>0</v>
      </c>
      <c r="J757" s="115">
        <f t="shared" si="1103"/>
        <v>0</v>
      </c>
      <c r="K757" s="115">
        <f t="shared" si="1103"/>
        <v>0</v>
      </c>
      <c r="L757" s="115">
        <f t="shared" si="1103"/>
        <v>0</v>
      </c>
      <c r="M757" s="115">
        <f t="shared" si="1103"/>
        <v>0</v>
      </c>
      <c r="N757" s="115">
        <f t="shared" si="1103"/>
        <v>0</v>
      </c>
      <c r="O757" s="115">
        <f t="shared" si="1103"/>
        <v>0</v>
      </c>
      <c r="P757" s="115">
        <f t="shared" si="1103"/>
        <v>0</v>
      </c>
      <c r="Q757" s="115">
        <f t="shared" si="1103"/>
        <v>0</v>
      </c>
      <c r="R757" s="115">
        <f t="shared" si="1103"/>
        <v>0</v>
      </c>
      <c r="S757" s="117">
        <f t="shared" si="1103"/>
        <v>0</v>
      </c>
      <c r="T757" s="114"/>
      <c r="U757" s="117">
        <f t="shared" ref="U757:X757" si="1104">IFERROR(U732/U$32,0)</f>
        <v>0</v>
      </c>
      <c r="V757" s="117">
        <f t="shared" si="1104"/>
        <v>0</v>
      </c>
      <c r="W757" s="117">
        <f t="shared" si="1104"/>
        <v>0</v>
      </c>
      <c r="X757" s="117">
        <f t="shared" si="1104"/>
        <v>0</v>
      </c>
    </row>
    <row r="758" ht="14.25" customHeight="1" outlineLevel="1">
      <c r="A758" s="110"/>
      <c r="B758" s="111" t="s">
        <v>380</v>
      </c>
      <c r="C758" s="112" t="s">
        <v>69</v>
      </c>
      <c r="E758" s="115">
        <f t="shared" si="1088"/>
        <v>0</v>
      </c>
      <c r="F758" s="114"/>
      <c r="G758" s="115">
        <f t="shared" ref="G758:S758" si="1105">IFERROR(G733/G$32,0)</f>
        <v>0</v>
      </c>
      <c r="H758" s="115">
        <f t="shared" si="1105"/>
        <v>0</v>
      </c>
      <c r="I758" s="115">
        <f t="shared" si="1105"/>
        <v>0</v>
      </c>
      <c r="J758" s="115">
        <f t="shared" si="1105"/>
        <v>0</v>
      </c>
      <c r="K758" s="115">
        <f t="shared" si="1105"/>
        <v>0</v>
      </c>
      <c r="L758" s="115">
        <f t="shared" si="1105"/>
        <v>0</v>
      </c>
      <c r="M758" s="115">
        <f t="shared" si="1105"/>
        <v>0</v>
      </c>
      <c r="N758" s="115">
        <f t="shared" si="1105"/>
        <v>0</v>
      </c>
      <c r="O758" s="115">
        <f t="shared" si="1105"/>
        <v>0</v>
      </c>
      <c r="P758" s="115">
        <f t="shared" si="1105"/>
        <v>0</v>
      </c>
      <c r="Q758" s="115">
        <f t="shared" si="1105"/>
        <v>0</v>
      </c>
      <c r="R758" s="115">
        <f t="shared" si="1105"/>
        <v>0</v>
      </c>
      <c r="S758" s="117">
        <f t="shared" si="1105"/>
        <v>0</v>
      </c>
      <c r="T758" s="114"/>
      <c r="U758" s="117">
        <f t="shared" ref="U758:X758" si="1106">IFERROR(U733/U$32,0)</f>
        <v>0</v>
      </c>
      <c r="V758" s="117">
        <f t="shared" si="1106"/>
        <v>0</v>
      </c>
      <c r="W758" s="117">
        <f t="shared" si="1106"/>
        <v>0</v>
      </c>
      <c r="X758" s="117">
        <f t="shared" si="1106"/>
        <v>0</v>
      </c>
    </row>
    <row r="759" ht="14.25" customHeight="1" outlineLevel="1">
      <c r="A759" s="110"/>
      <c r="B759" s="111" t="s">
        <v>381</v>
      </c>
      <c r="C759" s="112" t="s">
        <v>69</v>
      </c>
      <c r="E759" s="115">
        <f t="shared" si="1088"/>
        <v>0</v>
      </c>
      <c r="F759" s="114"/>
      <c r="G759" s="115">
        <f t="shared" ref="G759:S759" si="1107">IFERROR(G734/G$32,0)</f>
        <v>0</v>
      </c>
      <c r="H759" s="115">
        <f t="shared" si="1107"/>
        <v>0</v>
      </c>
      <c r="I759" s="115">
        <f t="shared" si="1107"/>
        <v>0</v>
      </c>
      <c r="J759" s="115">
        <f t="shared" si="1107"/>
        <v>0</v>
      </c>
      <c r="K759" s="115">
        <f t="shared" si="1107"/>
        <v>0</v>
      </c>
      <c r="L759" s="115">
        <f t="shared" si="1107"/>
        <v>0</v>
      </c>
      <c r="M759" s="115">
        <f t="shared" si="1107"/>
        <v>0</v>
      </c>
      <c r="N759" s="115">
        <f t="shared" si="1107"/>
        <v>0</v>
      </c>
      <c r="O759" s="115">
        <f t="shared" si="1107"/>
        <v>0</v>
      </c>
      <c r="P759" s="115">
        <f t="shared" si="1107"/>
        <v>0</v>
      </c>
      <c r="Q759" s="115">
        <f t="shared" si="1107"/>
        <v>0</v>
      </c>
      <c r="R759" s="115">
        <f t="shared" si="1107"/>
        <v>0</v>
      </c>
      <c r="S759" s="117">
        <f t="shared" si="1107"/>
        <v>0</v>
      </c>
      <c r="T759" s="114"/>
      <c r="U759" s="117">
        <f t="shared" ref="U759:X759" si="1108">IFERROR(U734/U$32,0)</f>
        <v>0</v>
      </c>
      <c r="V759" s="117">
        <f t="shared" si="1108"/>
        <v>0</v>
      </c>
      <c r="W759" s="117">
        <f t="shared" si="1108"/>
        <v>0</v>
      </c>
      <c r="X759" s="117">
        <f t="shared" si="1108"/>
        <v>0</v>
      </c>
    </row>
    <row r="760" ht="14.25" customHeight="1" outlineLevel="1">
      <c r="A760" s="110"/>
      <c r="B760" s="197" t="s">
        <v>382</v>
      </c>
      <c r="C760" s="112" t="s">
        <v>69</v>
      </c>
      <c r="E760" s="115">
        <f t="shared" si="1088"/>
        <v>0</v>
      </c>
      <c r="F760" s="114"/>
      <c r="G760" s="115">
        <f t="shared" ref="G760:S760" si="1109">IFERROR(G735/G$32,0)</f>
        <v>0</v>
      </c>
      <c r="H760" s="115">
        <f t="shared" si="1109"/>
        <v>0</v>
      </c>
      <c r="I760" s="115">
        <f t="shared" si="1109"/>
        <v>0</v>
      </c>
      <c r="J760" s="115">
        <f t="shared" si="1109"/>
        <v>0</v>
      </c>
      <c r="K760" s="115">
        <f t="shared" si="1109"/>
        <v>0</v>
      </c>
      <c r="L760" s="115">
        <f t="shared" si="1109"/>
        <v>0</v>
      </c>
      <c r="M760" s="115">
        <f t="shared" si="1109"/>
        <v>0</v>
      </c>
      <c r="N760" s="115">
        <f t="shared" si="1109"/>
        <v>0</v>
      </c>
      <c r="O760" s="115">
        <f t="shared" si="1109"/>
        <v>0</v>
      </c>
      <c r="P760" s="115">
        <f t="shared" si="1109"/>
        <v>0</v>
      </c>
      <c r="Q760" s="115">
        <f t="shared" si="1109"/>
        <v>0</v>
      </c>
      <c r="R760" s="115">
        <f t="shared" si="1109"/>
        <v>0</v>
      </c>
      <c r="S760" s="117">
        <f t="shared" si="1109"/>
        <v>0</v>
      </c>
      <c r="T760" s="114"/>
      <c r="U760" s="117">
        <f t="shared" ref="U760:X760" si="1110">IFERROR(U735/U$32,0)</f>
        <v>0</v>
      </c>
      <c r="V760" s="117">
        <f t="shared" si="1110"/>
        <v>0</v>
      </c>
      <c r="W760" s="117">
        <f t="shared" si="1110"/>
        <v>0</v>
      </c>
      <c r="X760" s="117">
        <f t="shared" si="1110"/>
        <v>0</v>
      </c>
    </row>
    <row r="761" ht="14.25" customHeight="1" outlineLevel="1">
      <c r="A761" s="110"/>
      <c r="B761" s="111" t="s">
        <v>383</v>
      </c>
      <c r="C761" s="112" t="s">
        <v>69</v>
      </c>
      <c r="E761" s="115">
        <f t="shared" si="1088"/>
        <v>0</v>
      </c>
      <c r="F761" s="114"/>
      <c r="G761" s="115">
        <f t="shared" ref="G761:S761" si="1111">IFERROR(G736/G$32,0)</f>
        <v>0</v>
      </c>
      <c r="H761" s="115">
        <f t="shared" si="1111"/>
        <v>0</v>
      </c>
      <c r="I761" s="115">
        <f t="shared" si="1111"/>
        <v>0</v>
      </c>
      <c r="J761" s="115">
        <f t="shared" si="1111"/>
        <v>0</v>
      </c>
      <c r="K761" s="115">
        <f t="shared" si="1111"/>
        <v>0</v>
      </c>
      <c r="L761" s="115">
        <f t="shared" si="1111"/>
        <v>0</v>
      </c>
      <c r="M761" s="115">
        <f t="shared" si="1111"/>
        <v>0</v>
      </c>
      <c r="N761" s="115">
        <f t="shared" si="1111"/>
        <v>0</v>
      </c>
      <c r="O761" s="115">
        <f t="shared" si="1111"/>
        <v>0</v>
      </c>
      <c r="P761" s="115">
        <f t="shared" si="1111"/>
        <v>0</v>
      </c>
      <c r="Q761" s="115">
        <f t="shared" si="1111"/>
        <v>0</v>
      </c>
      <c r="R761" s="115">
        <f t="shared" si="1111"/>
        <v>0</v>
      </c>
      <c r="S761" s="117">
        <f t="shared" si="1111"/>
        <v>0</v>
      </c>
      <c r="T761" s="114"/>
      <c r="U761" s="117">
        <f t="shared" ref="U761:X761" si="1112">IFERROR(U736/U$32,0)</f>
        <v>0</v>
      </c>
      <c r="V761" s="117">
        <f t="shared" si="1112"/>
        <v>0</v>
      </c>
      <c r="W761" s="117">
        <f t="shared" si="1112"/>
        <v>0</v>
      </c>
      <c r="X761" s="117">
        <f t="shared" si="1112"/>
        <v>0</v>
      </c>
    </row>
    <row r="762" ht="14.25" customHeight="1" outlineLevel="1">
      <c r="A762" s="110"/>
      <c r="B762" s="111" t="s">
        <v>384</v>
      </c>
      <c r="C762" s="112" t="s">
        <v>69</v>
      </c>
      <c r="E762" s="115">
        <f t="shared" si="1088"/>
        <v>0</v>
      </c>
      <c r="F762" s="114"/>
      <c r="G762" s="115">
        <f t="shared" ref="G762:S762" si="1113">IFERROR(G737/G$32,0)</f>
        <v>0</v>
      </c>
      <c r="H762" s="115">
        <f t="shared" si="1113"/>
        <v>0</v>
      </c>
      <c r="I762" s="115">
        <f t="shared" si="1113"/>
        <v>0</v>
      </c>
      <c r="J762" s="115">
        <f t="shared" si="1113"/>
        <v>0</v>
      </c>
      <c r="K762" s="115">
        <f t="shared" si="1113"/>
        <v>0</v>
      </c>
      <c r="L762" s="115">
        <f t="shared" si="1113"/>
        <v>0</v>
      </c>
      <c r="M762" s="115">
        <f t="shared" si="1113"/>
        <v>0</v>
      </c>
      <c r="N762" s="115">
        <f t="shared" si="1113"/>
        <v>0</v>
      </c>
      <c r="O762" s="115">
        <f t="shared" si="1113"/>
        <v>0</v>
      </c>
      <c r="P762" s="115">
        <f t="shared" si="1113"/>
        <v>0</v>
      </c>
      <c r="Q762" s="115">
        <f t="shared" si="1113"/>
        <v>0</v>
      </c>
      <c r="R762" s="115">
        <f t="shared" si="1113"/>
        <v>0</v>
      </c>
      <c r="S762" s="117">
        <f t="shared" si="1113"/>
        <v>0</v>
      </c>
      <c r="T762" s="114"/>
      <c r="U762" s="117">
        <f t="shared" ref="U762:X762" si="1114">IFERROR(U737/U$32,0)</f>
        <v>0</v>
      </c>
      <c r="V762" s="117">
        <f t="shared" si="1114"/>
        <v>0</v>
      </c>
      <c r="W762" s="117">
        <f t="shared" si="1114"/>
        <v>0</v>
      </c>
      <c r="X762" s="117">
        <f t="shared" si="1114"/>
        <v>0</v>
      </c>
    </row>
    <row r="763" ht="14.25" customHeight="1" outlineLevel="1">
      <c r="A763" s="110"/>
      <c r="B763" s="111" t="s">
        <v>385</v>
      </c>
      <c r="C763" s="112" t="s">
        <v>69</v>
      </c>
      <c r="E763" s="115">
        <f t="shared" si="1088"/>
        <v>0</v>
      </c>
      <c r="F763" s="114"/>
      <c r="G763" s="115">
        <f t="shared" ref="G763:S763" si="1115">IFERROR(G738/G$32,0)</f>
        <v>0</v>
      </c>
      <c r="H763" s="115">
        <f t="shared" si="1115"/>
        <v>0</v>
      </c>
      <c r="I763" s="115">
        <f t="shared" si="1115"/>
        <v>0</v>
      </c>
      <c r="J763" s="115">
        <f t="shared" si="1115"/>
        <v>0</v>
      </c>
      <c r="K763" s="115">
        <f t="shared" si="1115"/>
        <v>0</v>
      </c>
      <c r="L763" s="115">
        <f t="shared" si="1115"/>
        <v>0</v>
      </c>
      <c r="M763" s="115">
        <f t="shared" si="1115"/>
        <v>0</v>
      </c>
      <c r="N763" s="115">
        <f t="shared" si="1115"/>
        <v>0</v>
      </c>
      <c r="O763" s="115">
        <f t="shared" si="1115"/>
        <v>0</v>
      </c>
      <c r="P763" s="115">
        <f t="shared" si="1115"/>
        <v>0</v>
      </c>
      <c r="Q763" s="115">
        <f t="shared" si="1115"/>
        <v>0</v>
      </c>
      <c r="R763" s="115">
        <f t="shared" si="1115"/>
        <v>0</v>
      </c>
      <c r="S763" s="117">
        <f t="shared" si="1115"/>
        <v>0</v>
      </c>
      <c r="T763" s="114"/>
      <c r="U763" s="117">
        <f t="shared" ref="U763:X763" si="1116">IFERROR(U738/U$32,0)</f>
        <v>0</v>
      </c>
      <c r="V763" s="117">
        <f t="shared" si="1116"/>
        <v>0</v>
      </c>
      <c r="W763" s="117">
        <f t="shared" si="1116"/>
        <v>0</v>
      </c>
      <c r="X763" s="117">
        <f t="shared" si="1116"/>
        <v>0</v>
      </c>
    </row>
    <row r="764" ht="14.25" customHeight="1" outlineLevel="1">
      <c r="A764" s="110"/>
      <c r="B764" s="111" t="s">
        <v>386</v>
      </c>
      <c r="C764" s="112" t="s">
        <v>69</v>
      </c>
      <c r="E764" s="115">
        <f t="shared" si="1088"/>
        <v>0</v>
      </c>
      <c r="F764" s="114"/>
      <c r="G764" s="115">
        <f t="shared" ref="G764:S764" si="1117">IFERROR(G739/G$32,0)</f>
        <v>0</v>
      </c>
      <c r="H764" s="115">
        <f t="shared" si="1117"/>
        <v>0</v>
      </c>
      <c r="I764" s="115">
        <f t="shared" si="1117"/>
        <v>0</v>
      </c>
      <c r="J764" s="115">
        <f t="shared" si="1117"/>
        <v>0</v>
      </c>
      <c r="K764" s="115">
        <f t="shared" si="1117"/>
        <v>0</v>
      </c>
      <c r="L764" s="115">
        <f t="shared" si="1117"/>
        <v>0</v>
      </c>
      <c r="M764" s="115">
        <f t="shared" si="1117"/>
        <v>0</v>
      </c>
      <c r="N764" s="115">
        <f t="shared" si="1117"/>
        <v>0</v>
      </c>
      <c r="O764" s="115">
        <f t="shared" si="1117"/>
        <v>0</v>
      </c>
      <c r="P764" s="115">
        <f t="shared" si="1117"/>
        <v>0</v>
      </c>
      <c r="Q764" s="115">
        <f t="shared" si="1117"/>
        <v>0</v>
      </c>
      <c r="R764" s="115">
        <f t="shared" si="1117"/>
        <v>0</v>
      </c>
      <c r="S764" s="117">
        <f t="shared" si="1117"/>
        <v>0</v>
      </c>
      <c r="T764" s="114"/>
      <c r="U764" s="117">
        <f t="shared" ref="U764:X764" si="1118">IFERROR(U739/U$32,0)</f>
        <v>0</v>
      </c>
      <c r="V764" s="117">
        <f t="shared" si="1118"/>
        <v>0</v>
      </c>
      <c r="W764" s="117">
        <f t="shared" si="1118"/>
        <v>0</v>
      </c>
      <c r="X764" s="117">
        <f t="shared" si="1118"/>
        <v>0</v>
      </c>
    </row>
    <row r="765" ht="14.25" customHeight="1" outlineLevel="1">
      <c r="A765" s="110"/>
      <c r="B765" s="197" t="s">
        <v>387</v>
      </c>
      <c r="C765" s="112" t="s">
        <v>69</v>
      </c>
      <c r="E765" s="115">
        <f t="shared" si="1088"/>
        <v>0</v>
      </c>
      <c r="F765" s="114"/>
      <c r="G765" s="115">
        <f t="shared" ref="G765:S765" si="1119">IFERROR(G740/G$32,0)</f>
        <v>0</v>
      </c>
      <c r="H765" s="115">
        <f t="shared" si="1119"/>
        <v>0</v>
      </c>
      <c r="I765" s="115">
        <f t="shared" si="1119"/>
        <v>0</v>
      </c>
      <c r="J765" s="115">
        <f t="shared" si="1119"/>
        <v>0</v>
      </c>
      <c r="K765" s="115">
        <f t="shared" si="1119"/>
        <v>0</v>
      </c>
      <c r="L765" s="115">
        <f t="shared" si="1119"/>
        <v>0</v>
      </c>
      <c r="M765" s="115">
        <f t="shared" si="1119"/>
        <v>0</v>
      </c>
      <c r="N765" s="115">
        <f t="shared" si="1119"/>
        <v>0</v>
      </c>
      <c r="O765" s="115">
        <f t="shared" si="1119"/>
        <v>0</v>
      </c>
      <c r="P765" s="115">
        <f t="shared" si="1119"/>
        <v>0</v>
      </c>
      <c r="Q765" s="115">
        <f t="shared" si="1119"/>
        <v>0</v>
      </c>
      <c r="R765" s="115">
        <f t="shared" si="1119"/>
        <v>0</v>
      </c>
      <c r="S765" s="117">
        <f t="shared" si="1119"/>
        <v>0</v>
      </c>
      <c r="T765" s="114"/>
      <c r="U765" s="117">
        <f t="shared" ref="U765:X765" si="1120">IFERROR(U740/U$32,0)</f>
        <v>0</v>
      </c>
      <c r="V765" s="117">
        <f t="shared" si="1120"/>
        <v>0</v>
      </c>
      <c r="W765" s="117">
        <f t="shared" si="1120"/>
        <v>0</v>
      </c>
      <c r="X765" s="117">
        <f t="shared" si="1120"/>
        <v>0</v>
      </c>
    </row>
    <row r="766" ht="14.25" customHeight="1" outlineLevel="1">
      <c r="A766" s="110"/>
      <c r="B766" s="111" t="s">
        <v>388</v>
      </c>
      <c r="C766" s="112" t="s">
        <v>69</v>
      </c>
      <c r="E766" s="115">
        <f t="shared" si="1088"/>
        <v>0</v>
      </c>
      <c r="F766" s="114"/>
      <c r="G766" s="115">
        <f t="shared" ref="G766:S766" si="1121">IFERROR(G741/G$32,0)</f>
        <v>0</v>
      </c>
      <c r="H766" s="115">
        <f t="shared" si="1121"/>
        <v>0</v>
      </c>
      <c r="I766" s="115">
        <f t="shared" si="1121"/>
        <v>0</v>
      </c>
      <c r="J766" s="115">
        <f t="shared" si="1121"/>
        <v>0</v>
      </c>
      <c r="K766" s="115">
        <f t="shared" si="1121"/>
        <v>0</v>
      </c>
      <c r="L766" s="115">
        <f t="shared" si="1121"/>
        <v>0</v>
      </c>
      <c r="M766" s="115">
        <f t="shared" si="1121"/>
        <v>0</v>
      </c>
      <c r="N766" s="115">
        <f t="shared" si="1121"/>
        <v>0</v>
      </c>
      <c r="O766" s="115">
        <f t="shared" si="1121"/>
        <v>0</v>
      </c>
      <c r="P766" s="115">
        <f t="shared" si="1121"/>
        <v>0</v>
      </c>
      <c r="Q766" s="115">
        <f t="shared" si="1121"/>
        <v>0</v>
      </c>
      <c r="R766" s="115">
        <f t="shared" si="1121"/>
        <v>0</v>
      </c>
      <c r="S766" s="117">
        <f t="shared" si="1121"/>
        <v>0</v>
      </c>
      <c r="T766" s="114"/>
      <c r="U766" s="117">
        <f t="shared" ref="U766:X766" si="1122">IFERROR(U741/U$32,0)</f>
        <v>0</v>
      </c>
      <c r="V766" s="117">
        <f t="shared" si="1122"/>
        <v>0</v>
      </c>
      <c r="W766" s="117">
        <f t="shared" si="1122"/>
        <v>0</v>
      </c>
      <c r="X766" s="117">
        <f t="shared" si="1122"/>
        <v>0</v>
      </c>
    </row>
    <row r="767" ht="14.25" customHeight="1" outlineLevel="1">
      <c r="A767" s="110"/>
      <c r="B767" s="197" t="s">
        <v>389</v>
      </c>
      <c r="C767" s="112" t="s">
        <v>69</v>
      </c>
      <c r="E767" s="115">
        <f t="shared" si="1088"/>
        <v>0</v>
      </c>
      <c r="F767" s="114"/>
      <c r="G767" s="115">
        <f t="shared" ref="G767:S767" si="1123">IFERROR(G742/G$32,0)</f>
        <v>0</v>
      </c>
      <c r="H767" s="115">
        <f t="shared" si="1123"/>
        <v>0</v>
      </c>
      <c r="I767" s="115">
        <f t="shared" si="1123"/>
        <v>0</v>
      </c>
      <c r="J767" s="115">
        <f t="shared" si="1123"/>
        <v>0</v>
      </c>
      <c r="K767" s="115">
        <f t="shared" si="1123"/>
        <v>0</v>
      </c>
      <c r="L767" s="115">
        <f t="shared" si="1123"/>
        <v>0</v>
      </c>
      <c r="M767" s="115">
        <f t="shared" si="1123"/>
        <v>0</v>
      </c>
      <c r="N767" s="115">
        <f t="shared" si="1123"/>
        <v>0</v>
      </c>
      <c r="O767" s="115">
        <f t="shared" si="1123"/>
        <v>0</v>
      </c>
      <c r="P767" s="115">
        <f t="shared" si="1123"/>
        <v>0</v>
      </c>
      <c r="Q767" s="115">
        <f t="shared" si="1123"/>
        <v>0</v>
      </c>
      <c r="R767" s="115">
        <f t="shared" si="1123"/>
        <v>0</v>
      </c>
      <c r="S767" s="117">
        <f t="shared" si="1123"/>
        <v>0</v>
      </c>
      <c r="T767" s="114"/>
      <c r="U767" s="117">
        <f t="shared" ref="U767:X767" si="1124">IFERROR(U742/U$32,0)</f>
        <v>0</v>
      </c>
      <c r="V767" s="117">
        <f t="shared" si="1124"/>
        <v>0</v>
      </c>
      <c r="W767" s="117">
        <f t="shared" si="1124"/>
        <v>0</v>
      </c>
      <c r="X767" s="117">
        <f t="shared" si="1124"/>
        <v>0</v>
      </c>
    </row>
    <row r="768" ht="14.25" customHeight="1" outlineLevel="1">
      <c r="A768" s="110"/>
      <c r="B768" s="111" t="s">
        <v>390</v>
      </c>
      <c r="C768" s="112" t="s">
        <v>69</v>
      </c>
      <c r="E768" s="115">
        <f t="shared" si="1088"/>
        <v>0</v>
      </c>
      <c r="F768" s="114"/>
      <c r="G768" s="115">
        <f t="shared" ref="G768:S768" si="1125">IFERROR(G743/G$32,0)</f>
        <v>0</v>
      </c>
      <c r="H768" s="115">
        <f t="shared" si="1125"/>
        <v>0</v>
      </c>
      <c r="I768" s="115">
        <f t="shared" si="1125"/>
        <v>0</v>
      </c>
      <c r="J768" s="115">
        <f t="shared" si="1125"/>
        <v>0</v>
      </c>
      <c r="K768" s="115">
        <f t="shared" si="1125"/>
        <v>0</v>
      </c>
      <c r="L768" s="115">
        <f t="shared" si="1125"/>
        <v>0</v>
      </c>
      <c r="M768" s="115">
        <f t="shared" si="1125"/>
        <v>0</v>
      </c>
      <c r="N768" s="115">
        <f t="shared" si="1125"/>
        <v>0</v>
      </c>
      <c r="O768" s="115">
        <f t="shared" si="1125"/>
        <v>0</v>
      </c>
      <c r="P768" s="115">
        <f t="shared" si="1125"/>
        <v>0</v>
      </c>
      <c r="Q768" s="115">
        <f t="shared" si="1125"/>
        <v>0</v>
      </c>
      <c r="R768" s="115">
        <f t="shared" si="1125"/>
        <v>0</v>
      </c>
      <c r="S768" s="117">
        <f t="shared" si="1125"/>
        <v>0</v>
      </c>
      <c r="T768" s="114"/>
      <c r="U768" s="117">
        <f t="shared" ref="U768:X768" si="1126">IFERROR(U743/U$32,0)</f>
        <v>0</v>
      </c>
      <c r="V768" s="117">
        <f t="shared" si="1126"/>
        <v>0</v>
      </c>
      <c r="W768" s="117">
        <f t="shared" si="1126"/>
        <v>0</v>
      </c>
      <c r="X768" s="117">
        <f t="shared" si="1126"/>
        <v>0</v>
      </c>
    </row>
    <row r="769" ht="14.25" customHeight="1" outlineLevel="1">
      <c r="A769" s="110"/>
      <c r="B769" s="111" t="s">
        <v>391</v>
      </c>
      <c r="C769" s="112" t="s">
        <v>69</v>
      </c>
      <c r="E769" s="115">
        <f t="shared" si="1088"/>
        <v>0</v>
      </c>
      <c r="F769" s="114"/>
      <c r="G769" s="115">
        <f t="shared" ref="G769:S769" si="1127">IFERROR(G744/G$32,0)</f>
        <v>0</v>
      </c>
      <c r="H769" s="115">
        <f t="shared" si="1127"/>
        <v>0</v>
      </c>
      <c r="I769" s="115">
        <f t="shared" si="1127"/>
        <v>0</v>
      </c>
      <c r="J769" s="115">
        <f t="shared" si="1127"/>
        <v>0</v>
      </c>
      <c r="K769" s="115">
        <f t="shared" si="1127"/>
        <v>0</v>
      </c>
      <c r="L769" s="115">
        <f t="shared" si="1127"/>
        <v>0</v>
      </c>
      <c r="M769" s="115">
        <f t="shared" si="1127"/>
        <v>0</v>
      </c>
      <c r="N769" s="115">
        <f t="shared" si="1127"/>
        <v>0</v>
      </c>
      <c r="O769" s="115">
        <f t="shared" si="1127"/>
        <v>0</v>
      </c>
      <c r="P769" s="115">
        <f t="shared" si="1127"/>
        <v>0</v>
      </c>
      <c r="Q769" s="115">
        <f t="shared" si="1127"/>
        <v>0</v>
      </c>
      <c r="R769" s="115">
        <f t="shared" si="1127"/>
        <v>0</v>
      </c>
      <c r="S769" s="117">
        <f t="shared" si="1127"/>
        <v>0</v>
      </c>
      <c r="T769" s="114"/>
      <c r="U769" s="117">
        <f t="shared" ref="U769:X769" si="1128">IFERROR(U744/U$32,0)</f>
        <v>0</v>
      </c>
      <c r="V769" s="117">
        <f t="shared" si="1128"/>
        <v>0</v>
      </c>
      <c r="W769" s="117">
        <f t="shared" si="1128"/>
        <v>0</v>
      </c>
      <c r="X769" s="117">
        <f t="shared" si="1128"/>
        <v>0</v>
      </c>
    </row>
    <row r="770" ht="14.25" customHeight="1" outlineLevel="1">
      <c r="A770" s="110"/>
      <c r="B770" s="197" t="s">
        <v>392</v>
      </c>
      <c r="C770" s="112" t="s">
        <v>69</v>
      </c>
      <c r="E770" s="115">
        <f t="shared" si="1088"/>
        <v>0</v>
      </c>
      <c r="F770" s="114"/>
      <c r="G770" s="115">
        <f t="shared" ref="G770:S770" si="1129">IFERROR(G745/G$32,0)</f>
        <v>0</v>
      </c>
      <c r="H770" s="115">
        <f t="shared" si="1129"/>
        <v>0</v>
      </c>
      <c r="I770" s="115">
        <f t="shared" si="1129"/>
        <v>0</v>
      </c>
      <c r="J770" s="115">
        <f t="shared" si="1129"/>
        <v>0</v>
      </c>
      <c r="K770" s="115">
        <f t="shared" si="1129"/>
        <v>0</v>
      </c>
      <c r="L770" s="115">
        <f t="shared" si="1129"/>
        <v>0</v>
      </c>
      <c r="M770" s="115">
        <f t="shared" si="1129"/>
        <v>0</v>
      </c>
      <c r="N770" s="115">
        <f t="shared" si="1129"/>
        <v>0</v>
      </c>
      <c r="O770" s="115">
        <f t="shared" si="1129"/>
        <v>0</v>
      </c>
      <c r="P770" s="115">
        <f t="shared" si="1129"/>
        <v>0</v>
      </c>
      <c r="Q770" s="115">
        <f t="shared" si="1129"/>
        <v>0</v>
      </c>
      <c r="R770" s="115">
        <f t="shared" si="1129"/>
        <v>0</v>
      </c>
      <c r="S770" s="117">
        <f t="shared" si="1129"/>
        <v>0</v>
      </c>
      <c r="T770" s="114"/>
      <c r="U770" s="117">
        <f t="shared" ref="U770:X770" si="1130">IFERROR(U745/U$32,0)</f>
        <v>0</v>
      </c>
      <c r="V770" s="117">
        <f t="shared" si="1130"/>
        <v>0</v>
      </c>
      <c r="W770" s="117">
        <f t="shared" si="1130"/>
        <v>0</v>
      </c>
      <c r="X770" s="117">
        <f t="shared" si="1130"/>
        <v>0</v>
      </c>
    </row>
    <row r="771" ht="14.25" customHeight="1" outlineLevel="1">
      <c r="A771" s="110"/>
      <c r="B771" s="111" t="s">
        <v>393</v>
      </c>
      <c r="C771" s="112" t="s">
        <v>69</v>
      </c>
      <c r="E771" s="115">
        <f t="shared" si="1088"/>
        <v>0</v>
      </c>
      <c r="F771" s="114"/>
      <c r="G771" s="115">
        <f t="shared" ref="G771:S771" si="1131">IFERROR(G746/G$32,0)</f>
        <v>0</v>
      </c>
      <c r="H771" s="115">
        <f t="shared" si="1131"/>
        <v>0</v>
      </c>
      <c r="I771" s="115">
        <f t="shared" si="1131"/>
        <v>0</v>
      </c>
      <c r="J771" s="115">
        <f t="shared" si="1131"/>
        <v>0</v>
      </c>
      <c r="K771" s="115">
        <f t="shared" si="1131"/>
        <v>0</v>
      </c>
      <c r="L771" s="115">
        <f t="shared" si="1131"/>
        <v>0</v>
      </c>
      <c r="M771" s="115">
        <f t="shared" si="1131"/>
        <v>0</v>
      </c>
      <c r="N771" s="115">
        <f t="shared" si="1131"/>
        <v>0</v>
      </c>
      <c r="O771" s="115">
        <f t="shared" si="1131"/>
        <v>0</v>
      </c>
      <c r="P771" s="115">
        <f t="shared" si="1131"/>
        <v>0</v>
      </c>
      <c r="Q771" s="115">
        <f t="shared" si="1131"/>
        <v>0</v>
      </c>
      <c r="R771" s="115">
        <f t="shared" si="1131"/>
        <v>0</v>
      </c>
      <c r="S771" s="117">
        <f t="shared" si="1131"/>
        <v>0</v>
      </c>
      <c r="T771" s="114"/>
      <c r="U771" s="117">
        <f t="shared" ref="U771:X771" si="1132">IFERROR(U746/U$32,0)</f>
        <v>0</v>
      </c>
      <c r="V771" s="117">
        <f t="shared" si="1132"/>
        <v>0</v>
      </c>
      <c r="W771" s="117">
        <f t="shared" si="1132"/>
        <v>0</v>
      </c>
      <c r="X771" s="117">
        <f t="shared" si="1132"/>
        <v>0</v>
      </c>
    </row>
    <row r="772" ht="14.25" customHeight="1" outlineLevel="1">
      <c r="A772" s="121"/>
      <c r="B772" s="148" t="s">
        <v>394</v>
      </c>
      <c r="C772" s="123" t="s">
        <v>69</v>
      </c>
      <c r="D772" s="70"/>
      <c r="E772" s="117">
        <f>IFERROR(E747/E747,0)</f>
        <v>0</v>
      </c>
      <c r="F772" s="109"/>
      <c r="G772" s="117">
        <f t="shared" ref="G772:S772" si="1133">IFERROR(G747/G747,0)</f>
        <v>0</v>
      </c>
      <c r="H772" s="117">
        <f t="shared" si="1133"/>
        <v>0</v>
      </c>
      <c r="I772" s="117">
        <f t="shared" si="1133"/>
        <v>0</v>
      </c>
      <c r="J772" s="117">
        <f t="shared" si="1133"/>
        <v>0</v>
      </c>
      <c r="K772" s="117">
        <f t="shared" si="1133"/>
        <v>0</v>
      </c>
      <c r="L772" s="117">
        <f t="shared" si="1133"/>
        <v>0</v>
      </c>
      <c r="M772" s="117">
        <f t="shared" si="1133"/>
        <v>0</v>
      </c>
      <c r="N772" s="117">
        <f t="shared" si="1133"/>
        <v>0</v>
      </c>
      <c r="O772" s="117">
        <f t="shared" si="1133"/>
        <v>0</v>
      </c>
      <c r="P772" s="117">
        <f t="shared" si="1133"/>
        <v>0</v>
      </c>
      <c r="Q772" s="117">
        <f t="shared" si="1133"/>
        <v>0</v>
      </c>
      <c r="R772" s="117">
        <f t="shared" si="1133"/>
        <v>0</v>
      </c>
      <c r="S772" s="117">
        <f t="shared" si="1133"/>
        <v>0</v>
      </c>
      <c r="T772" s="109"/>
      <c r="U772" s="117">
        <f t="shared" ref="U772:X772" si="1134">IFERROR(U747/U747,0)</f>
        <v>0</v>
      </c>
      <c r="V772" s="117">
        <f t="shared" si="1134"/>
        <v>0</v>
      </c>
      <c r="W772" s="117">
        <f t="shared" si="1134"/>
        <v>0</v>
      </c>
      <c r="X772" s="117">
        <f t="shared" si="1134"/>
        <v>0</v>
      </c>
    </row>
    <row r="773" ht="14.25" customHeight="1" outlineLevel="1">
      <c r="A773" s="110"/>
      <c r="B773" s="111" t="s">
        <v>395</v>
      </c>
      <c r="C773" s="112"/>
      <c r="E773" s="116">
        <v>1.0</v>
      </c>
      <c r="F773" s="114"/>
      <c r="G773" s="116">
        <v>1.0</v>
      </c>
      <c r="H773" s="116">
        <v>1.0</v>
      </c>
      <c r="I773" s="116">
        <v>1.0</v>
      </c>
      <c r="J773" s="116"/>
      <c r="K773" s="116"/>
      <c r="L773" s="116"/>
      <c r="M773" s="116"/>
      <c r="N773" s="116"/>
      <c r="O773" s="116"/>
      <c r="P773" s="116"/>
      <c r="Q773" s="116"/>
      <c r="R773" s="116"/>
      <c r="S773" s="120">
        <v>1.0</v>
      </c>
      <c r="T773" s="114"/>
      <c r="U773" s="120">
        <v>1.0</v>
      </c>
      <c r="V773" s="120">
        <v>1.0</v>
      </c>
      <c r="W773" s="120">
        <v>1.0</v>
      </c>
      <c r="X773" s="120">
        <v>1.0</v>
      </c>
    </row>
    <row r="774" ht="14.25" customHeight="1" outlineLevel="1">
      <c r="A774" s="110"/>
      <c r="B774" s="111" t="s">
        <v>396</v>
      </c>
      <c r="C774" s="112"/>
      <c r="E774" s="116">
        <v>1.0</v>
      </c>
      <c r="F774" s="114"/>
      <c r="G774" s="116">
        <v>1.0</v>
      </c>
      <c r="H774" s="116">
        <v>1.0</v>
      </c>
      <c r="I774" s="116">
        <v>1.0</v>
      </c>
      <c r="J774" s="116"/>
      <c r="K774" s="116"/>
      <c r="L774" s="116"/>
      <c r="M774" s="116"/>
      <c r="N774" s="116"/>
      <c r="O774" s="116"/>
      <c r="P774" s="116"/>
      <c r="Q774" s="116"/>
      <c r="R774" s="116"/>
      <c r="S774" s="120">
        <v>1.0</v>
      </c>
      <c r="T774" s="114"/>
      <c r="U774" s="120">
        <v>1.0</v>
      </c>
      <c r="V774" s="120">
        <v>1.0</v>
      </c>
      <c r="W774" s="120">
        <v>1.0</v>
      </c>
      <c r="X774" s="120">
        <v>1.0</v>
      </c>
    </row>
    <row r="775" ht="14.25" customHeight="1" outlineLevel="1">
      <c r="A775" s="110"/>
      <c r="B775" s="111" t="s">
        <v>397</v>
      </c>
      <c r="C775" s="112"/>
      <c r="E775" s="127"/>
      <c r="F775" s="114"/>
      <c r="G775" s="116">
        <v>19.75</v>
      </c>
      <c r="H775" s="116">
        <v>23.65</v>
      </c>
      <c r="I775" s="116">
        <v>19.45</v>
      </c>
      <c r="J775" s="116"/>
      <c r="K775" s="116"/>
      <c r="L775" s="116"/>
      <c r="M775" s="116"/>
      <c r="N775" s="116"/>
      <c r="O775" s="116"/>
      <c r="P775" s="116"/>
      <c r="Q775" s="116"/>
      <c r="R775" s="116"/>
      <c r="S775" s="120"/>
      <c r="T775" s="114"/>
      <c r="U775" s="120">
        <f t="shared" ref="U775:X775" si="1135">SUMIFS($G775:$R775,$G$5:$R$5,U$6)</f>
        <v>62.85</v>
      </c>
      <c r="V775" s="120">
        <f t="shared" si="1135"/>
        <v>0</v>
      </c>
      <c r="W775" s="120">
        <f t="shared" si="1135"/>
        <v>0</v>
      </c>
      <c r="X775" s="120">
        <f t="shared" si="1135"/>
        <v>0</v>
      </c>
    </row>
    <row r="776" ht="14.25" customHeight="1" outlineLevel="1">
      <c r="A776" s="179"/>
      <c r="B776" s="198" t="s">
        <v>398</v>
      </c>
      <c r="C776" s="181"/>
      <c r="D776" s="70"/>
      <c r="E776" s="124">
        <f>IFERROR(E747/(E775*E773*24),0)</f>
        <v>0</v>
      </c>
      <c r="F776" s="109"/>
      <c r="G776" s="124">
        <f t="shared" ref="G776:S776" si="1136">IFERROR(G747/(G775*G773*24),0)</f>
        <v>0</v>
      </c>
      <c r="H776" s="124">
        <f t="shared" si="1136"/>
        <v>0</v>
      </c>
      <c r="I776" s="124">
        <f t="shared" si="1136"/>
        <v>0</v>
      </c>
      <c r="J776" s="124">
        <f t="shared" si="1136"/>
        <v>0</v>
      </c>
      <c r="K776" s="124">
        <f t="shared" si="1136"/>
        <v>0</v>
      </c>
      <c r="L776" s="124">
        <f t="shared" si="1136"/>
        <v>0</v>
      </c>
      <c r="M776" s="124">
        <f t="shared" si="1136"/>
        <v>0</v>
      </c>
      <c r="N776" s="124">
        <f t="shared" si="1136"/>
        <v>0</v>
      </c>
      <c r="O776" s="124">
        <f t="shared" si="1136"/>
        <v>0</v>
      </c>
      <c r="P776" s="124">
        <f t="shared" si="1136"/>
        <v>0</v>
      </c>
      <c r="Q776" s="124">
        <f t="shared" si="1136"/>
        <v>0</v>
      </c>
      <c r="R776" s="124">
        <f t="shared" si="1136"/>
        <v>0</v>
      </c>
      <c r="S776" s="124">
        <f t="shared" si="1136"/>
        <v>0</v>
      </c>
      <c r="T776" s="109"/>
      <c r="U776" s="124">
        <f t="shared" ref="U776:X776" si="1137">IFERROR(U747/(U775*U773*24),0)</f>
        <v>0</v>
      </c>
      <c r="V776" s="124">
        <f t="shared" si="1137"/>
        <v>0</v>
      </c>
      <c r="W776" s="124">
        <f t="shared" si="1137"/>
        <v>0</v>
      </c>
      <c r="X776" s="124">
        <f t="shared" si="1137"/>
        <v>0</v>
      </c>
    </row>
    <row r="777" ht="14.25" customHeight="1" outlineLevel="1">
      <c r="S777" s="70"/>
    </row>
    <row r="778" ht="14.25" customHeight="1" outlineLevel="1">
      <c r="A778" s="105"/>
      <c r="B778" s="199" t="s">
        <v>411</v>
      </c>
      <c r="C778" s="107"/>
      <c r="D778" s="70"/>
      <c r="E778" s="108"/>
      <c r="F778" s="109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9"/>
      <c r="U778" s="108"/>
      <c r="V778" s="108"/>
      <c r="W778" s="108"/>
      <c r="X778" s="108"/>
    </row>
    <row r="779" ht="14.25" customHeight="1" outlineLevel="1">
      <c r="A779" s="110"/>
      <c r="B779" s="111" t="s">
        <v>371</v>
      </c>
      <c r="C779" s="112" t="s">
        <v>283</v>
      </c>
      <c r="E779" s="116"/>
      <c r="F779" s="114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20">
        <f>SUM(G779:R779)</f>
        <v>0</v>
      </c>
      <c r="T779" s="114"/>
      <c r="U779" s="116">
        <f t="shared" ref="U779:X779" si="1138">SUMIFS($G779:$R779,$G$5:$R$5,U$6)</f>
        <v>0</v>
      </c>
      <c r="V779" s="116">
        <f t="shared" si="1138"/>
        <v>0</v>
      </c>
      <c r="W779" s="116">
        <f t="shared" si="1138"/>
        <v>0</v>
      </c>
      <c r="X779" s="116">
        <f t="shared" si="1138"/>
        <v>0</v>
      </c>
    </row>
    <row r="780" ht="14.25" customHeight="1" outlineLevel="1">
      <c r="A780" s="110"/>
      <c r="B780" s="111" t="s">
        <v>372</v>
      </c>
      <c r="C780" s="112" t="s">
        <v>283</v>
      </c>
      <c r="E780" s="116"/>
      <c r="F780" s="114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20"/>
      <c r="T780" s="114"/>
      <c r="U780" s="116"/>
      <c r="V780" s="116"/>
      <c r="W780" s="116"/>
      <c r="X780" s="116"/>
    </row>
    <row r="781" ht="14.25" customHeight="1" outlineLevel="1">
      <c r="A781" s="110"/>
      <c r="B781" s="197" t="s">
        <v>373</v>
      </c>
      <c r="C781" s="112" t="s">
        <v>283</v>
      </c>
      <c r="E781" s="116"/>
      <c r="F781" s="114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20">
        <f t="shared" ref="S781:S789" si="1140">SUM(G781:R781)</f>
        <v>0</v>
      </c>
      <c r="T781" s="114"/>
      <c r="U781" s="116">
        <f t="shared" ref="U781:X781" si="1139">SUMIFS($G781:$R781,$G$5:$R$5,U$6)</f>
        <v>0</v>
      </c>
      <c r="V781" s="116">
        <f t="shared" si="1139"/>
        <v>0</v>
      </c>
      <c r="W781" s="116">
        <f t="shared" si="1139"/>
        <v>0</v>
      </c>
      <c r="X781" s="116">
        <f t="shared" si="1139"/>
        <v>0</v>
      </c>
    </row>
    <row r="782" ht="14.25" customHeight="1" outlineLevel="1">
      <c r="A782" s="110"/>
      <c r="B782" s="111" t="s">
        <v>374</v>
      </c>
      <c r="C782" s="112" t="s">
        <v>283</v>
      </c>
      <c r="E782" s="116"/>
      <c r="F782" s="114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20">
        <f t="shared" si="1140"/>
        <v>0</v>
      </c>
      <c r="T782" s="114"/>
      <c r="U782" s="116">
        <f t="shared" ref="U782:X782" si="1141">SUMIFS($G782:$R782,$G$5:$R$5,U$6)</f>
        <v>0</v>
      </c>
      <c r="V782" s="116">
        <f t="shared" si="1141"/>
        <v>0</v>
      </c>
      <c r="W782" s="116">
        <f t="shared" si="1141"/>
        <v>0</v>
      </c>
      <c r="X782" s="116">
        <f t="shared" si="1141"/>
        <v>0</v>
      </c>
    </row>
    <row r="783" ht="14.25" customHeight="1" outlineLevel="1">
      <c r="A783" s="110"/>
      <c r="B783" s="111" t="s">
        <v>375</v>
      </c>
      <c r="C783" s="112" t="s">
        <v>283</v>
      </c>
      <c r="E783" s="116"/>
      <c r="F783" s="114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20">
        <f t="shared" si="1140"/>
        <v>0</v>
      </c>
      <c r="T783" s="114"/>
      <c r="U783" s="116">
        <f t="shared" ref="U783:X783" si="1142">SUMIFS($G783:$R783,$G$5:$R$5,U$6)</f>
        <v>0</v>
      </c>
      <c r="V783" s="116">
        <f t="shared" si="1142"/>
        <v>0</v>
      </c>
      <c r="W783" s="116">
        <f t="shared" si="1142"/>
        <v>0</v>
      </c>
      <c r="X783" s="116">
        <f t="shared" si="1142"/>
        <v>0</v>
      </c>
    </row>
    <row r="784" ht="14.25" customHeight="1" outlineLevel="1">
      <c r="A784" s="110"/>
      <c r="B784" s="111" t="s">
        <v>376</v>
      </c>
      <c r="C784" s="112" t="s">
        <v>283</v>
      </c>
      <c r="E784" s="116"/>
      <c r="F784" s="114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20">
        <f t="shared" si="1140"/>
        <v>0</v>
      </c>
      <c r="T784" s="114"/>
      <c r="U784" s="116">
        <f t="shared" ref="U784:X784" si="1143">SUMIFS($G784:$R784,$G$5:$R$5,U$6)</f>
        <v>0</v>
      </c>
      <c r="V784" s="116">
        <f t="shared" si="1143"/>
        <v>0</v>
      </c>
      <c r="W784" s="116">
        <f t="shared" si="1143"/>
        <v>0</v>
      </c>
      <c r="X784" s="116">
        <f t="shared" si="1143"/>
        <v>0</v>
      </c>
    </row>
    <row r="785" ht="14.25" customHeight="1" outlineLevel="1">
      <c r="A785" s="110"/>
      <c r="B785" s="111" t="s">
        <v>377</v>
      </c>
      <c r="C785" s="112" t="s">
        <v>283</v>
      </c>
      <c r="E785" s="116"/>
      <c r="F785" s="114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20">
        <f t="shared" si="1140"/>
        <v>0</v>
      </c>
      <c r="T785" s="114"/>
      <c r="U785" s="116">
        <f t="shared" ref="U785:X785" si="1144">SUMIFS($G785:$R785,$G$5:$R$5,U$6)</f>
        <v>0</v>
      </c>
      <c r="V785" s="116">
        <f t="shared" si="1144"/>
        <v>0</v>
      </c>
      <c r="W785" s="116">
        <f t="shared" si="1144"/>
        <v>0</v>
      </c>
      <c r="X785" s="116">
        <f t="shared" si="1144"/>
        <v>0</v>
      </c>
    </row>
    <row r="786" ht="14.25" customHeight="1" outlineLevel="1">
      <c r="A786" s="110"/>
      <c r="B786" s="111" t="s">
        <v>378</v>
      </c>
      <c r="C786" s="112" t="s">
        <v>283</v>
      </c>
      <c r="E786" s="116"/>
      <c r="F786" s="114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20">
        <f t="shared" si="1140"/>
        <v>0</v>
      </c>
      <c r="T786" s="114"/>
      <c r="U786" s="116">
        <f t="shared" ref="U786:X786" si="1145">SUMIFS($G786:$R786,$G$5:$R$5,U$6)</f>
        <v>0</v>
      </c>
      <c r="V786" s="116">
        <f t="shared" si="1145"/>
        <v>0</v>
      </c>
      <c r="W786" s="116">
        <f t="shared" si="1145"/>
        <v>0</v>
      </c>
      <c r="X786" s="116">
        <f t="shared" si="1145"/>
        <v>0</v>
      </c>
    </row>
    <row r="787" ht="14.25" customHeight="1" outlineLevel="1">
      <c r="A787" s="110"/>
      <c r="B787" s="111" t="s">
        <v>379</v>
      </c>
      <c r="C787" s="112" t="s">
        <v>283</v>
      </c>
      <c r="E787" s="116"/>
      <c r="F787" s="114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20">
        <f t="shared" si="1140"/>
        <v>0</v>
      </c>
      <c r="T787" s="114"/>
      <c r="U787" s="116">
        <f t="shared" ref="U787:X787" si="1146">SUMIFS($G787:$R787,$G$5:$R$5,U$6)</f>
        <v>0</v>
      </c>
      <c r="V787" s="116">
        <f t="shared" si="1146"/>
        <v>0</v>
      </c>
      <c r="W787" s="116">
        <f t="shared" si="1146"/>
        <v>0</v>
      </c>
      <c r="X787" s="116">
        <f t="shared" si="1146"/>
        <v>0</v>
      </c>
    </row>
    <row r="788" ht="14.25" customHeight="1" outlineLevel="1">
      <c r="A788" s="110"/>
      <c r="B788" s="111" t="s">
        <v>380</v>
      </c>
      <c r="C788" s="112" t="s">
        <v>283</v>
      </c>
      <c r="E788" s="116"/>
      <c r="F788" s="114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20">
        <f t="shared" si="1140"/>
        <v>0</v>
      </c>
      <c r="T788" s="114"/>
      <c r="U788" s="116">
        <f t="shared" ref="U788:X788" si="1147">SUMIFS($G788:$R788,$G$5:$R$5,U$6)</f>
        <v>0</v>
      </c>
      <c r="V788" s="116">
        <f t="shared" si="1147"/>
        <v>0</v>
      </c>
      <c r="W788" s="116">
        <f t="shared" si="1147"/>
        <v>0</v>
      </c>
      <c r="X788" s="116">
        <f t="shared" si="1147"/>
        <v>0</v>
      </c>
    </row>
    <row r="789" ht="14.25" customHeight="1" outlineLevel="1">
      <c r="A789" s="110"/>
      <c r="B789" s="111" t="s">
        <v>381</v>
      </c>
      <c r="C789" s="112" t="s">
        <v>283</v>
      </c>
      <c r="E789" s="116"/>
      <c r="F789" s="114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20">
        <f t="shared" si="1140"/>
        <v>0</v>
      </c>
      <c r="T789" s="114"/>
      <c r="U789" s="116">
        <f t="shared" ref="U789:X789" si="1148">SUMIFS($G789:$R789,$G$5:$R$5,U$6)</f>
        <v>0</v>
      </c>
      <c r="V789" s="116">
        <f t="shared" si="1148"/>
        <v>0</v>
      </c>
      <c r="W789" s="116">
        <f t="shared" si="1148"/>
        <v>0</v>
      </c>
      <c r="X789" s="116">
        <f t="shared" si="1148"/>
        <v>0</v>
      </c>
    </row>
    <row r="790" ht="14.25" customHeight="1" outlineLevel="1">
      <c r="A790" s="110"/>
      <c r="B790" s="197" t="s">
        <v>382</v>
      </c>
      <c r="C790" s="112" t="s">
        <v>283</v>
      </c>
      <c r="E790" s="116"/>
      <c r="F790" s="114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20"/>
      <c r="T790" s="114"/>
      <c r="U790" s="116"/>
      <c r="V790" s="116"/>
      <c r="W790" s="116"/>
      <c r="X790" s="116"/>
    </row>
    <row r="791" ht="14.25" customHeight="1" outlineLevel="1">
      <c r="A791" s="110"/>
      <c r="B791" s="111" t="s">
        <v>383</v>
      </c>
      <c r="C791" s="112" t="s">
        <v>283</v>
      </c>
      <c r="E791" s="116"/>
      <c r="F791" s="114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20">
        <f t="shared" ref="S791:S794" si="1150">SUM(G791:R791)</f>
        <v>0</v>
      </c>
      <c r="T791" s="114"/>
      <c r="U791" s="116">
        <f t="shared" ref="U791:X791" si="1149">SUMIFS($G791:$R791,$G$5:$R$5,U$6)</f>
        <v>0</v>
      </c>
      <c r="V791" s="116">
        <f t="shared" si="1149"/>
        <v>0</v>
      </c>
      <c r="W791" s="116">
        <f t="shared" si="1149"/>
        <v>0</v>
      </c>
      <c r="X791" s="116">
        <f t="shared" si="1149"/>
        <v>0</v>
      </c>
    </row>
    <row r="792" ht="14.25" customHeight="1" outlineLevel="1">
      <c r="A792" s="110"/>
      <c r="B792" s="111" t="s">
        <v>384</v>
      </c>
      <c r="C792" s="112" t="s">
        <v>283</v>
      </c>
      <c r="E792" s="116"/>
      <c r="F792" s="114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20">
        <f t="shared" si="1150"/>
        <v>0</v>
      </c>
      <c r="T792" s="114"/>
      <c r="U792" s="116">
        <f t="shared" ref="U792:X792" si="1151">SUMIFS($G792:$R792,$G$5:$R$5,U$6)</f>
        <v>0</v>
      </c>
      <c r="V792" s="116">
        <f t="shared" si="1151"/>
        <v>0</v>
      </c>
      <c r="W792" s="116">
        <f t="shared" si="1151"/>
        <v>0</v>
      </c>
      <c r="X792" s="116">
        <f t="shared" si="1151"/>
        <v>0</v>
      </c>
    </row>
    <row r="793" ht="14.25" customHeight="1" outlineLevel="1">
      <c r="A793" s="110"/>
      <c r="B793" s="111" t="s">
        <v>385</v>
      </c>
      <c r="C793" s="112" t="s">
        <v>283</v>
      </c>
      <c r="E793" s="116"/>
      <c r="F793" s="114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20">
        <f t="shared" si="1150"/>
        <v>0</v>
      </c>
      <c r="T793" s="114"/>
      <c r="U793" s="116">
        <f t="shared" ref="U793:X793" si="1152">SUMIFS($G793:$R793,$G$5:$R$5,U$6)</f>
        <v>0</v>
      </c>
      <c r="V793" s="116">
        <f t="shared" si="1152"/>
        <v>0</v>
      </c>
      <c r="W793" s="116">
        <f t="shared" si="1152"/>
        <v>0</v>
      </c>
      <c r="X793" s="116">
        <f t="shared" si="1152"/>
        <v>0</v>
      </c>
    </row>
    <row r="794" ht="14.25" customHeight="1" outlineLevel="1">
      <c r="A794" s="110"/>
      <c r="B794" s="111" t="s">
        <v>386</v>
      </c>
      <c r="C794" s="112" t="s">
        <v>283</v>
      </c>
      <c r="E794" s="116"/>
      <c r="F794" s="114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20">
        <f t="shared" si="1150"/>
        <v>0</v>
      </c>
      <c r="T794" s="114"/>
      <c r="U794" s="116">
        <f t="shared" ref="U794:X794" si="1153">SUMIFS($G794:$R794,$G$5:$R$5,U$6)</f>
        <v>0</v>
      </c>
      <c r="V794" s="116">
        <f t="shared" si="1153"/>
        <v>0</v>
      </c>
      <c r="W794" s="116">
        <f t="shared" si="1153"/>
        <v>0</v>
      </c>
      <c r="X794" s="116">
        <f t="shared" si="1153"/>
        <v>0</v>
      </c>
    </row>
    <row r="795" ht="14.25" customHeight="1" outlineLevel="1">
      <c r="A795" s="110"/>
      <c r="B795" s="197" t="s">
        <v>387</v>
      </c>
      <c r="C795" s="112" t="s">
        <v>283</v>
      </c>
      <c r="E795" s="116"/>
      <c r="F795" s="114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20"/>
      <c r="T795" s="114"/>
      <c r="U795" s="116"/>
      <c r="V795" s="116"/>
      <c r="W795" s="116"/>
      <c r="X795" s="116"/>
    </row>
    <row r="796" ht="14.25" customHeight="1" outlineLevel="1">
      <c r="A796" s="110"/>
      <c r="B796" s="111" t="s">
        <v>388</v>
      </c>
      <c r="C796" s="112" t="s">
        <v>283</v>
      </c>
      <c r="E796" s="116"/>
      <c r="F796" s="114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20">
        <f t="shared" ref="S796:S799" si="1155">SUM(G796:R796)</f>
        <v>0</v>
      </c>
      <c r="T796" s="114"/>
      <c r="U796" s="116">
        <f t="shared" ref="U796:X796" si="1154">SUMIFS($G796:$R796,$G$5:$R$5,U$6)</f>
        <v>0</v>
      </c>
      <c r="V796" s="116">
        <f t="shared" si="1154"/>
        <v>0</v>
      </c>
      <c r="W796" s="116">
        <f t="shared" si="1154"/>
        <v>0</v>
      </c>
      <c r="X796" s="116">
        <f t="shared" si="1154"/>
        <v>0</v>
      </c>
    </row>
    <row r="797" ht="14.25" customHeight="1" outlineLevel="1">
      <c r="A797" s="110"/>
      <c r="B797" s="197" t="s">
        <v>389</v>
      </c>
      <c r="C797" s="112" t="s">
        <v>283</v>
      </c>
      <c r="E797" s="116"/>
      <c r="F797" s="114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20">
        <f t="shared" si="1155"/>
        <v>0</v>
      </c>
      <c r="T797" s="114"/>
      <c r="U797" s="116">
        <f t="shared" ref="U797:X797" si="1156">SUMIFS($G797:$R797,$G$5:$R$5,U$6)</f>
        <v>0</v>
      </c>
      <c r="V797" s="116">
        <f t="shared" si="1156"/>
        <v>0</v>
      </c>
      <c r="W797" s="116">
        <f t="shared" si="1156"/>
        <v>0</v>
      </c>
      <c r="X797" s="116">
        <f t="shared" si="1156"/>
        <v>0</v>
      </c>
    </row>
    <row r="798" ht="14.25" customHeight="1" outlineLevel="1">
      <c r="A798" s="110"/>
      <c r="B798" s="111" t="s">
        <v>390</v>
      </c>
      <c r="C798" s="112" t="s">
        <v>283</v>
      </c>
      <c r="E798" s="116"/>
      <c r="F798" s="114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20">
        <f t="shared" si="1155"/>
        <v>0</v>
      </c>
      <c r="T798" s="114"/>
      <c r="U798" s="116">
        <f t="shared" ref="U798:X798" si="1157">SUMIFS($G798:$R798,$G$5:$R$5,U$6)</f>
        <v>0</v>
      </c>
      <c r="V798" s="116">
        <f t="shared" si="1157"/>
        <v>0</v>
      </c>
      <c r="W798" s="116">
        <f t="shared" si="1157"/>
        <v>0</v>
      </c>
      <c r="X798" s="116">
        <f t="shared" si="1157"/>
        <v>0</v>
      </c>
    </row>
    <row r="799" ht="14.25" customHeight="1" outlineLevel="1">
      <c r="A799" s="110"/>
      <c r="B799" s="111" t="s">
        <v>391</v>
      </c>
      <c r="C799" s="112" t="s">
        <v>283</v>
      </c>
      <c r="E799" s="116"/>
      <c r="F799" s="114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20">
        <f t="shared" si="1155"/>
        <v>0</v>
      </c>
      <c r="T799" s="114"/>
      <c r="U799" s="116">
        <f t="shared" ref="U799:X799" si="1158">SUMIFS($G799:$R799,$G$5:$R$5,U$6)</f>
        <v>0</v>
      </c>
      <c r="V799" s="116">
        <f t="shared" si="1158"/>
        <v>0</v>
      </c>
      <c r="W799" s="116">
        <f t="shared" si="1158"/>
        <v>0</v>
      </c>
      <c r="X799" s="116">
        <f t="shared" si="1158"/>
        <v>0</v>
      </c>
    </row>
    <row r="800" ht="14.25" customHeight="1" outlineLevel="1">
      <c r="A800" s="110"/>
      <c r="B800" s="197" t="s">
        <v>392</v>
      </c>
      <c r="C800" s="112" t="s">
        <v>283</v>
      </c>
      <c r="E800" s="116"/>
      <c r="F800" s="114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20"/>
      <c r="T800" s="114"/>
      <c r="U800" s="116"/>
      <c r="V800" s="116"/>
      <c r="W800" s="116"/>
      <c r="X800" s="116"/>
    </row>
    <row r="801" ht="14.25" customHeight="1" outlineLevel="1">
      <c r="A801" s="110"/>
      <c r="B801" s="111" t="s">
        <v>393</v>
      </c>
      <c r="C801" s="112" t="s">
        <v>283</v>
      </c>
      <c r="E801" s="116"/>
      <c r="F801" s="114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20">
        <f>SUM(G801:R801)</f>
        <v>0</v>
      </c>
      <c r="T801" s="114"/>
      <c r="U801" s="116">
        <f t="shared" ref="U801:X801" si="1159">SUMIFS($G801:$R801,$G$5:$R$5,U$6)</f>
        <v>0</v>
      </c>
      <c r="V801" s="116">
        <f t="shared" si="1159"/>
        <v>0</v>
      </c>
      <c r="W801" s="116">
        <f t="shared" si="1159"/>
        <v>0</v>
      </c>
      <c r="X801" s="116">
        <f t="shared" si="1159"/>
        <v>0</v>
      </c>
    </row>
    <row r="802" ht="14.25" customHeight="1" outlineLevel="1">
      <c r="A802" s="121"/>
      <c r="B802" s="148" t="s">
        <v>394</v>
      </c>
      <c r="C802" s="123" t="s">
        <v>283</v>
      </c>
      <c r="D802" s="70"/>
      <c r="E802" s="120">
        <f>SUM(E779:E801)</f>
        <v>0</v>
      </c>
      <c r="F802" s="109"/>
      <c r="G802" s="120">
        <f t="shared" ref="G802:S802" si="1160">SUM(G779:G801)</f>
        <v>0</v>
      </c>
      <c r="H802" s="120">
        <f t="shared" si="1160"/>
        <v>0</v>
      </c>
      <c r="I802" s="120">
        <f t="shared" si="1160"/>
        <v>0</v>
      </c>
      <c r="J802" s="120">
        <f t="shared" si="1160"/>
        <v>0</v>
      </c>
      <c r="K802" s="120">
        <f t="shared" si="1160"/>
        <v>0</v>
      </c>
      <c r="L802" s="120">
        <f t="shared" si="1160"/>
        <v>0</v>
      </c>
      <c r="M802" s="120">
        <f t="shared" si="1160"/>
        <v>0</v>
      </c>
      <c r="N802" s="120">
        <f t="shared" si="1160"/>
        <v>0</v>
      </c>
      <c r="O802" s="120">
        <f t="shared" si="1160"/>
        <v>0</v>
      </c>
      <c r="P802" s="120">
        <f t="shared" si="1160"/>
        <v>0</v>
      </c>
      <c r="Q802" s="120">
        <f t="shared" si="1160"/>
        <v>0</v>
      </c>
      <c r="R802" s="120">
        <f t="shared" si="1160"/>
        <v>0</v>
      </c>
      <c r="S802" s="120">
        <f t="shared" si="1160"/>
        <v>0</v>
      </c>
      <c r="T802" s="109"/>
      <c r="U802" s="120">
        <f t="shared" ref="U802:X802" si="1161">SUM(U779:U801)</f>
        <v>0</v>
      </c>
      <c r="V802" s="120">
        <f t="shared" si="1161"/>
        <v>0</v>
      </c>
      <c r="W802" s="120">
        <f t="shared" si="1161"/>
        <v>0</v>
      </c>
      <c r="X802" s="120">
        <f t="shared" si="1161"/>
        <v>0</v>
      </c>
    </row>
    <row r="803" ht="4.5" customHeight="1" outlineLevel="1">
      <c r="A803" s="128"/>
      <c r="B803" s="129"/>
      <c r="C803" s="130"/>
      <c r="D803" s="70"/>
      <c r="E803" s="131"/>
      <c r="F803" s="7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70"/>
      <c r="U803" s="131"/>
      <c r="V803" s="131"/>
      <c r="W803" s="131"/>
      <c r="X803" s="131"/>
    </row>
    <row r="804" ht="14.25" customHeight="1" outlineLevel="1">
      <c r="A804" s="110"/>
      <c r="B804" s="111" t="s">
        <v>371</v>
      </c>
      <c r="C804" s="112" t="s">
        <v>69</v>
      </c>
      <c r="E804" s="115">
        <f>IFERROR(E779/E$32,0)</f>
        <v>0</v>
      </c>
      <c r="F804" s="114"/>
      <c r="G804" s="115">
        <f t="shared" ref="G804:S804" si="1162">IFERROR(G779/G$32,0)</f>
        <v>0</v>
      </c>
      <c r="H804" s="115">
        <f t="shared" si="1162"/>
        <v>0</v>
      </c>
      <c r="I804" s="115">
        <f t="shared" si="1162"/>
        <v>0</v>
      </c>
      <c r="J804" s="115">
        <f t="shared" si="1162"/>
        <v>0</v>
      </c>
      <c r="K804" s="115">
        <f t="shared" si="1162"/>
        <v>0</v>
      </c>
      <c r="L804" s="115">
        <f t="shared" si="1162"/>
        <v>0</v>
      </c>
      <c r="M804" s="115">
        <f t="shared" si="1162"/>
        <v>0</v>
      </c>
      <c r="N804" s="115">
        <f t="shared" si="1162"/>
        <v>0</v>
      </c>
      <c r="O804" s="115">
        <f t="shared" si="1162"/>
        <v>0</v>
      </c>
      <c r="P804" s="115">
        <f t="shared" si="1162"/>
        <v>0</v>
      </c>
      <c r="Q804" s="115">
        <f t="shared" si="1162"/>
        <v>0</v>
      </c>
      <c r="R804" s="115">
        <f t="shared" si="1162"/>
        <v>0</v>
      </c>
      <c r="S804" s="117">
        <f t="shared" si="1162"/>
        <v>0</v>
      </c>
      <c r="T804" s="114"/>
      <c r="U804" s="117">
        <f t="shared" ref="U804:X804" si="1163">IFERROR(U779/U$32,0)</f>
        <v>0</v>
      </c>
      <c r="V804" s="117">
        <f t="shared" si="1163"/>
        <v>0</v>
      </c>
      <c r="W804" s="117">
        <f t="shared" si="1163"/>
        <v>0</v>
      </c>
      <c r="X804" s="117">
        <f t="shared" si="1163"/>
        <v>0</v>
      </c>
    </row>
    <row r="805" ht="14.25" customHeight="1" outlineLevel="1">
      <c r="A805" s="110"/>
      <c r="B805" s="111" t="s">
        <v>372</v>
      </c>
      <c r="C805" s="112" t="s">
        <v>69</v>
      </c>
      <c r="E805" s="115">
        <f t="shared" ref="E805:E825" si="1166">IFERROR(E781/E$32,0)</f>
        <v>0</v>
      </c>
      <c r="F805" s="114"/>
      <c r="G805" s="115">
        <f t="shared" ref="G805:S805" si="1164">IFERROR(G781/G$32,0)</f>
        <v>0</v>
      </c>
      <c r="H805" s="115">
        <f t="shared" si="1164"/>
        <v>0</v>
      </c>
      <c r="I805" s="115">
        <f t="shared" si="1164"/>
        <v>0</v>
      </c>
      <c r="J805" s="115">
        <f t="shared" si="1164"/>
        <v>0</v>
      </c>
      <c r="K805" s="115">
        <f t="shared" si="1164"/>
        <v>0</v>
      </c>
      <c r="L805" s="115">
        <f t="shared" si="1164"/>
        <v>0</v>
      </c>
      <c r="M805" s="115">
        <f t="shared" si="1164"/>
        <v>0</v>
      </c>
      <c r="N805" s="115">
        <f t="shared" si="1164"/>
        <v>0</v>
      </c>
      <c r="O805" s="115">
        <f t="shared" si="1164"/>
        <v>0</v>
      </c>
      <c r="P805" s="115">
        <f t="shared" si="1164"/>
        <v>0</v>
      </c>
      <c r="Q805" s="115">
        <f t="shared" si="1164"/>
        <v>0</v>
      </c>
      <c r="R805" s="115">
        <f t="shared" si="1164"/>
        <v>0</v>
      </c>
      <c r="S805" s="117">
        <f t="shared" si="1164"/>
        <v>0</v>
      </c>
      <c r="T805" s="114"/>
      <c r="U805" s="117">
        <f t="shared" ref="U805:X805" si="1165">IFERROR(U781/U$32,0)</f>
        <v>0</v>
      </c>
      <c r="V805" s="117">
        <f t="shared" si="1165"/>
        <v>0</v>
      </c>
      <c r="W805" s="117">
        <f t="shared" si="1165"/>
        <v>0</v>
      </c>
      <c r="X805" s="117">
        <f t="shared" si="1165"/>
        <v>0</v>
      </c>
    </row>
    <row r="806" ht="14.25" customHeight="1" outlineLevel="1">
      <c r="A806" s="110"/>
      <c r="B806" s="197" t="s">
        <v>373</v>
      </c>
      <c r="C806" s="112" t="s">
        <v>69</v>
      </c>
      <c r="E806" s="115">
        <f t="shared" si="1166"/>
        <v>0</v>
      </c>
      <c r="F806" s="114"/>
      <c r="G806" s="115">
        <f t="shared" ref="G806:S806" si="1167">IFERROR(G782/G$32,0)</f>
        <v>0</v>
      </c>
      <c r="H806" s="115">
        <f t="shared" si="1167"/>
        <v>0</v>
      </c>
      <c r="I806" s="115">
        <f t="shared" si="1167"/>
        <v>0</v>
      </c>
      <c r="J806" s="115">
        <f t="shared" si="1167"/>
        <v>0</v>
      </c>
      <c r="K806" s="115">
        <f t="shared" si="1167"/>
        <v>0</v>
      </c>
      <c r="L806" s="115">
        <f t="shared" si="1167"/>
        <v>0</v>
      </c>
      <c r="M806" s="115">
        <f t="shared" si="1167"/>
        <v>0</v>
      </c>
      <c r="N806" s="115">
        <f t="shared" si="1167"/>
        <v>0</v>
      </c>
      <c r="O806" s="115">
        <f t="shared" si="1167"/>
        <v>0</v>
      </c>
      <c r="P806" s="115">
        <f t="shared" si="1167"/>
        <v>0</v>
      </c>
      <c r="Q806" s="115">
        <f t="shared" si="1167"/>
        <v>0</v>
      </c>
      <c r="R806" s="115">
        <f t="shared" si="1167"/>
        <v>0</v>
      </c>
      <c r="S806" s="117">
        <f t="shared" si="1167"/>
        <v>0</v>
      </c>
      <c r="T806" s="114"/>
      <c r="U806" s="117">
        <f t="shared" ref="U806:X806" si="1168">IFERROR(U782/U$32,0)</f>
        <v>0</v>
      </c>
      <c r="V806" s="117">
        <f t="shared" si="1168"/>
        <v>0</v>
      </c>
      <c r="W806" s="117">
        <f t="shared" si="1168"/>
        <v>0</v>
      </c>
      <c r="X806" s="117">
        <f t="shared" si="1168"/>
        <v>0</v>
      </c>
    </row>
    <row r="807" ht="14.25" customHeight="1" outlineLevel="1">
      <c r="A807" s="110"/>
      <c r="B807" s="111" t="s">
        <v>374</v>
      </c>
      <c r="C807" s="112" t="s">
        <v>69</v>
      </c>
      <c r="E807" s="115">
        <f t="shared" si="1166"/>
        <v>0</v>
      </c>
      <c r="F807" s="114"/>
      <c r="G807" s="115">
        <f t="shared" ref="G807:S807" si="1169">IFERROR(G783/G$32,0)</f>
        <v>0</v>
      </c>
      <c r="H807" s="115">
        <f t="shared" si="1169"/>
        <v>0</v>
      </c>
      <c r="I807" s="115">
        <f t="shared" si="1169"/>
        <v>0</v>
      </c>
      <c r="J807" s="115">
        <f t="shared" si="1169"/>
        <v>0</v>
      </c>
      <c r="K807" s="115">
        <f t="shared" si="1169"/>
        <v>0</v>
      </c>
      <c r="L807" s="115">
        <f t="shared" si="1169"/>
        <v>0</v>
      </c>
      <c r="M807" s="115">
        <f t="shared" si="1169"/>
        <v>0</v>
      </c>
      <c r="N807" s="115">
        <f t="shared" si="1169"/>
        <v>0</v>
      </c>
      <c r="O807" s="115">
        <f t="shared" si="1169"/>
        <v>0</v>
      </c>
      <c r="P807" s="115">
        <f t="shared" si="1169"/>
        <v>0</v>
      </c>
      <c r="Q807" s="115">
        <f t="shared" si="1169"/>
        <v>0</v>
      </c>
      <c r="R807" s="115">
        <f t="shared" si="1169"/>
        <v>0</v>
      </c>
      <c r="S807" s="117">
        <f t="shared" si="1169"/>
        <v>0</v>
      </c>
      <c r="T807" s="114"/>
      <c r="U807" s="117">
        <f t="shared" ref="U807:X807" si="1170">IFERROR(U783/U$32,0)</f>
        <v>0</v>
      </c>
      <c r="V807" s="117">
        <f t="shared" si="1170"/>
        <v>0</v>
      </c>
      <c r="W807" s="117">
        <f t="shared" si="1170"/>
        <v>0</v>
      </c>
      <c r="X807" s="117">
        <f t="shared" si="1170"/>
        <v>0</v>
      </c>
    </row>
    <row r="808" ht="14.25" customHeight="1" outlineLevel="1">
      <c r="A808" s="110"/>
      <c r="B808" s="111" t="s">
        <v>375</v>
      </c>
      <c r="C808" s="112" t="s">
        <v>69</v>
      </c>
      <c r="E808" s="115">
        <f t="shared" si="1166"/>
        <v>0</v>
      </c>
      <c r="F808" s="114"/>
      <c r="G808" s="115">
        <f t="shared" ref="G808:S808" si="1171">IFERROR(G784/G$32,0)</f>
        <v>0</v>
      </c>
      <c r="H808" s="115">
        <f t="shared" si="1171"/>
        <v>0</v>
      </c>
      <c r="I808" s="115">
        <f t="shared" si="1171"/>
        <v>0</v>
      </c>
      <c r="J808" s="115">
        <f t="shared" si="1171"/>
        <v>0</v>
      </c>
      <c r="K808" s="115">
        <f t="shared" si="1171"/>
        <v>0</v>
      </c>
      <c r="L808" s="115">
        <f t="shared" si="1171"/>
        <v>0</v>
      </c>
      <c r="M808" s="115">
        <f t="shared" si="1171"/>
        <v>0</v>
      </c>
      <c r="N808" s="115">
        <f t="shared" si="1171"/>
        <v>0</v>
      </c>
      <c r="O808" s="115">
        <f t="shared" si="1171"/>
        <v>0</v>
      </c>
      <c r="P808" s="115">
        <f t="shared" si="1171"/>
        <v>0</v>
      </c>
      <c r="Q808" s="115">
        <f t="shared" si="1171"/>
        <v>0</v>
      </c>
      <c r="R808" s="115">
        <f t="shared" si="1171"/>
        <v>0</v>
      </c>
      <c r="S808" s="117">
        <f t="shared" si="1171"/>
        <v>0</v>
      </c>
      <c r="T808" s="114"/>
      <c r="U808" s="117">
        <f t="shared" ref="U808:X808" si="1172">IFERROR(U784/U$32,0)</f>
        <v>0</v>
      </c>
      <c r="V808" s="117">
        <f t="shared" si="1172"/>
        <v>0</v>
      </c>
      <c r="W808" s="117">
        <f t="shared" si="1172"/>
        <v>0</v>
      </c>
      <c r="X808" s="117">
        <f t="shared" si="1172"/>
        <v>0</v>
      </c>
    </row>
    <row r="809" ht="14.25" customHeight="1" outlineLevel="1">
      <c r="A809" s="110"/>
      <c r="B809" s="111" t="s">
        <v>376</v>
      </c>
      <c r="C809" s="112" t="s">
        <v>69</v>
      </c>
      <c r="E809" s="115">
        <f t="shared" si="1166"/>
        <v>0</v>
      </c>
      <c r="F809" s="114"/>
      <c r="G809" s="115">
        <f t="shared" ref="G809:S809" si="1173">IFERROR(G785/G$32,0)</f>
        <v>0</v>
      </c>
      <c r="H809" s="115">
        <f t="shared" si="1173"/>
        <v>0</v>
      </c>
      <c r="I809" s="115">
        <f t="shared" si="1173"/>
        <v>0</v>
      </c>
      <c r="J809" s="115">
        <f t="shared" si="1173"/>
        <v>0</v>
      </c>
      <c r="K809" s="115">
        <f t="shared" si="1173"/>
        <v>0</v>
      </c>
      <c r="L809" s="115">
        <f t="shared" si="1173"/>
        <v>0</v>
      </c>
      <c r="M809" s="115">
        <f t="shared" si="1173"/>
        <v>0</v>
      </c>
      <c r="N809" s="115">
        <f t="shared" si="1173"/>
        <v>0</v>
      </c>
      <c r="O809" s="115">
        <f t="shared" si="1173"/>
        <v>0</v>
      </c>
      <c r="P809" s="115">
        <f t="shared" si="1173"/>
        <v>0</v>
      </c>
      <c r="Q809" s="115">
        <f t="shared" si="1173"/>
        <v>0</v>
      </c>
      <c r="R809" s="115">
        <f t="shared" si="1173"/>
        <v>0</v>
      </c>
      <c r="S809" s="117">
        <f t="shared" si="1173"/>
        <v>0</v>
      </c>
      <c r="T809" s="114"/>
      <c r="U809" s="117">
        <f t="shared" ref="U809:X809" si="1174">IFERROR(U785/U$32,0)</f>
        <v>0</v>
      </c>
      <c r="V809" s="117">
        <f t="shared" si="1174"/>
        <v>0</v>
      </c>
      <c r="W809" s="117">
        <f t="shared" si="1174"/>
        <v>0</v>
      </c>
      <c r="X809" s="117">
        <f t="shared" si="1174"/>
        <v>0</v>
      </c>
    </row>
    <row r="810" ht="14.25" customHeight="1" outlineLevel="1">
      <c r="A810" s="110"/>
      <c r="B810" s="111" t="s">
        <v>377</v>
      </c>
      <c r="C810" s="112" t="s">
        <v>69</v>
      </c>
      <c r="E810" s="115">
        <f t="shared" si="1166"/>
        <v>0</v>
      </c>
      <c r="F810" s="114"/>
      <c r="G810" s="115">
        <f t="shared" ref="G810:S810" si="1175">IFERROR(G786/G$32,0)</f>
        <v>0</v>
      </c>
      <c r="H810" s="115">
        <f t="shared" si="1175"/>
        <v>0</v>
      </c>
      <c r="I810" s="115">
        <f t="shared" si="1175"/>
        <v>0</v>
      </c>
      <c r="J810" s="115">
        <f t="shared" si="1175"/>
        <v>0</v>
      </c>
      <c r="K810" s="115">
        <f t="shared" si="1175"/>
        <v>0</v>
      </c>
      <c r="L810" s="115">
        <f t="shared" si="1175"/>
        <v>0</v>
      </c>
      <c r="M810" s="115">
        <f t="shared" si="1175"/>
        <v>0</v>
      </c>
      <c r="N810" s="115">
        <f t="shared" si="1175"/>
        <v>0</v>
      </c>
      <c r="O810" s="115">
        <f t="shared" si="1175"/>
        <v>0</v>
      </c>
      <c r="P810" s="115">
        <f t="shared" si="1175"/>
        <v>0</v>
      </c>
      <c r="Q810" s="115">
        <f t="shared" si="1175"/>
        <v>0</v>
      </c>
      <c r="R810" s="115">
        <f t="shared" si="1175"/>
        <v>0</v>
      </c>
      <c r="S810" s="117">
        <f t="shared" si="1175"/>
        <v>0</v>
      </c>
      <c r="T810" s="114"/>
      <c r="U810" s="117">
        <f t="shared" ref="U810:X810" si="1176">IFERROR(U786/U$32,0)</f>
        <v>0</v>
      </c>
      <c r="V810" s="117">
        <f t="shared" si="1176"/>
        <v>0</v>
      </c>
      <c r="W810" s="117">
        <f t="shared" si="1176"/>
        <v>0</v>
      </c>
      <c r="X810" s="117">
        <f t="shared" si="1176"/>
        <v>0</v>
      </c>
    </row>
    <row r="811" ht="14.25" customHeight="1" outlineLevel="1">
      <c r="A811" s="110"/>
      <c r="B811" s="111" t="s">
        <v>378</v>
      </c>
      <c r="C811" s="112" t="s">
        <v>69</v>
      </c>
      <c r="E811" s="115">
        <f t="shared" si="1166"/>
        <v>0</v>
      </c>
      <c r="F811" s="114"/>
      <c r="G811" s="115">
        <f t="shared" ref="G811:S811" si="1177">IFERROR(G787/G$32,0)</f>
        <v>0</v>
      </c>
      <c r="H811" s="115">
        <f t="shared" si="1177"/>
        <v>0</v>
      </c>
      <c r="I811" s="115">
        <f t="shared" si="1177"/>
        <v>0</v>
      </c>
      <c r="J811" s="115">
        <f t="shared" si="1177"/>
        <v>0</v>
      </c>
      <c r="K811" s="115">
        <f t="shared" si="1177"/>
        <v>0</v>
      </c>
      <c r="L811" s="115">
        <f t="shared" si="1177"/>
        <v>0</v>
      </c>
      <c r="M811" s="115">
        <f t="shared" si="1177"/>
        <v>0</v>
      </c>
      <c r="N811" s="115">
        <f t="shared" si="1177"/>
        <v>0</v>
      </c>
      <c r="O811" s="115">
        <f t="shared" si="1177"/>
        <v>0</v>
      </c>
      <c r="P811" s="115">
        <f t="shared" si="1177"/>
        <v>0</v>
      </c>
      <c r="Q811" s="115">
        <f t="shared" si="1177"/>
        <v>0</v>
      </c>
      <c r="R811" s="115">
        <f t="shared" si="1177"/>
        <v>0</v>
      </c>
      <c r="S811" s="117">
        <f t="shared" si="1177"/>
        <v>0</v>
      </c>
      <c r="T811" s="114"/>
      <c r="U811" s="117">
        <f t="shared" ref="U811:X811" si="1178">IFERROR(U787/U$32,0)</f>
        <v>0</v>
      </c>
      <c r="V811" s="117">
        <f t="shared" si="1178"/>
        <v>0</v>
      </c>
      <c r="W811" s="117">
        <f t="shared" si="1178"/>
        <v>0</v>
      </c>
      <c r="X811" s="117">
        <f t="shared" si="1178"/>
        <v>0</v>
      </c>
    </row>
    <row r="812" ht="14.25" customHeight="1" outlineLevel="1">
      <c r="A812" s="110"/>
      <c r="B812" s="111" t="s">
        <v>379</v>
      </c>
      <c r="C812" s="112" t="s">
        <v>69</v>
      </c>
      <c r="E812" s="115">
        <f t="shared" si="1166"/>
        <v>0</v>
      </c>
      <c r="F812" s="114"/>
      <c r="G812" s="115">
        <f t="shared" ref="G812:S812" si="1179">IFERROR(G788/G$32,0)</f>
        <v>0</v>
      </c>
      <c r="H812" s="115">
        <f t="shared" si="1179"/>
        <v>0</v>
      </c>
      <c r="I812" s="115">
        <f t="shared" si="1179"/>
        <v>0</v>
      </c>
      <c r="J812" s="115">
        <f t="shared" si="1179"/>
        <v>0</v>
      </c>
      <c r="K812" s="115">
        <f t="shared" si="1179"/>
        <v>0</v>
      </c>
      <c r="L812" s="115">
        <f t="shared" si="1179"/>
        <v>0</v>
      </c>
      <c r="M812" s="115">
        <f t="shared" si="1179"/>
        <v>0</v>
      </c>
      <c r="N812" s="115">
        <f t="shared" si="1179"/>
        <v>0</v>
      </c>
      <c r="O812" s="115">
        <f t="shared" si="1179"/>
        <v>0</v>
      </c>
      <c r="P812" s="115">
        <f t="shared" si="1179"/>
        <v>0</v>
      </c>
      <c r="Q812" s="115">
        <f t="shared" si="1179"/>
        <v>0</v>
      </c>
      <c r="R812" s="115">
        <f t="shared" si="1179"/>
        <v>0</v>
      </c>
      <c r="S812" s="117">
        <f t="shared" si="1179"/>
        <v>0</v>
      </c>
      <c r="T812" s="114"/>
      <c r="U812" s="117">
        <f t="shared" ref="U812:X812" si="1180">IFERROR(U788/U$32,0)</f>
        <v>0</v>
      </c>
      <c r="V812" s="117">
        <f t="shared" si="1180"/>
        <v>0</v>
      </c>
      <c r="W812" s="117">
        <f t="shared" si="1180"/>
        <v>0</v>
      </c>
      <c r="X812" s="117">
        <f t="shared" si="1180"/>
        <v>0</v>
      </c>
    </row>
    <row r="813" ht="14.25" customHeight="1" outlineLevel="1">
      <c r="A813" s="110"/>
      <c r="B813" s="111" t="s">
        <v>380</v>
      </c>
      <c r="C813" s="112" t="s">
        <v>69</v>
      </c>
      <c r="E813" s="115">
        <f t="shared" si="1166"/>
        <v>0</v>
      </c>
      <c r="F813" s="114"/>
      <c r="G813" s="115">
        <f t="shared" ref="G813:S813" si="1181">IFERROR(G789/G$32,0)</f>
        <v>0</v>
      </c>
      <c r="H813" s="115">
        <f t="shared" si="1181"/>
        <v>0</v>
      </c>
      <c r="I813" s="115">
        <f t="shared" si="1181"/>
        <v>0</v>
      </c>
      <c r="J813" s="115">
        <f t="shared" si="1181"/>
        <v>0</v>
      </c>
      <c r="K813" s="115">
        <f t="shared" si="1181"/>
        <v>0</v>
      </c>
      <c r="L813" s="115">
        <f t="shared" si="1181"/>
        <v>0</v>
      </c>
      <c r="M813" s="115">
        <f t="shared" si="1181"/>
        <v>0</v>
      </c>
      <c r="N813" s="115">
        <f t="shared" si="1181"/>
        <v>0</v>
      </c>
      <c r="O813" s="115">
        <f t="shared" si="1181"/>
        <v>0</v>
      </c>
      <c r="P813" s="115">
        <f t="shared" si="1181"/>
        <v>0</v>
      </c>
      <c r="Q813" s="115">
        <f t="shared" si="1181"/>
        <v>0</v>
      </c>
      <c r="R813" s="115">
        <f t="shared" si="1181"/>
        <v>0</v>
      </c>
      <c r="S813" s="117">
        <f t="shared" si="1181"/>
        <v>0</v>
      </c>
      <c r="T813" s="114"/>
      <c r="U813" s="117">
        <f t="shared" ref="U813:X813" si="1182">IFERROR(U789/U$32,0)</f>
        <v>0</v>
      </c>
      <c r="V813" s="117">
        <f t="shared" si="1182"/>
        <v>0</v>
      </c>
      <c r="W813" s="117">
        <f t="shared" si="1182"/>
        <v>0</v>
      </c>
      <c r="X813" s="117">
        <f t="shared" si="1182"/>
        <v>0</v>
      </c>
    </row>
    <row r="814" ht="14.25" customHeight="1" outlineLevel="1">
      <c r="A814" s="110"/>
      <c r="B814" s="111" t="s">
        <v>381</v>
      </c>
      <c r="C814" s="112" t="s">
        <v>69</v>
      </c>
      <c r="E814" s="115">
        <f t="shared" si="1166"/>
        <v>0</v>
      </c>
      <c r="F814" s="114"/>
      <c r="G814" s="115">
        <f t="shared" ref="G814:S814" si="1183">IFERROR(G790/G$32,0)</f>
        <v>0</v>
      </c>
      <c r="H814" s="115">
        <f t="shared" si="1183"/>
        <v>0</v>
      </c>
      <c r="I814" s="115">
        <f t="shared" si="1183"/>
        <v>0</v>
      </c>
      <c r="J814" s="115">
        <f t="shared" si="1183"/>
        <v>0</v>
      </c>
      <c r="K814" s="115">
        <f t="shared" si="1183"/>
        <v>0</v>
      </c>
      <c r="L814" s="115">
        <f t="shared" si="1183"/>
        <v>0</v>
      </c>
      <c r="M814" s="115">
        <f t="shared" si="1183"/>
        <v>0</v>
      </c>
      <c r="N814" s="115">
        <f t="shared" si="1183"/>
        <v>0</v>
      </c>
      <c r="O814" s="115">
        <f t="shared" si="1183"/>
        <v>0</v>
      </c>
      <c r="P814" s="115">
        <f t="shared" si="1183"/>
        <v>0</v>
      </c>
      <c r="Q814" s="115">
        <f t="shared" si="1183"/>
        <v>0</v>
      </c>
      <c r="R814" s="115">
        <f t="shared" si="1183"/>
        <v>0</v>
      </c>
      <c r="S814" s="117">
        <f t="shared" si="1183"/>
        <v>0</v>
      </c>
      <c r="T814" s="114"/>
      <c r="U814" s="117">
        <f t="shared" ref="U814:X814" si="1184">IFERROR(U790/U$32,0)</f>
        <v>0</v>
      </c>
      <c r="V814" s="117">
        <f t="shared" si="1184"/>
        <v>0</v>
      </c>
      <c r="W814" s="117">
        <f t="shared" si="1184"/>
        <v>0</v>
      </c>
      <c r="X814" s="117">
        <f t="shared" si="1184"/>
        <v>0</v>
      </c>
    </row>
    <row r="815" ht="14.25" customHeight="1" outlineLevel="1">
      <c r="A815" s="110"/>
      <c r="B815" s="197" t="s">
        <v>382</v>
      </c>
      <c r="C815" s="112" t="s">
        <v>69</v>
      </c>
      <c r="E815" s="115">
        <f t="shared" si="1166"/>
        <v>0</v>
      </c>
      <c r="F815" s="114"/>
      <c r="G815" s="115">
        <f t="shared" ref="G815:S815" si="1185">IFERROR(G791/G$32,0)</f>
        <v>0</v>
      </c>
      <c r="H815" s="115">
        <f t="shared" si="1185"/>
        <v>0</v>
      </c>
      <c r="I815" s="115">
        <f t="shared" si="1185"/>
        <v>0</v>
      </c>
      <c r="J815" s="115">
        <f t="shared" si="1185"/>
        <v>0</v>
      </c>
      <c r="K815" s="115">
        <f t="shared" si="1185"/>
        <v>0</v>
      </c>
      <c r="L815" s="115">
        <f t="shared" si="1185"/>
        <v>0</v>
      </c>
      <c r="M815" s="115">
        <f t="shared" si="1185"/>
        <v>0</v>
      </c>
      <c r="N815" s="115">
        <f t="shared" si="1185"/>
        <v>0</v>
      </c>
      <c r="O815" s="115">
        <f t="shared" si="1185"/>
        <v>0</v>
      </c>
      <c r="P815" s="115">
        <f t="shared" si="1185"/>
        <v>0</v>
      </c>
      <c r="Q815" s="115">
        <f t="shared" si="1185"/>
        <v>0</v>
      </c>
      <c r="R815" s="115">
        <f t="shared" si="1185"/>
        <v>0</v>
      </c>
      <c r="S815" s="117">
        <f t="shared" si="1185"/>
        <v>0</v>
      </c>
      <c r="T815" s="114"/>
      <c r="U815" s="117">
        <f t="shared" ref="U815:X815" si="1186">IFERROR(U791/U$32,0)</f>
        <v>0</v>
      </c>
      <c r="V815" s="117">
        <f t="shared" si="1186"/>
        <v>0</v>
      </c>
      <c r="W815" s="117">
        <f t="shared" si="1186"/>
        <v>0</v>
      </c>
      <c r="X815" s="117">
        <f t="shared" si="1186"/>
        <v>0</v>
      </c>
    </row>
    <row r="816" ht="14.25" customHeight="1" outlineLevel="1">
      <c r="A816" s="110"/>
      <c r="B816" s="111" t="s">
        <v>383</v>
      </c>
      <c r="C816" s="112" t="s">
        <v>69</v>
      </c>
      <c r="E816" s="115">
        <f t="shared" si="1166"/>
        <v>0</v>
      </c>
      <c r="F816" s="114"/>
      <c r="G816" s="115">
        <f t="shared" ref="G816:S816" si="1187">IFERROR(G792/G$32,0)</f>
        <v>0</v>
      </c>
      <c r="H816" s="115">
        <f t="shared" si="1187"/>
        <v>0</v>
      </c>
      <c r="I816" s="115">
        <f t="shared" si="1187"/>
        <v>0</v>
      </c>
      <c r="J816" s="115">
        <f t="shared" si="1187"/>
        <v>0</v>
      </c>
      <c r="K816" s="115">
        <f t="shared" si="1187"/>
        <v>0</v>
      </c>
      <c r="L816" s="115">
        <f t="shared" si="1187"/>
        <v>0</v>
      </c>
      <c r="M816" s="115">
        <f t="shared" si="1187"/>
        <v>0</v>
      </c>
      <c r="N816" s="115">
        <f t="shared" si="1187"/>
        <v>0</v>
      </c>
      <c r="O816" s="115">
        <f t="shared" si="1187"/>
        <v>0</v>
      </c>
      <c r="P816" s="115">
        <f t="shared" si="1187"/>
        <v>0</v>
      </c>
      <c r="Q816" s="115">
        <f t="shared" si="1187"/>
        <v>0</v>
      </c>
      <c r="R816" s="115">
        <f t="shared" si="1187"/>
        <v>0</v>
      </c>
      <c r="S816" s="117">
        <f t="shared" si="1187"/>
        <v>0</v>
      </c>
      <c r="T816" s="114"/>
      <c r="U816" s="117">
        <f t="shared" ref="U816:X816" si="1188">IFERROR(U792/U$32,0)</f>
        <v>0</v>
      </c>
      <c r="V816" s="117">
        <f t="shared" si="1188"/>
        <v>0</v>
      </c>
      <c r="W816" s="117">
        <f t="shared" si="1188"/>
        <v>0</v>
      </c>
      <c r="X816" s="117">
        <f t="shared" si="1188"/>
        <v>0</v>
      </c>
    </row>
    <row r="817" ht="14.25" customHeight="1" outlineLevel="1">
      <c r="A817" s="110"/>
      <c r="B817" s="111" t="s">
        <v>384</v>
      </c>
      <c r="C817" s="112" t="s">
        <v>69</v>
      </c>
      <c r="E817" s="115">
        <f t="shared" si="1166"/>
        <v>0</v>
      </c>
      <c r="F817" s="114"/>
      <c r="G817" s="115">
        <f t="shared" ref="G817:S817" si="1189">IFERROR(G793/G$32,0)</f>
        <v>0</v>
      </c>
      <c r="H817" s="115">
        <f t="shared" si="1189"/>
        <v>0</v>
      </c>
      <c r="I817" s="115">
        <f t="shared" si="1189"/>
        <v>0</v>
      </c>
      <c r="J817" s="115">
        <f t="shared" si="1189"/>
        <v>0</v>
      </c>
      <c r="K817" s="115">
        <f t="shared" si="1189"/>
        <v>0</v>
      </c>
      <c r="L817" s="115">
        <f t="shared" si="1189"/>
        <v>0</v>
      </c>
      <c r="M817" s="115">
        <f t="shared" si="1189"/>
        <v>0</v>
      </c>
      <c r="N817" s="115">
        <f t="shared" si="1189"/>
        <v>0</v>
      </c>
      <c r="O817" s="115">
        <f t="shared" si="1189"/>
        <v>0</v>
      </c>
      <c r="P817" s="115">
        <f t="shared" si="1189"/>
        <v>0</v>
      </c>
      <c r="Q817" s="115">
        <f t="shared" si="1189"/>
        <v>0</v>
      </c>
      <c r="R817" s="115">
        <f t="shared" si="1189"/>
        <v>0</v>
      </c>
      <c r="S817" s="117">
        <f t="shared" si="1189"/>
        <v>0</v>
      </c>
      <c r="T817" s="114"/>
      <c r="U817" s="117">
        <f t="shared" ref="U817:X817" si="1190">IFERROR(U793/U$32,0)</f>
        <v>0</v>
      </c>
      <c r="V817" s="117">
        <f t="shared" si="1190"/>
        <v>0</v>
      </c>
      <c r="W817" s="117">
        <f t="shared" si="1190"/>
        <v>0</v>
      </c>
      <c r="X817" s="117">
        <f t="shared" si="1190"/>
        <v>0</v>
      </c>
    </row>
    <row r="818" ht="14.25" customHeight="1" outlineLevel="1">
      <c r="A818" s="110"/>
      <c r="B818" s="111" t="s">
        <v>385</v>
      </c>
      <c r="C818" s="112" t="s">
        <v>69</v>
      </c>
      <c r="E818" s="115">
        <f t="shared" si="1166"/>
        <v>0</v>
      </c>
      <c r="F818" s="114"/>
      <c r="G818" s="115">
        <f t="shared" ref="G818:S818" si="1191">IFERROR(G794/G$32,0)</f>
        <v>0</v>
      </c>
      <c r="H818" s="115">
        <f t="shared" si="1191"/>
        <v>0</v>
      </c>
      <c r="I818" s="115">
        <f t="shared" si="1191"/>
        <v>0</v>
      </c>
      <c r="J818" s="115">
        <f t="shared" si="1191"/>
        <v>0</v>
      </c>
      <c r="K818" s="115">
        <f t="shared" si="1191"/>
        <v>0</v>
      </c>
      <c r="L818" s="115">
        <f t="shared" si="1191"/>
        <v>0</v>
      </c>
      <c r="M818" s="115">
        <f t="shared" si="1191"/>
        <v>0</v>
      </c>
      <c r="N818" s="115">
        <f t="shared" si="1191"/>
        <v>0</v>
      </c>
      <c r="O818" s="115">
        <f t="shared" si="1191"/>
        <v>0</v>
      </c>
      <c r="P818" s="115">
        <f t="shared" si="1191"/>
        <v>0</v>
      </c>
      <c r="Q818" s="115">
        <f t="shared" si="1191"/>
        <v>0</v>
      </c>
      <c r="R818" s="115">
        <f t="shared" si="1191"/>
        <v>0</v>
      </c>
      <c r="S818" s="117">
        <f t="shared" si="1191"/>
        <v>0</v>
      </c>
      <c r="T818" s="114"/>
      <c r="U818" s="117">
        <f t="shared" ref="U818:X818" si="1192">IFERROR(U794/U$32,0)</f>
        <v>0</v>
      </c>
      <c r="V818" s="117">
        <f t="shared" si="1192"/>
        <v>0</v>
      </c>
      <c r="W818" s="117">
        <f t="shared" si="1192"/>
        <v>0</v>
      </c>
      <c r="X818" s="117">
        <f t="shared" si="1192"/>
        <v>0</v>
      </c>
    </row>
    <row r="819" ht="14.25" customHeight="1" outlineLevel="1">
      <c r="A819" s="110"/>
      <c r="B819" s="111" t="s">
        <v>386</v>
      </c>
      <c r="C819" s="112" t="s">
        <v>69</v>
      </c>
      <c r="E819" s="115">
        <f t="shared" si="1166"/>
        <v>0</v>
      </c>
      <c r="F819" s="114"/>
      <c r="G819" s="115">
        <f t="shared" ref="G819:S819" si="1193">IFERROR(G795/G$32,0)</f>
        <v>0</v>
      </c>
      <c r="H819" s="115">
        <f t="shared" si="1193"/>
        <v>0</v>
      </c>
      <c r="I819" s="115">
        <f t="shared" si="1193"/>
        <v>0</v>
      </c>
      <c r="J819" s="115">
        <f t="shared" si="1193"/>
        <v>0</v>
      </c>
      <c r="K819" s="115">
        <f t="shared" si="1193"/>
        <v>0</v>
      </c>
      <c r="L819" s="115">
        <f t="shared" si="1193"/>
        <v>0</v>
      </c>
      <c r="M819" s="115">
        <f t="shared" si="1193"/>
        <v>0</v>
      </c>
      <c r="N819" s="115">
        <f t="shared" si="1193"/>
        <v>0</v>
      </c>
      <c r="O819" s="115">
        <f t="shared" si="1193"/>
        <v>0</v>
      </c>
      <c r="P819" s="115">
        <f t="shared" si="1193"/>
        <v>0</v>
      </c>
      <c r="Q819" s="115">
        <f t="shared" si="1193"/>
        <v>0</v>
      </c>
      <c r="R819" s="115">
        <f t="shared" si="1193"/>
        <v>0</v>
      </c>
      <c r="S819" s="117">
        <f t="shared" si="1193"/>
        <v>0</v>
      </c>
      <c r="T819" s="114"/>
      <c r="U819" s="117">
        <f t="shared" ref="U819:X819" si="1194">IFERROR(U795/U$32,0)</f>
        <v>0</v>
      </c>
      <c r="V819" s="117">
        <f t="shared" si="1194"/>
        <v>0</v>
      </c>
      <c r="W819" s="117">
        <f t="shared" si="1194"/>
        <v>0</v>
      </c>
      <c r="X819" s="117">
        <f t="shared" si="1194"/>
        <v>0</v>
      </c>
    </row>
    <row r="820" ht="14.25" customHeight="1" outlineLevel="1">
      <c r="A820" s="110"/>
      <c r="B820" s="197" t="s">
        <v>387</v>
      </c>
      <c r="C820" s="112" t="s">
        <v>69</v>
      </c>
      <c r="E820" s="115">
        <f t="shared" si="1166"/>
        <v>0</v>
      </c>
      <c r="F820" s="114"/>
      <c r="G820" s="115">
        <f t="shared" ref="G820:S820" si="1195">IFERROR(G796/G$32,0)</f>
        <v>0</v>
      </c>
      <c r="H820" s="115">
        <f t="shared" si="1195"/>
        <v>0</v>
      </c>
      <c r="I820" s="115">
        <f t="shared" si="1195"/>
        <v>0</v>
      </c>
      <c r="J820" s="115">
        <f t="shared" si="1195"/>
        <v>0</v>
      </c>
      <c r="K820" s="115">
        <f t="shared" si="1195"/>
        <v>0</v>
      </c>
      <c r="L820" s="115">
        <f t="shared" si="1195"/>
        <v>0</v>
      </c>
      <c r="M820" s="115">
        <f t="shared" si="1195"/>
        <v>0</v>
      </c>
      <c r="N820" s="115">
        <f t="shared" si="1195"/>
        <v>0</v>
      </c>
      <c r="O820" s="115">
        <f t="shared" si="1195"/>
        <v>0</v>
      </c>
      <c r="P820" s="115">
        <f t="shared" si="1195"/>
        <v>0</v>
      </c>
      <c r="Q820" s="115">
        <f t="shared" si="1195"/>
        <v>0</v>
      </c>
      <c r="R820" s="115">
        <f t="shared" si="1195"/>
        <v>0</v>
      </c>
      <c r="S820" s="117">
        <f t="shared" si="1195"/>
        <v>0</v>
      </c>
      <c r="T820" s="114"/>
      <c r="U820" s="117">
        <f t="shared" ref="U820:X820" si="1196">IFERROR(U796/U$32,0)</f>
        <v>0</v>
      </c>
      <c r="V820" s="117">
        <f t="shared" si="1196"/>
        <v>0</v>
      </c>
      <c r="W820" s="117">
        <f t="shared" si="1196"/>
        <v>0</v>
      </c>
      <c r="X820" s="117">
        <f t="shared" si="1196"/>
        <v>0</v>
      </c>
    </row>
    <row r="821" ht="14.25" customHeight="1" outlineLevel="1">
      <c r="A821" s="110"/>
      <c r="B821" s="111" t="s">
        <v>388</v>
      </c>
      <c r="C821" s="112" t="s">
        <v>69</v>
      </c>
      <c r="E821" s="115">
        <f t="shared" si="1166"/>
        <v>0</v>
      </c>
      <c r="F821" s="114"/>
      <c r="G821" s="115">
        <f t="shared" ref="G821:S821" si="1197">IFERROR(G797/G$32,0)</f>
        <v>0</v>
      </c>
      <c r="H821" s="115">
        <f t="shared" si="1197"/>
        <v>0</v>
      </c>
      <c r="I821" s="115">
        <f t="shared" si="1197"/>
        <v>0</v>
      </c>
      <c r="J821" s="115">
        <f t="shared" si="1197"/>
        <v>0</v>
      </c>
      <c r="K821" s="115">
        <f t="shared" si="1197"/>
        <v>0</v>
      </c>
      <c r="L821" s="115">
        <f t="shared" si="1197"/>
        <v>0</v>
      </c>
      <c r="M821" s="115">
        <f t="shared" si="1197"/>
        <v>0</v>
      </c>
      <c r="N821" s="115">
        <f t="shared" si="1197"/>
        <v>0</v>
      </c>
      <c r="O821" s="115">
        <f t="shared" si="1197"/>
        <v>0</v>
      </c>
      <c r="P821" s="115">
        <f t="shared" si="1197"/>
        <v>0</v>
      </c>
      <c r="Q821" s="115">
        <f t="shared" si="1197"/>
        <v>0</v>
      </c>
      <c r="R821" s="115">
        <f t="shared" si="1197"/>
        <v>0</v>
      </c>
      <c r="S821" s="117">
        <f t="shared" si="1197"/>
        <v>0</v>
      </c>
      <c r="T821" s="114"/>
      <c r="U821" s="117">
        <f t="shared" ref="U821:X821" si="1198">IFERROR(U797/U$32,0)</f>
        <v>0</v>
      </c>
      <c r="V821" s="117">
        <f t="shared" si="1198"/>
        <v>0</v>
      </c>
      <c r="W821" s="117">
        <f t="shared" si="1198"/>
        <v>0</v>
      </c>
      <c r="X821" s="117">
        <f t="shared" si="1198"/>
        <v>0</v>
      </c>
    </row>
    <row r="822" ht="14.25" customHeight="1" outlineLevel="1">
      <c r="A822" s="110"/>
      <c r="B822" s="197" t="s">
        <v>389</v>
      </c>
      <c r="C822" s="112" t="s">
        <v>69</v>
      </c>
      <c r="E822" s="115">
        <f t="shared" si="1166"/>
        <v>0</v>
      </c>
      <c r="F822" s="114"/>
      <c r="G822" s="115">
        <f t="shared" ref="G822:S822" si="1199">IFERROR(G798/G$32,0)</f>
        <v>0</v>
      </c>
      <c r="H822" s="115">
        <f t="shared" si="1199"/>
        <v>0</v>
      </c>
      <c r="I822" s="115">
        <f t="shared" si="1199"/>
        <v>0</v>
      </c>
      <c r="J822" s="115">
        <f t="shared" si="1199"/>
        <v>0</v>
      </c>
      <c r="K822" s="115">
        <f t="shared" si="1199"/>
        <v>0</v>
      </c>
      <c r="L822" s="115">
        <f t="shared" si="1199"/>
        <v>0</v>
      </c>
      <c r="M822" s="115">
        <f t="shared" si="1199"/>
        <v>0</v>
      </c>
      <c r="N822" s="115">
        <f t="shared" si="1199"/>
        <v>0</v>
      </c>
      <c r="O822" s="115">
        <f t="shared" si="1199"/>
        <v>0</v>
      </c>
      <c r="P822" s="115">
        <f t="shared" si="1199"/>
        <v>0</v>
      </c>
      <c r="Q822" s="115">
        <f t="shared" si="1199"/>
        <v>0</v>
      </c>
      <c r="R822" s="115">
        <f t="shared" si="1199"/>
        <v>0</v>
      </c>
      <c r="S822" s="117">
        <f t="shared" si="1199"/>
        <v>0</v>
      </c>
      <c r="T822" s="114"/>
      <c r="U822" s="117">
        <f t="shared" ref="U822:X822" si="1200">IFERROR(U798/U$32,0)</f>
        <v>0</v>
      </c>
      <c r="V822" s="117">
        <f t="shared" si="1200"/>
        <v>0</v>
      </c>
      <c r="W822" s="117">
        <f t="shared" si="1200"/>
        <v>0</v>
      </c>
      <c r="X822" s="117">
        <f t="shared" si="1200"/>
        <v>0</v>
      </c>
    </row>
    <row r="823" ht="14.25" customHeight="1" outlineLevel="1">
      <c r="A823" s="110"/>
      <c r="B823" s="111" t="s">
        <v>390</v>
      </c>
      <c r="C823" s="112" t="s">
        <v>69</v>
      </c>
      <c r="E823" s="115">
        <f t="shared" si="1166"/>
        <v>0</v>
      </c>
      <c r="F823" s="114"/>
      <c r="G823" s="115">
        <f t="shared" ref="G823:S823" si="1201">IFERROR(G799/G$32,0)</f>
        <v>0</v>
      </c>
      <c r="H823" s="115">
        <f t="shared" si="1201"/>
        <v>0</v>
      </c>
      <c r="I823" s="115">
        <f t="shared" si="1201"/>
        <v>0</v>
      </c>
      <c r="J823" s="115">
        <f t="shared" si="1201"/>
        <v>0</v>
      </c>
      <c r="K823" s="115">
        <f t="shared" si="1201"/>
        <v>0</v>
      </c>
      <c r="L823" s="115">
        <f t="shared" si="1201"/>
        <v>0</v>
      </c>
      <c r="M823" s="115">
        <f t="shared" si="1201"/>
        <v>0</v>
      </c>
      <c r="N823" s="115">
        <f t="shared" si="1201"/>
        <v>0</v>
      </c>
      <c r="O823" s="115">
        <f t="shared" si="1201"/>
        <v>0</v>
      </c>
      <c r="P823" s="115">
        <f t="shared" si="1201"/>
        <v>0</v>
      </c>
      <c r="Q823" s="115">
        <f t="shared" si="1201"/>
        <v>0</v>
      </c>
      <c r="R823" s="115">
        <f t="shared" si="1201"/>
        <v>0</v>
      </c>
      <c r="S823" s="117">
        <f t="shared" si="1201"/>
        <v>0</v>
      </c>
      <c r="T823" s="114"/>
      <c r="U823" s="117">
        <f t="shared" ref="U823:X823" si="1202">IFERROR(U799/U$32,0)</f>
        <v>0</v>
      </c>
      <c r="V823" s="117">
        <f t="shared" si="1202"/>
        <v>0</v>
      </c>
      <c r="W823" s="117">
        <f t="shared" si="1202"/>
        <v>0</v>
      </c>
      <c r="X823" s="117">
        <f t="shared" si="1202"/>
        <v>0</v>
      </c>
    </row>
    <row r="824" ht="14.25" customHeight="1" outlineLevel="1">
      <c r="A824" s="110"/>
      <c r="B824" s="111" t="s">
        <v>391</v>
      </c>
      <c r="C824" s="112" t="s">
        <v>69</v>
      </c>
      <c r="E824" s="115">
        <f t="shared" si="1166"/>
        <v>0</v>
      </c>
      <c r="F824" s="114"/>
      <c r="G824" s="115">
        <f t="shared" ref="G824:S824" si="1203">IFERROR(G800/G$32,0)</f>
        <v>0</v>
      </c>
      <c r="H824" s="115">
        <f t="shared" si="1203"/>
        <v>0</v>
      </c>
      <c r="I824" s="115">
        <f t="shared" si="1203"/>
        <v>0</v>
      </c>
      <c r="J824" s="115">
        <f t="shared" si="1203"/>
        <v>0</v>
      </c>
      <c r="K824" s="115">
        <f t="shared" si="1203"/>
        <v>0</v>
      </c>
      <c r="L824" s="115">
        <f t="shared" si="1203"/>
        <v>0</v>
      </c>
      <c r="M824" s="115">
        <f t="shared" si="1203"/>
        <v>0</v>
      </c>
      <c r="N824" s="115">
        <f t="shared" si="1203"/>
        <v>0</v>
      </c>
      <c r="O824" s="115">
        <f t="shared" si="1203"/>
        <v>0</v>
      </c>
      <c r="P824" s="115">
        <f t="shared" si="1203"/>
        <v>0</v>
      </c>
      <c r="Q824" s="115">
        <f t="shared" si="1203"/>
        <v>0</v>
      </c>
      <c r="R824" s="115">
        <f t="shared" si="1203"/>
        <v>0</v>
      </c>
      <c r="S824" s="117">
        <f t="shared" si="1203"/>
        <v>0</v>
      </c>
      <c r="T824" s="114"/>
      <c r="U824" s="117">
        <f t="shared" ref="U824:X824" si="1204">IFERROR(U800/U$32,0)</f>
        <v>0</v>
      </c>
      <c r="V824" s="117">
        <f t="shared" si="1204"/>
        <v>0</v>
      </c>
      <c r="W824" s="117">
        <f t="shared" si="1204"/>
        <v>0</v>
      </c>
      <c r="X824" s="117">
        <f t="shared" si="1204"/>
        <v>0</v>
      </c>
    </row>
    <row r="825" ht="14.25" customHeight="1" outlineLevel="1">
      <c r="A825" s="110"/>
      <c r="B825" s="197" t="s">
        <v>392</v>
      </c>
      <c r="C825" s="112" t="s">
        <v>69</v>
      </c>
      <c r="E825" s="115">
        <f t="shared" si="1166"/>
        <v>0</v>
      </c>
      <c r="F825" s="114"/>
      <c r="G825" s="115">
        <f t="shared" ref="G825:S825" si="1205">IFERROR(G801/G$32,0)</f>
        <v>0</v>
      </c>
      <c r="H825" s="115">
        <f t="shared" si="1205"/>
        <v>0</v>
      </c>
      <c r="I825" s="115">
        <f t="shared" si="1205"/>
        <v>0</v>
      </c>
      <c r="J825" s="115">
        <f t="shared" si="1205"/>
        <v>0</v>
      </c>
      <c r="K825" s="115">
        <f t="shared" si="1205"/>
        <v>0</v>
      </c>
      <c r="L825" s="115">
        <f t="shared" si="1205"/>
        <v>0</v>
      </c>
      <c r="M825" s="115">
        <f t="shared" si="1205"/>
        <v>0</v>
      </c>
      <c r="N825" s="115">
        <f t="shared" si="1205"/>
        <v>0</v>
      </c>
      <c r="O825" s="115">
        <f t="shared" si="1205"/>
        <v>0</v>
      </c>
      <c r="P825" s="115">
        <f t="shared" si="1205"/>
        <v>0</v>
      </c>
      <c r="Q825" s="115">
        <f t="shared" si="1205"/>
        <v>0</v>
      </c>
      <c r="R825" s="115">
        <f t="shared" si="1205"/>
        <v>0</v>
      </c>
      <c r="S825" s="117">
        <f t="shared" si="1205"/>
        <v>0</v>
      </c>
      <c r="T825" s="114"/>
      <c r="U825" s="117">
        <f t="shared" ref="U825:X825" si="1206">IFERROR(U801/U$32,0)</f>
        <v>0</v>
      </c>
      <c r="V825" s="117">
        <f t="shared" si="1206"/>
        <v>0</v>
      </c>
      <c r="W825" s="117">
        <f t="shared" si="1206"/>
        <v>0</v>
      </c>
      <c r="X825" s="117">
        <f t="shared" si="1206"/>
        <v>0</v>
      </c>
    </row>
    <row r="826" ht="14.25" customHeight="1" outlineLevel="1">
      <c r="A826" s="110"/>
      <c r="B826" s="111" t="s">
        <v>393</v>
      </c>
      <c r="C826" s="112" t="s">
        <v>69</v>
      </c>
      <c r="E826" s="115">
        <f>IFERROR(E801/E$32,0)</f>
        <v>0</v>
      </c>
      <c r="F826" s="114"/>
      <c r="G826" s="115">
        <f t="shared" ref="G826:S826" si="1207">IFERROR(G801/G$32,0)</f>
        <v>0</v>
      </c>
      <c r="H826" s="115">
        <f t="shared" si="1207"/>
        <v>0</v>
      </c>
      <c r="I826" s="115">
        <f t="shared" si="1207"/>
        <v>0</v>
      </c>
      <c r="J826" s="115">
        <f t="shared" si="1207"/>
        <v>0</v>
      </c>
      <c r="K826" s="115">
        <f t="shared" si="1207"/>
        <v>0</v>
      </c>
      <c r="L826" s="115">
        <f t="shared" si="1207"/>
        <v>0</v>
      </c>
      <c r="M826" s="115">
        <f t="shared" si="1207"/>
        <v>0</v>
      </c>
      <c r="N826" s="115">
        <f t="shared" si="1207"/>
        <v>0</v>
      </c>
      <c r="O826" s="115">
        <f t="shared" si="1207"/>
        <v>0</v>
      </c>
      <c r="P826" s="115">
        <f t="shared" si="1207"/>
        <v>0</v>
      </c>
      <c r="Q826" s="115">
        <f t="shared" si="1207"/>
        <v>0</v>
      </c>
      <c r="R826" s="115">
        <f t="shared" si="1207"/>
        <v>0</v>
      </c>
      <c r="S826" s="117">
        <f t="shared" si="1207"/>
        <v>0</v>
      </c>
      <c r="T826" s="114"/>
      <c r="U826" s="117">
        <f t="shared" ref="U826:X826" si="1208">IFERROR(U801/U$32,0)</f>
        <v>0</v>
      </c>
      <c r="V826" s="117">
        <f t="shared" si="1208"/>
        <v>0</v>
      </c>
      <c r="W826" s="117">
        <f t="shared" si="1208"/>
        <v>0</v>
      </c>
      <c r="X826" s="117">
        <f t="shared" si="1208"/>
        <v>0</v>
      </c>
    </row>
    <row r="827" ht="14.25" customHeight="1" outlineLevel="1">
      <c r="A827" s="121"/>
      <c r="B827" s="148" t="s">
        <v>394</v>
      </c>
      <c r="C827" s="123" t="s">
        <v>69</v>
      </c>
      <c r="D827" s="70"/>
      <c r="E827" s="117">
        <f>IFERROR(E802/E802,0)</f>
        <v>0</v>
      </c>
      <c r="F827" s="109"/>
      <c r="G827" s="117">
        <f t="shared" ref="G827:S827" si="1209">IFERROR(G802/G802,0)</f>
        <v>0</v>
      </c>
      <c r="H827" s="117">
        <f t="shared" si="1209"/>
        <v>0</v>
      </c>
      <c r="I827" s="117">
        <f t="shared" si="1209"/>
        <v>0</v>
      </c>
      <c r="J827" s="117">
        <f t="shared" si="1209"/>
        <v>0</v>
      </c>
      <c r="K827" s="117">
        <f t="shared" si="1209"/>
        <v>0</v>
      </c>
      <c r="L827" s="117">
        <f t="shared" si="1209"/>
        <v>0</v>
      </c>
      <c r="M827" s="117">
        <f t="shared" si="1209"/>
        <v>0</v>
      </c>
      <c r="N827" s="117">
        <f t="shared" si="1209"/>
        <v>0</v>
      </c>
      <c r="O827" s="117">
        <f t="shared" si="1209"/>
        <v>0</v>
      </c>
      <c r="P827" s="117">
        <f t="shared" si="1209"/>
        <v>0</v>
      </c>
      <c r="Q827" s="117">
        <f t="shared" si="1209"/>
        <v>0</v>
      </c>
      <c r="R827" s="117">
        <f t="shared" si="1209"/>
        <v>0</v>
      </c>
      <c r="S827" s="117">
        <f t="shared" si="1209"/>
        <v>0</v>
      </c>
      <c r="T827" s="109"/>
      <c r="U827" s="117">
        <f t="shared" ref="U827:X827" si="1210">IFERROR(U802/U802,0)</f>
        <v>0</v>
      </c>
      <c r="V827" s="117">
        <f t="shared" si="1210"/>
        <v>0</v>
      </c>
      <c r="W827" s="117">
        <f t="shared" si="1210"/>
        <v>0</v>
      </c>
      <c r="X827" s="117">
        <f t="shared" si="1210"/>
        <v>0</v>
      </c>
    </row>
    <row r="828" ht="14.25" customHeight="1" outlineLevel="1">
      <c r="A828" s="110"/>
      <c r="B828" s="111" t="s">
        <v>395</v>
      </c>
      <c r="C828" s="112"/>
      <c r="E828" s="116">
        <v>1.0</v>
      </c>
      <c r="F828" s="114"/>
      <c r="G828" s="116">
        <v>1.0</v>
      </c>
      <c r="H828" s="116">
        <v>1.0</v>
      </c>
      <c r="I828" s="116">
        <v>1.0</v>
      </c>
      <c r="J828" s="116"/>
      <c r="K828" s="116"/>
      <c r="L828" s="116"/>
      <c r="M828" s="116"/>
      <c r="N828" s="116"/>
      <c r="O828" s="116"/>
      <c r="P828" s="116"/>
      <c r="Q828" s="116"/>
      <c r="R828" s="116"/>
      <c r="S828" s="120">
        <v>1.0</v>
      </c>
      <c r="T828" s="114"/>
      <c r="U828" s="120">
        <v>1.0</v>
      </c>
      <c r="V828" s="120">
        <v>1.0</v>
      </c>
      <c r="W828" s="120">
        <v>1.0</v>
      </c>
      <c r="X828" s="120">
        <v>1.0</v>
      </c>
    </row>
    <row r="829" ht="14.25" customHeight="1" outlineLevel="1">
      <c r="A829" s="110"/>
      <c r="B829" s="111" t="s">
        <v>396</v>
      </c>
      <c r="C829" s="112"/>
      <c r="E829" s="116">
        <v>1.0</v>
      </c>
      <c r="F829" s="114"/>
      <c r="G829" s="116">
        <v>1.0</v>
      </c>
      <c r="H829" s="116">
        <v>1.0</v>
      </c>
      <c r="I829" s="116">
        <v>1.0</v>
      </c>
      <c r="J829" s="116"/>
      <c r="K829" s="116"/>
      <c r="L829" s="116"/>
      <c r="M829" s="116"/>
      <c r="N829" s="116"/>
      <c r="O829" s="116"/>
      <c r="P829" s="116"/>
      <c r="Q829" s="116"/>
      <c r="R829" s="116"/>
      <c r="S829" s="120">
        <v>1.0</v>
      </c>
      <c r="T829" s="114"/>
      <c r="U829" s="120">
        <v>1.0</v>
      </c>
      <c r="V829" s="120">
        <v>1.0</v>
      </c>
      <c r="W829" s="120">
        <v>1.0</v>
      </c>
      <c r="X829" s="120">
        <v>1.0</v>
      </c>
    </row>
    <row r="830" ht="14.25" customHeight="1" outlineLevel="1">
      <c r="A830" s="110"/>
      <c r="B830" s="111" t="s">
        <v>397</v>
      </c>
      <c r="C830" s="112"/>
      <c r="E830" s="127"/>
      <c r="F830" s="114"/>
      <c r="G830" s="116">
        <v>19.75</v>
      </c>
      <c r="H830" s="116">
        <v>23.65</v>
      </c>
      <c r="I830" s="116">
        <v>19.45</v>
      </c>
      <c r="J830" s="116"/>
      <c r="K830" s="116"/>
      <c r="L830" s="116"/>
      <c r="M830" s="116"/>
      <c r="N830" s="116"/>
      <c r="O830" s="116"/>
      <c r="P830" s="116"/>
      <c r="Q830" s="116"/>
      <c r="R830" s="116"/>
      <c r="S830" s="120"/>
      <c r="T830" s="114"/>
      <c r="U830" s="120">
        <f t="shared" ref="U830:X830" si="1211">SUMIFS($G830:$R830,$G$5:$R$5,U$6)</f>
        <v>62.85</v>
      </c>
      <c r="V830" s="120">
        <f t="shared" si="1211"/>
        <v>0</v>
      </c>
      <c r="W830" s="120">
        <f t="shared" si="1211"/>
        <v>0</v>
      </c>
      <c r="X830" s="120">
        <f t="shared" si="1211"/>
        <v>0</v>
      </c>
    </row>
    <row r="831" ht="14.25" customHeight="1" outlineLevel="1">
      <c r="A831" s="179"/>
      <c r="B831" s="198" t="s">
        <v>398</v>
      </c>
      <c r="C831" s="181"/>
      <c r="D831" s="70"/>
      <c r="E831" s="124">
        <f>IFERROR(E802/(E830*E828*24),0)</f>
        <v>0</v>
      </c>
      <c r="F831" s="109"/>
      <c r="G831" s="124">
        <f t="shared" ref="G831:S831" si="1212">IFERROR(G802/(G830*G828*24),0)</f>
        <v>0</v>
      </c>
      <c r="H831" s="124">
        <f t="shared" si="1212"/>
        <v>0</v>
      </c>
      <c r="I831" s="124">
        <f t="shared" si="1212"/>
        <v>0</v>
      </c>
      <c r="J831" s="124">
        <f t="shared" si="1212"/>
        <v>0</v>
      </c>
      <c r="K831" s="124">
        <f t="shared" si="1212"/>
        <v>0</v>
      </c>
      <c r="L831" s="124">
        <f t="shared" si="1212"/>
        <v>0</v>
      </c>
      <c r="M831" s="124">
        <f t="shared" si="1212"/>
        <v>0</v>
      </c>
      <c r="N831" s="124">
        <f t="shared" si="1212"/>
        <v>0</v>
      </c>
      <c r="O831" s="124">
        <f t="shared" si="1212"/>
        <v>0</v>
      </c>
      <c r="P831" s="124">
        <f t="shared" si="1212"/>
        <v>0</v>
      </c>
      <c r="Q831" s="124">
        <f t="shared" si="1212"/>
        <v>0</v>
      </c>
      <c r="R831" s="124">
        <f t="shared" si="1212"/>
        <v>0</v>
      </c>
      <c r="S831" s="124">
        <f t="shared" si="1212"/>
        <v>0</v>
      </c>
      <c r="T831" s="109"/>
      <c r="U831" s="124">
        <f t="shared" ref="U831:X831" si="1213">IFERROR(U802/(U830*U828*24),0)</f>
        <v>0</v>
      </c>
      <c r="V831" s="124">
        <f t="shared" si="1213"/>
        <v>0</v>
      </c>
      <c r="W831" s="124">
        <f t="shared" si="1213"/>
        <v>0</v>
      </c>
      <c r="X831" s="124">
        <f t="shared" si="1213"/>
        <v>0</v>
      </c>
    </row>
    <row r="832" ht="14.25" customHeight="1" outlineLevel="1">
      <c r="S832" s="70"/>
    </row>
    <row r="833" ht="14.25" hidden="1" customHeight="1" outlineLevel="1">
      <c r="A833" s="105"/>
      <c r="B833" s="199"/>
      <c r="C833" s="107"/>
      <c r="D833" s="70"/>
      <c r="E833" s="108"/>
      <c r="F833" s="109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9"/>
      <c r="U833" s="108"/>
      <c r="V833" s="108"/>
      <c r="W833" s="108"/>
      <c r="X833" s="108"/>
    </row>
    <row r="834" ht="14.25" hidden="1" customHeight="1" outlineLevel="1">
      <c r="A834" s="110"/>
      <c r="B834" s="111" t="s">
        <v>371</v>
      </c>
      <c r="C834" s="112" t="s">
        <v>283</v>
      </c>
      <c r="E834" s="116"/>
      <c r="F834" s="114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20">
        <f t="shared" ref="S834:S843" si="1215">SUM(G834:R834)</f>
        <v>0</v>
      </c>
      <c r="T834" s="114"/>
      <c r="U834" s="116">
        <f t="shared" ref="U834:X834" si="1214">SUMIFS($G834:$R834,$G$5:$R$5,U$6)</f>
        <v>0</v>
      </c>
      <c r="V834" s="116">
        <f t="shared" si="1214"/>
        <v>0</v>
      </c>
      <c r="W834" s="116">
        <f t="shared" si="1214"/>
        <v>0</v>
      </c>
      <c r="X834" s="116">
        <f t="shared" si="1214"/>
        <v>0</v>
      </c>
    </row>
    <row r="835" ht="14.25" hidden="1" customHeight="1" outlineLevel="1">
      <c r="A835" s="110"/>
      <c r="B835" s="111" t="s">
        <v>374</v>
      </c>
      <c r="C835" s="112" t="s">
        <v>283</v>
      </c>
      <c r="E835" s="116"/>
      <c r="F835" s="114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20">
        <f t="shared" si="1215"/>
        <v>0</v>
      </c>
      <c r="T835" s="114"/>
      <c r="U835" s="116">
        <f t="shared" ref="U835:X835" si="1216">SUMIFS($G835:$R835,$G$5:$R$5,U$6)</f>
        <v>0</v>
      </c>
      <c r="V835" s="116">
        <f t="shared" si="1216"/>
        <v>0</v>
      </c>
      <c r="W835" s="116">
        <f t="shared" si="1216"/>
        <v>0</v>
      </c>
      <c r="X835" s="116">
        <f t="shared" si="1216"/>
        <v>0</v>
      </c>
    </row>
    <row r="836" ht="14.25" hidden="1" customHeight="1" outlineLevel="1">
      <c r="A836" s="110"/>
      <c r="B836" s="111" t="s">
        <v>375</v>
      </c>
      <c r="C836" s="112" t="s">
        <v>283</v>
      </c>
      <c r="E836" s="116"/>
      <c r="F836" s="114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20">
        <f t="shared" si="1215"/>
        <v>0</v>
      </c>
      <c r="T836" s="114"/>
      <c r="U836" s="116">
        <f t="shared" ref="U836:X836" si="1217">SUMIFS($G836:$R836,$G$5:$R$5,U$6)</f>
        <v>0</v>
      </c>
      <c r="V836" s="116">
        <f t="shared" si="1217"/>
        <v>0</v>
      </c>
      <c r="W836" s="116">
        <f t="shared" si="1217"/>
        <v>0</v>
      </c>
      <c r="X836" s="116">
        <f t="shared" si="1217"/>
        <v>0</v>
      </c>
    </row>
    <row r="837" ht="14.25" hidden="1" customHeight="1" outlineLevel="1">
      <c r="A837" s="110"/>
      <c r="B837" s="111" t="s">
        <v>376</v>
      </c>
      <c r="C837" s="112" t="s">
        <v>283</v>
      </c>
      <c r="E837" s="116"/>
      <c r="F837" s="114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20">
        <f t="shared" si="1215"/>
        <v>0</v>
      </c>
      <c r="T837" s="114"/>
      <c r="U837" s="116">
        <f t="shared" ref="U837:X837" si="1218">SUMIFS($G837:$R837,$G$5:$R$5,U$6)</f>
        <v>0</v>
      </c>
      <c r="V837" s="116">
        <f t="shared" si="1218"/>
        <v>0</v>
      </c>
      <c r="W837" s="116">
        <f t="shared" si="1218"/>
        <v>0</v>
      </c>
      <c r="X837" s="116">
        <f t="shared" si="1218"/>
        <v>0</v>
      </c>
    </row>
    <row r="838" ht="14.25" hidden="1" customHeight="1" outlineLevel="1">
      <c r="A838" s="110"/>
      <c r="B838" s="111" t="s">
        <v>377</v>
      </c>
      <c r="C838" s="112" t="s">
        <v>283</v>
      </c>
      <c r="E838" s="116"/>
      <c r="F838" s="114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20">
        <f t="shared" si="1215"/>
        <v>0</v>
      </c>
      <c r="T838" s="114"/>
      <c r="U838" s="116">
        <f t="shared" ref="U838:X838" si="1219">SUMIFS($G838:$R838,$G$5:$R$5,U$6)</f>
        <v>0</v>
      </c>
      <c r="V838" s="116">
        <f t="shared" si="1219"/>
        <v>0</v>
      </c>
      <c r="W838" s="116">
        <f t="shared" si="1219"/>
        <v>0</v>
      </c>
      <c r="X838" s="116">
        <f t="shared" si="1219"/>
        <v>0</v>
      </c>
    </row>
    <row r="839" ht="14.25" hidden="1" customHeight="1" outlineLevel="1">
      <c r="A839" s="110"/>
      <c r="B839" s="111" t="s">
        <v>379</v>
      </c>
      <c r="C839" s="112" t="s">
        <v>283</v>
      </c>
      <c r="E839" s="116"/>
      <c r="F839" s="114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20">
        <f t="shared" si="1215"/>
        <v>0</v>
      </c>
      <c r="T839" s="114"/>
      <c r="U839" s="116">
        <f t="shared" ref="U839:X839" si="1220">SUMIFS($G839:$R839,$G$5:$R$5,U$6)</f>
        <v>0</v>
      </c>
      <c r="V839" s="116">
        <f t="shared" si="1220"/>
        <v>0</v>
      </c>
      <c r="W839" s="116">
        <f t="shared" si="1220"/>
        <v>0</v>
      </c>
      <c r="X839" s="116">
        <f t="shared" si="1220"/>
        <v>0</v>
      </c>
    </row>
    <row r="840" ht="14.25" hidden="1" customHeight="1" outlineLevel="1">
      <c r="A840" s="110"/>
      <c r="B840" s="111" t="s">
        <v>380</v>
      </c>
      <c r="C840" s="112" t="s">
        <v>283</v>
      </c>
      <c r="E840" s="116"/>
      <c r="F840" s="114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20">
        <f t="shared" si="1215"/>
        <v>0</v>
      </c>
      <c r="T840" s="114"/>
      <c r="U840" s="116">
        <f t="shared" ref="U840:X840" si="1221">SUMIFS($G840:$R840,$G$5:$R$5,U$6)</f>
        <v>0</v>
      </c>
      <c r="V840" s="116">
        <f t="shared" si="1221"/>
        <v>0</v>
      </c>
      <c r="W840" s="116">
        <f t="shared" si="1221"/>
        <v>0</v>
      </c>
      <c r="X840" s="116">
        <f t="shared" si="1221"/>
        <v>0</v>
      </c>
    </row>
    <row r="841" ht="14.25" hidden="1" customHeight="1" outlineLevel="1">
      <c r="A841" s="110"/>
      <c r="B841" s="111" t="s">
        <v>412</v>
      </c>
      <c r="C841" s="112" t="s">
        <v>283</v>
      </c>
      <c r="E841" s="116"/>
      <c r="F841" s="114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20">
        <f t="shared" si="1215"/>
        <v>0</v>
      </c>
      <c r="T841" s="114"/>
      <c r="U841" s="116">
        <f t="shared" ref="U841:X841" si="1222">SUMIFS($G841:$R841,$G$5:$R$5,U$6)</f>
        <v>0</v>
      </c>
      <c r="V841" s="116">
        <f t="shared" si="1222"/>
        <v>0</v>
      </c>
      <c r="W841" s="116">
        <f t="shared" si="1222"/>
        <v>0</v>
      </c>
      <c r="X841" s="116">
        <f t="shared" si="1222"/>
        <v>0</v>
      </c>
    </row>
    <row r="842" ht="14.25" hidden="1" customHeight="1" outlineLevel="1">
      <c r="A842" s="110"/>
      <c r="B842" s="111" t="s">
        <v>393</v>
      </c>
      <c r="C842" s="112" t="s">
        <v>283</v>
      </c>
      <c r="E842" s="116"/>
      <c r="F842" s="114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20">
        <f t="shared" si="1215"/>
        <v>0</v>
      </c>
      <c r="T842" s="114"/>
      <c r="U842" s="116">
        <f t="shared" ref="U842:X842" si="1223">SUMIFS($G842:$R842,$G$5:$R$5,U$6)</f>
        <v>0</v>
      </c>
      <c r="V842" s="116">
        <f t="shared" si="1223"/>
        <v>0</v>
      </c>
      <c r="W842" s="116">
        <f t="shared" si="1223"/>
        <v>0</v>
      </c>
      <c r="X842" s="116">
        <f t="shared" si="1223"/>
        <v>0</v>
      </c>
    </row>
    <row r="843" ht="14.25" hidden="1" customHeight="1" outlineLevel="1">
      <c r="A843" s="110"/>
      <c r="B843" s="111" t="s">
        <v>413</v>
      </c>
      <c r="C843" s="112" t="s">
        <v>283</v>
      </c>
      <c r="E843" s="116"/>
      <c r="F843" s="114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20">
        <f t="shared" si="1215"/>
        <v>0</v>
      </c>
      <c r="T843" s="114"/>
      <c r="U843" s="116">
        <f t="shared" ref="U843:X843" si="1224">SUMIFS($G843:$R843,$G$5:$R$5,U$6)</f>
        <v>0</v>
      </c>
      <c r="V843" s="116">
        <f t="shared" si="1224"/>
        <v>0</v>
      </c>
      <c r="W843" s="116">
        <f t="shared" si="1224"/>
        <v>0</v>
      </c>
      <c r="X843" s="116">
        <f t="shared" si="1224"/>
        <v>0</v>
      </c>
    </row>
    <row r="844" ht="14.25" hidden="1" customHeight="1" outlineLevel="1">
      <c r="A844" s="121"/>
      <c r="B844" s="148" t="s">
        <v>394</v>
      </c>
      <c r="C844" s="123" t="s">
        <v>283</v>
      </c>
      <c r="D844" s="70"/>
      <c r="E844" s="120">
        <f>SUM(E834:E843)</f>
        <v>0</v>
      </c>
      <c r="F844" s="109"/>
      <c r="G844" s="120">
        <f t="shared" ref="G844:S844" si="1225">SUM(G834:G843)</f>
        <v>0</v>
      </c>
      <c r="H844" s="120">
        <f t="shared" si="1225"/>
        <v>0</v>
      </c>
      <c r="I844" s="120">
        <f t="shared" si="1225"/>
        <v>0</v>
      </c>
      <c r="J844" s="120">
        <f t="shared" si="1225"/>
        <v>0</v>
      </c>
      <c r="K844" s="120">
        <f t="shared" si="1225"/>
        <v>0</v>
      </c>
      <c r="L844" s="120">
        <f t="shared" si="1225"/>
        <v>0</v>
      </c>
      <c r="M844" s="120">
        <f t="shared" si="1225"/>
        <v>0</v>
      </c>
      <c r="N844" s="120">
        <f t="shared" si="1225"/>
        <v>0</v>
      </c>
      <c r="O844" s="120">
        <f t="shared" si="1225"/>
        <v>0</v>
      </c>
      <c r="P844" s="120">
        <f t="shared" si="1225"/>
        <v>0</v>
      </c>
      <c r="Q844" s="120">
        <f t="shared" si="1225"/>
        <v>0</v>
      </c>
      <c r="R844" s="120">
        <f t="shared" si="1225"/>
        <v>0</v>
      </c>
      <c r="S844" s="120">
        <f t="shared" si="1225"/>
        <v>0</v>
      </c>
      <c r="T844" s="109"/>
      <c r="U844" s="120">
        <f t="shared" ref="U844:X844" si="1226">SUM(U834:U843)</f>
        <v>0</v>
      </c>
      <c r="V844" s="120">
        <f t="shared" si="1226"/>
        <v>0</v>
      </c>
      <c r="W844" s="120">
        <f t="shared" si="1226"/>
        <v>0</v>
      </c>
      <c r="X844" s="120">
        <f t="shared" si="1226"/>
        <v>0</v>
      </c>
    </row>
    <row r="845" ht="4.5" hidden="1" customHeight="1" outlineLevel="1">
      <c r="A845" s="128"/>
      <c r="B845" s="129"/>
      <c r="C845" s="130"/>
      <c r="D845" s="70"/>
      <c r="E845" s="131"/>
      <c r="F845" s="7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70"/>
      <c r="U845" s="131"/>
      <c r="V845" s="131"/>
      <c r="W845" s="131"/>
      <c r="X845" s="131"/>
    </row>
    <row r="846" ht="14.25" hidden="1" customHeight="1" outlineLevel="1">
      <c r="A846" s="110"/>
      <c r="B846" s="111" t="s">
        <v>371</v>
      </c>
      <c r="C846" s="112" t="s">
        <v>69</v>
      </c>
      <c r="E846" s="115">
        <f t="shared" ref="E846:E847" si="1229">IFERROR(E834/E$32,0)</f>
        <v>0</v>
      </c>
      <c r="F846" s="114"/>
      <c r="G846" s="115">
        <f t="shared" ref="G846:S846" si="1227">IFERROR(G834/G$32,0)</f>
        <v>0</v>
      </c>
      <c r="H846" s="115">
        <f t="shared" si="1227"/>
        <v>0</v>
      </c>
      <c r="I846" s="115">
        <f t="shared" si="1227"/>
        <v>0</v>
      </c>
      <c r="J846" s="115">
        <f t="shared" si="1227"/>
        <v>0</v>
      </c>
      <c r="K846" s="115">
        <f t="shared" si="1227"/>
        <v>0</v>
      </c>
      <c r="L846" s="115">
        <f t="shared" si="1227"/>
        <v>0</v>
      </c>
      <c r="M846" s="115">
        <f t="shared" si="1227"/>
        <v>0</v>
      </c>
      <c r="N846" s="115">
        <f t="shared" si="1227"/>
        <v>0</v>
      </c>
      <c r="O846" s="115">
        <f t="shared" si="1227"/>
        <v>0</v>
      </c>
      <c r="P846" s="115">
        <f t="shared" si="1227"/>
        <v>0</v>
      </c>
      <c r="Q846" s="115">
        <f t="shared" si="1227"/>
        <v>0</v>
      </c>
      <c r="R846" s="115">
        <f t="shared" si="1227"/>
        <v>0</v>
      </c>
      <c r="S846" s="117">
        <f t="shared" si="1227"/>
        <v>0</v>
      </c>
      <c r="T846" s="114"/>
      <c r="U846" s="117">
        <f t="shared" ref="U846:X846" si="1228">IFERROR(U834/U$32,0)</f>
        <v>0</v>
      </c>
      <c r="V846" s="117">
        <f t="shared" si="1228"/>
        <v>0</v>
      </c>
      <c r="W846" s="117">
        <f t="shared" si="1228"/>
        <v>0</v>
      </c>
      <c r="X846" s="117">
        <f t="shared" si="1228"/>
        <v>0</v>
      </c>
    </row>
    <row r="847" ht="14.25" hidden="1" customHeight="1" outlineLevel="1">
      <c r="A847" s="110"/>
      <c r="B847" s="111" t="s">
        <v>374</v>
      </c>
      <c r="C847" s="112" t="s">
        <v>69</v>
      </c>
      <c r="E847" s="115">
        <f t="shared" si="1229"/>
        <v>0</v>
      </c>
      <c r="F847" s="114"/>
      <c r="G847" s="115">
        <f t="shared" ref="G847:S847" si="1230">IFERROR(G835/G$32,0)</f>
        <v>0</v>
      </c>
      <c r="H847" s="115">
        <f t="shared" si="1230"/>
        <v>0</v>
      </c>
      <c r="I847" s="115">
        <f t="shared" si="1230"/>
        <v>0</v>
      </c>
      <c r="J847" s="115">
        <f t="shared" si="1230"/>
        <v>0</v>
      </c>
      <c r="K847" s="115">
        <f t="shared" si="1230"/>
        <v>0</v>
      </c>
      <c r="L847" s="115">
        <f t="shared" si="1230"/>
        <v>0</v>
      </c>
      <c r="M847" s="115">
        <f t="shared" si="1230"/>
        <v>0</v>
      </c>
      <c r="N847" s="115">
        <f t="shared" si="1230"/>
        <v>0</v>
      </c>
      <c r="O847" s="115">
        <f t="shared" si="1230"/>
        <v>0</v>
      </c>
      <c r="P847" s="115">
        <f t="shared" si="1230"/>
        <v>0</v>
      </c>
      <c r="Q847" s="115">
        <f t="shared" si="1230"/>
        <v>0</v>
      </c>
      <c r="R847" s="115">
        <f t="shared" si="1230"/>
        <v>0</v>
      </c>
      <c r="S847" s="117">
        <f t="shared" si="1230"/>
        <v>0</v>
      </c>
      <c r="T847" s="114"/>
      <c r="U847" s="117">
        <f t="shared" ref="U847:X847" si="1231">IFERROR(U835/U$32,0)</f>
        <v>0</v>
      </c>
      <c r="V847" s="117">
        <f t="shared" si="1231"/>
        <v>0</v>
      </c>
      <c r="W847" s="117">
        <f t="shared" si="1231"/>
        <v>0</v>
      </c>
      <c r="X847" s="117">
        <f t="shared" si="1231"/>
        <v>0</v>
      </c>
    </row>
    <row r="848" ht="14.25" hidden="1" customHeight="1" outlineLevel="1">
      <c r="A848" s="110"/>
      <c r="B848" s="111" t="s">
        <v>375</v>
      </c>
      <c r="C848" s="112" t="s">
        <v>69</v>
      </c>
      <c r="E848" s="115">
        <f t="shared" ref="E848:E855" si="1234">IFERROR(E832/E$32,0)</f>
        <v>0</v>
      </c>
      <c r="F848" s="114"/>
      <c r="G848" s="115">
        <f t="shared" ref="G848:S848" si="1232">IFERROR(G832/G$32,0)</f>
        <v>0</v>
      </c>
      <c r="H848" s="115">
        <f t="shared" si="1232"/>
        <v>0</v>
      </c>
      <c r="I848" s="115">
        <f t="shared" si="1232"/>
        <v>0</v>
      </c>
      <c r="J848" s="115">
        <f t="shared" si="1232"/>
        <v>0</v>
      </c>
      <c r="K848" s="115">
        <f t="shared" si="1232"/>
        <v>0</v>
      </c>
      <c r="L848" s="115">
        <f t="shared" si="1232"/>
        <v>0</v>
      </c>
      <c r="M848" s="115">
        <f t="shared" si="1232"/>
        <v>0</v>
      </c>
      <c r="N848" s="115">
        <f t="shared" si="1232"/>
        <v>0</v>
      </c>
      <c r="O848" s="115">
        <f t="shared" si="1232"/>
        <v>0</v>
      </c>
      <c r="P848" s="115">
        <f t="shared" si="1232"/>
        <v>0</v>
      </c>
      <c r="Q848" s="115">
        <f t="shared" si="1232"/>
        <v>0</v>
      </c>
      <c r="R848" s="115">
        <f t="shared" si="1232"/>
        <v>0</v>
      </c>
      <c r="S848" s="117">
        <f t="shared" si="1232"/>
        <v>0</v>
      </c>
      <c r="T848" s="114"/>
      <c r="U848" s="117">
        <f t="shared" ref="U848:X848" si="1233">IFERROR(U832/U$32,0)</f>
        <v>0</v>
      </c>
      <c r="V848" s="117">
        <f t="shared" si="1233"/>
        <v>0</v>
      </c>
      <c r="W848" s="117">
        <f t="shared" si="1233"/>
        <v>0</v>
      </c>
      <c r="X848" s="117">
        <f t="shared" si="1233"/>
        <v>0</v>
      </c>
    </row>
    <row r="849" ht="14.25" hidden="1" customHeight="1" outlineLevel="1">
      <c r="A849" s="110"/>
      <c r="B849" s="111" t="s">
        <v>376</v>
      </c>
      <c r="C849" s="112" t="s">
        <v>69</v>
      </c>
      <c r="E849" s="115">
        <f t="shared" si="1234"/>
        <v>0</v>
      </c>
      <c r="F849" s="114"/>
      <c r="G849" s="115">
        <f t="shared" ref="G849:S849" si="1235">IFERROR(G833/G$32,0)</f>
        <v>0</v>
      </c>
      <c r="H849" s="115">
        <f t="shared" si="1235"/>
        <v>0</v>
      </c>
      <c r="I849" s="115">
        <f t="shared" si="1235"/>
        <v>0</v>
      </c>
      <c r="J849" s="115">
        <f t="shared" si="1235"/>
        <v>0</v>
      </c>
      <c r="K849" s="115">
        <f t="shared" si="1235"/>
        <v>0</v>
      </c>
      <c r="L849" s="115">
        <f t="shared" si="1235"/>
        <v>0</v>
      </c>
      <c r="M849" s="115">
        <f t="shared" si="1235"/>
        <v>0</v>
      </c>
      <c r="N849" s="115">
        <f t="shared" si="1235"/>
        <v>0</v>
      </c>
      <c r="O849" s="115">
        <f t="shared" si="1235"/>
        <v>0</v>
      </c>
      <c r="P849" s="115">
        <f t="shared" si="1235"/>
        <v>0</v>
      </c>
      <c r="Q849" s="115">
        <f t="shared" si="1235"/>
        <v>0</v>
      </c>
      <c r="R849" s="115">
        <f t="shared" si="1235"/>
        <v>0</v>
      </c>
      <c r="S849" s="117">
        <f t="shared" si="1235"/>
        <v>0</v>
      </c>
      <c r="T849" s="114"/>
      <c r="U849" s="117">
        <f t="shared" ref="U849:X849" si="1236">IFERROR(U833/U$32,0)</f>
        <v>0</v>
      </c>
      <c r="V849" s="117">
        <f t="shared" si="1236"/>
        <v>0</v>
      </c>
      <c r="W849" s="117">
        <f t="shared" si="1236"/>
        <v>0</v>
      </c>
      <c r="X849" s="117">
        <f t="shared" si="1236"/>
        <v>0</v>
      </c>
    </row>
    <row r="850" ht="14.25" hidden="1" customHeight="1" outlineLevel="1">
      <c r="A850" s="110"/>
      <c r="B850" s="111" t="s">
        <v>377</v>
      </c>
      <c r="C850" s="112" t="s">
        <v>69</v>
      </c>
      <c r="E850" s="115">
        <f t="shared" si="1234"/>
        <v>0</v>
      </c>
      <c r="F850" s="114"/>
      <c r="G850" s="115">
        <f t="shared" ref="G850:S850" si="1237">IFERROR(G834/G$32,0)</f>
        <v>0</v>
      </c>
      <c r="H850" s="115">
        <f t="shared" si="1237"/>
        <v>0</v>
      </c>
      <c r="I850" s="115">
        <f t="shared" si="1237"/>
        <v>0</v>
      </c>
      <c r="J850" s="115">
        <f t="shared" si="1237"/>
        <v>0</v>
      </c>
      <c r="K850" s="115">
        <f t="shared" si="1237"/>
        <v>0</v>
      </c>
      <c r="L850" s="115">
        <f t="shared" si="1237"/>
        <v>0</v>
      </c>
      <c r="M850" s="115">
        <f t="shared" si="1237"/>
        <v>0</v>
      </c>
      <c r="N850" s="115">
        <f t="shared" si="1237"/>
        <v>0</v>
      </c>
      <c r="O850" s="115">
        <f t="shared" si="1237"/>
        <v>0</v>
      </c>
      <c r="P850" s="115">
        <f t="shared" si="1237"/>
        <v>0</v>
      </c>
      <c r="Q850" s="115">
        <f t="shared" si="1237"/>
        <v>0</v>
      </c>
      <c r="R850" s="115">
        <f t="shared" si="1237"/>
        <v>0</v>
      </c>
      <c r="S850" s="117">
        <f t="shared" si="1237"/>
        <v>0</v>
      </c>
      <c r="T850" s="114"/>
      <c r="U850" s="117">
        <f t="shared" ref="U850:X850" si="1238">IFERROR(U834/U$32,0)</f>
        <v>0</v>
      </c>
      <c r="V850" s="117">
        <f t="shared" si="1238"/>
        <v>0</v>
      </c>
      <c r="W850" s="117">
        <f t="shared" si="1238"/>
        <v>0</v>
      </c>
      <c r="X850" s="117">
        <f t="shared" si="1238"/>
        <v>0</v>
      </c>
    </row>
    <row r="851" ht="14.25" hidden="1" customHeight="1" outlineLevel="1">
      <c r="A851" s="110"/>
      <c r="B851" s="111" t="s">
        <v>379</v>
      </c>
      <c r="C851" s="112" t="s">
        <v>69</v>
      </c>
      <c r="E851" s="115">
        <f t="shared" si="1234"/>
        <v>0</v>
      </c>
      <c r="F851" s="114"/>
      <c r="G851" s="115">
        <f t="shared" ref="G851:S851" si="1239">IFERROR(G835/G$32,0)</f>
        <v>0</v>
      </c>
      <c r="H851" s="115">
        <f t="shared" si="1239"/>
        <v>0</v>
      </c>
      <c r="I851" s="115">
        <f t="shared" si="1239"/>
        <v>0</v>
      </c>
      <c r="J851" s="115">
        <f t="shared" si="1239"/>
        <v>0</v>
      </c>
      <c r="K851" s="115">
        <f t="shared" si="1239"/>
        <v>0</v>
      </c>
      <c r="L851" s="115">
        <f t="shared" si="1239"/>
        <v>0</v>
      </c>
      <c r="M851" s="115">
        <f t="shared" si="1239"/>
        <v>0</v>
      </c>
      <c r="N851" s="115">
        <f t="shared" si="1239"/>
        <v>0</v>
      </c>
      <c r="O851" s="115">
        <f t="shared" si="1239"/>
        <v>0</v>
      </c>
      <c r="P851" s="115">
        <f t="shared" si="1239"/>
        <v>0</v>
      </c>
      <c r="Q851" s="115">
        <f t="shared" si="1239"/>
        <v>0</v>
      </c>
      <c r="R851" s="115">
        <f t="shared" si="1239"/>
        <v>0</v>
      </c>
      <c r="S851" s="117">
        <f t="shared" si="1239"/>
        <v>0</v>
      </c>
      <c r="T851" s="114"/>
      <c r="U851" s="117">
        <f t="shared" ref="U851:X851" si="1240">IFERROR(U835/U$32,0)</f>
        <v>0</v>
      </c>
      <c r="V851" s="117">
        <f t="shared" si="1240"/>
        <v>0</v>
      </c>
      <c r="W851" s="117">
        <f t="shared" si="1240"/>
        <v>0</v>
      </c>
      <c r="X851" s="117">
        <f t="shared" si="1240"/>
        <v>0</v>
      </c>
    </row>
    <row r="852" ht="14.25" hidden="1" customHeight="1" outlineLevel="1">
      <c r="A852" s="110"/>
      <c r="B852" s="111" t="s">
        <v>380</v>
      </c>
      <c r="C852" s="112" t="s">
        <v>69</v>
      </c>
      <c r="E852" s="115">
        <f t="shared" si="1234"/>
        <v>0</v>
      </c>
      <c r="F852" s="114"/>
      <c r="G852" s="115">
        <f t="shared" ref="G852:S852" si="1241">IFERROR(G836/G$32,0)</f>
        <v>0</v>
      </c>
      <c r="H852" s="115">
        <f t="shared" si="1241"/>
        <v>0</v>
      </c>
      <c r="I852" s="115">
        <f t="shared" si="1241"/>
        <v>0</v>
      </c>
      <c r="J852" s="115">
        <f t="shared" si="1241"/>
        <v>0</v>
      </c>
      <c r="K852" s="115">
        <f t="shared" si="1241"/>
        <v>0</v>
      </c>
      <c r="L852" s="115">
        <f t="shared" si="1241"/>
        <v>0</v>
      </c>
      <c r="M852" s="115">
        <f t="shared" si="1241"/>
        <v>0</v>
      </c>
      <c r="N852" s="115">
        <f t="shared" si="1241"/>
        <v>0</v>
      </c>
      <c r="O852" s="115">
        <f t="shared" si="1241"/>
        <v>0</v>
      </c>
      <c r="P852" s="115">
        <f t="shared" si="1241"/>
        <v>0</v>
      </c>
      <c r="Q852" s="115">
        <f t="shared" si="1241"/>
        <v>0</v>
      </c>
      <c r="R852" s="115">
        <f t="shared" si="1241"/>
        <v>0</v>
      </c>
      <c r="S852" s="117">
        <f t="shared" si="1241"/>
        <v>0</v>
      </c>
      <c r="T852" s="114"/>
      <c r="U852" s="117">
        <f t="shared" ref="U852:X852" si="1242">IFERROR(U836/U$32,0)</f>
        <v>0</v>
      </c>
      <c r="V852" s="117">
        <f t="shared" si="1242"/>
        <v>0</v>
      </c>
      <c r="W852" s="117">
        <f t="shared" si="1242"/>
        <v>0</v>
      </c>
      <c r="X852" s="117">
        <f t="shared" si="1242"/>
        <v>0</v>
      </c>
    </row>
    <row r="853" ht="14.25" hidden="1" customHeight="1" outlineLevel="1">
      <c r="A853" s="110"/>
      <c r="B853" s="111" t="s">
        <v>412</v>
      </c>
      <c r="C853" s="112" t="s">
        <v>69</v>
      </c>
      <c r="E853" s="115">
        <f t="shared" si="1234"/>
        <v>0</v>
      </c>
      <c r="F853" s="114"/>
      <c r="G853" s="115">
        <f t="shared" ref="G853:S853" si="1243">IFERROR(G837/G$32,0)</f>
        <v>0</v>
      </c>
      <c r="H853" s="115">
        <f t="shared" si="1243"/>
        <v>0</v>
      </c>
      <c r="I853" s="115">
        <f t="shared" si="1243"/>
        <v>0</v>
      </c>
      <c r="J853" s="115">
        <f t="shared" si="1243"/>
        <v>0</v>
      </c>
      <c r="K853" s="115">
        <f t="shared" si="1243"/>
        <v>0</v>
      </c>
      <c r="L853" s="115">
        <f t="shared" si="1243"/>
        <v>0</v>
      </c>
      <c r="M853" s="115">
        <f t="shared" si="1243"/>
        <v>0</v>
      </c>
      <c r="N853" s="115">
        <f t="shared" si="1243"/>
        <v>0</v>
      </c>
      <c r="O853" s="115">
        <f t="shared" si="1243"/>
        <v>0</v>
      </c>
      <c r="P853" s="115">
        <f t="shared" si="1243"/>
        <v>0</v>
      </c>
      <c r="Q853" s="115">
        <f t="shared" si="1243"/>
        <v>0</v>
      </c>
      <c r="R853" s="115">
        <f t="shared" si="1243"/>
        <v>0</v>
      </c>
      <c r="S853" s="117">
        <f t="shared" si="1243"/>
        <v>0</v>
      </c>
      <c r="T853" s="114"/>
      <c r="U853" s="117">
        <f t="shared" ref="U853:X853" si="1244">IFERROR(U837/U$32,0)</f>
        <v>0</v>
      </c>
      <c r="V853" s="117">
        <f t="shared" si="1244"/>
        <v>0</v>
      </c>
      <c r="W853" s="117">
        <f t="shared" si="1244"/>
        <v>0</v>
      </c>
      <c r="X853" s="117">
        <f t="shared" si="1244"/>
        <v>0</v>
      </c>
    </row>
    <row r="854" ht="14.25" hidden="1" customHeight="1" outlineLevel="1">
      <c r="A854" s="110"/>
      <c r="B854" s="111" t="s">
        <v>393</v>
      </c>
      <c r="C854" s="112" t="s">
        <v>69</v>
      </c>
      <c r="E854" s="115">
        <f t="shared" si="1234"/>
        <v>0</v>
      </c>
      <c r="F854" s="114"/>
      <c r="G854" s="115">
        <f t="shared" ref="G854:S854" si="1245">IFERROR(G838/G$32,0)</f>
        <v>0</v>
      </c>
      <c r="H854" s="115">
        <f t="shared" si="1245"/>
        <v>0</v>
      </c>
      <c r="I854" s="115">
        <f t="shared" si="1245"/>
        <v>0</v>
      </c>
      <c r="J854" s="115">
        <f t="shared" si="1245"/>
        <v>0</v>
      </c>
      <c r="K854" s="115">
        <f t="shared" si="1245"/>
        <v>0</v>
      </c>
      <c r="L854" s="115">
        <f t="shared" si="1245"/>
        <v>0</v>
      </c>
      <c r="M854" s="115">
        <f t="shared" si="1245"/>
        <v>0</v>
      </c>
      <c r="N854" s="115">
        <f t="shared" si="1245"/>
        <v>0</v>
      </c>
      <c r="O854" s="115">
        <f t="shared" si="1245"/>
        <v>0</v>
      </c>
      <c r="P854" s="115">
        <f t="shared" si="1245"/>
        <v>0</v>
      </c>
      <c r="Q854" s="115">
        <f t="shared" si="1245"/>
        <v>0</v>
      </c>
      <c r="R854" s="115">
        <f t="shared" si="1245"/>
        <v>0</v>
      </c>
      <c r="S854" s="117">
        <f t="shared" si="1245"/>
        <v>0</v>
      </c>
      <c r="T854" s="114"/>
      <c r="U854" s="117">
        <f t="shared" ref="U854:X854" si="1246">IFERROR(U838/U$32,0)</f>
        <v>0</v>
      </c>
      <c r="V854" s="117">
        <f t="shared" si="1246"/>
        <v>0</v>
      </c>
      <c r="W854" s="117">
        <f t="shared" si="1246"/>
        <v>0</v>
      </c>
      <c r="X854" s="117">
        <f t="shared" si="1246"/>
        <v>0</v>
      </c>
    </row>
    <row r="855" ht="14.25" hidden="1" customHeight="1" outlineLevel="1">
      <c r="A855" s="110"/>
      <c r="B855" s="111" t="s">
        <v>413</v>
      </c>
      <c r="C855" s="112" t="s">
        <v>69</v>
      </c>
      <c r="E855" s="115">
        <f t="shared" si="1234"/>
        <v>0</v>
      </c>
      <c r="F855" s="114"/>
      <c r="G855" s="115">
        <f t="shared" ref="G855:S855" si="1247">IFERROR(G839/G$32,0)</f>
        <v>0</v>
      </c>
      <c r="H855" s="115">
        <f t="shared" si="1247"/>
        <v>0</v>
      </c>
      <c r="I855" s="115">
        <f t="shared" si="1247"/>
        <v>0</v>
      </c>
      <c r="J855" s="115">
        <f t="shared" si="1247"/>
        <v>0</v>
      </c>
      <c r="K855" s="115">
        <f t="shared" si="1247"/>
        <v>0</v>
      </c>
      <c r="L855" s="115">
        <f t="shared" si="1247"/>
        <v>0</v>
      </c>
      <c r="M855" s="115">
        <f t="shared" si="1247"/>
        <v>0</v>
      </c>
      <c r="N855" s="115">
        <f t="shared" si="1247"/>
        <v>0</v>
      </c>
      <c r="O855" s="115">
        <f t="shared" si="1247"/>
        <v>0</v>
      </c>
      <c r="P855" s="115">
        <f t="shared" si="1247"/>
        <v>0</v>
      </c>
      <c r="Q855" s="115">
        <f t="shared" si="1247"/>
        <v>0</v>
      </c>
      <c r="R855" s="115">
        <f t="shared" si="1247"/>
        <v>0</v>
      </c>
      <c r="S855" s="117">
        <f t="shared" si="1247"/>
        <v>0</v>
      </c>
      <c r="T855" s="114"/>
      <c r="U855" s="117">
        <f t="shared" ref="U855:X855" si="1248">IFERROR(U839/U$32,0)</f>
        <v>0</v>
      </c>
      <c r="V855" s="117">
        <f t="shared" si="1248"/>
        <v>0</v>
      </c>
      <c r="W855" s="117">
        <f t="shared" si="1248"/>
        <v>0</v>
      </c>
      <c r="X855" s="117">
        <f t="shared" si="1248"/>
        <v>0</v>
      </c>
    </row>
    <row r="856" ht="14.25" hidden="1" customHeight="1" outlineLevel="1">
      <c r="A856" s="121"/>
      <c r="B856" s="148" t="s">
        <v>394</v>
      </c>
      <c r="C856" s="123" t="s">
        <v>69</v>
      </c>
      <c r="D856" s="70"/>
      <c r="E856" s="117">
        <f>IFERROR(E844/E844,0)</f>
        <v>0</v>
      </c>
      <c r="F856" s="109"/>
      <c r="G856" s="117">
        <f t="shared" ref="G856:S856" si="1249">IFERROR(G844/G844,0)</f>
        <v>0</v>
      </c>
      <c r="H856" s="117">
        <f t="shared" si="1249"/>
        <v>0</v>
      </c>
      <c r="I856" s="117">
        <f t="shared" si="1249"/>
        <v>0</v>
      </c>
      <c r="J856" s="117">
        <f t="shared" si="1249"/>
        <v>0</v>
      </c>
      <c r="K856" s="117">
        <f t="shared" si="1249"/>
        <v>0</v>
      </c>
      <c r="L856" s="117">
        <f t="shared" si="1249"/>
        <v>0</v>
      </c>
      <c r="M856" s="117">
        <f t="shared" si="1249"/>
        <v>0</v>
      </c>
      <c r="N856" s="117">
        <f t="shared" si="1249"/>
        <v>0</v>
      </c>
      <c r="O856" s="117">
        <f t="shared" si="1249"/>
        <v>0</v>
      </c>
      <c r="P856" s="117">
        <f t="shared" si="1249"/>
        <v>0</v>
      </c>
      <c r="Q856" s="117">
        <f t="shared" si="1249"/>
        <v>0</v>
      </c>
      <c r="R856" s="117">
        <f t="shared" si="1249"/>
        <v>0</v>
      </c>
      <c r="S856" s="117">
        <f t="shared" si="1249"/>
        <v>0</v>
      </c>
      <c r="T856" s="109"/>
      <c r="U856" s="117">
        <f t="shared" ref="U856:X856" si="1250">IFERROR(U844/U844,0)</f>
        <v>0</v>
      </c>
      <c r="V856" s="117">
        <f t="shared" si="1250"/>
        <v>0</v>
      </c>
      <c r="W856" s="117">
        <f t="shared" si="1250"/>
        <v>0</v>
      </c>
      <c r="X856" s="117">
        <f t="shared" si="1250"/>
        <v>0</v>
      </c>
    </row>
    <row r="857" ht="14.25" hidden="1" customHeight="1" outlineLevel="1">
      <c r="A857" s="110"/>
      <c r="B857" s="111" t="s">
        <v>395</v>
      </c>
      <c r="C857" s="112"/>
      <c r="E857" s="116">
        <v>1.0</v>
      </c>
      <c r="F857" s="114"/>
      <c r="G857" s="116">
        <v>1.0</v>
      </c>
      <c r="H857" s="116">
        <v>1.0</v>
      </c>
      <c r="I857" s="116">
        <v>1.0</v>
      </c>
      <c r="J857" s="116">
        <v>1.0</v>
      </c>
      <c r="K857" s="116">
        <v>1.0</v>
      </c>
      <c r="L857" s="116">
        <v>1.0</v>
      </c>
      <c r="M857" s="116">
        <v>1.0</v>
      </c>
      <c r="N857" s="116">
        <v>1.0</v>
      </c>
      <c r="O857" s="116">
        <v>1.0</v>
      </c>
      <c r="P857" s="116">
        <v>1.0</v>
      </c>
      <c r="Q857" s="116">
        <v>1.0</v>
      </c>
      <c r="R857" s="116">
        <v>1.0</v>
      </c>
      <c r="S857" s="120">
        <v>1.0</v>
      </c>
      <c r="T857" s="114"/>
      <c r="U857" s="120">
        <v>1.0</v>
      </c>
      <c r="V857" s="120">
        <v>1.0</v>
      </c>
      <c r="W857" s="120">
        <v>1.0</v>
      </c>
      <c r="X857" s="120">
        <v>1.0</v>
      </c>
    </row>
    <row r="858" ht="14.25" hidden="1" customHeight="1" outlineLevel="1">
      <c r="A858" s="110"/>
      <c r="B858" s="111" t="s">
        <v>396</v>
      </c>
      <c r="C858" s="112"/>
      <c r="E858" s="116">
        <v>1.0</v>
      </c>
      <c r="F858" s="114"/>
      <c r="G858" s="116">
        <v>1.0</v>
      </c>
      <c r="H858" s="116">
        <v>1.0</v>
      </c>
      <c r="I858" s="116">
        <v>1.0</v>
      </c>
      <c r="J858" s="116">
        <v>1.0</v>
      </c>
      <c r="K858" s="116">
        <v>1.0</v>
      </c>
      <c r="L858" s="116">
        <v>1.0</v>
      </c>
      <c r="M858" s="116">
        <v>1.0</v>
      </c>
      <c r="N858" s="116">
        <v>1.0</v>
      </c>
      <c r="O858" s="116">
        <v>1.0</v>
      </c>
      <c r="P858" s="116">
        <v>1.0</v>
      </c>
      <c r="Q858" s="116">
        <v>1.0</v>
      </c>
      <c r="R858" s="116">
        <v>1.0</v>
      </c>
      <c r="S858" s="120">
        <v>1.0</v>
      </c>
      <c r="T858" s="114"/>
      <c r="U858" s="120">
        <v>1.0</v>
      </c>
      <c r="V858" s="120">
        <v>1.0</v>
      </c>
      <c r="W858" s="120">
        <v>1.0</v>
      </c>
      <c r="X858" s="120">
        <v>1.0</v>
      </c>
    </row>
    <row r="859" ht="14.25" hidden="1" customHeight="1" outlineLevel="1">
      <c r="A859" s="110"/>
      <c r="B859" s="111" t="s">
        <v>397</v>
      </c>
      <c r="C859" s="112"/>
      <c r="E859" s="127"/>
      <c r="F859" s="114"/>
      <c r="G859" s="116">
        <v>19.75</v>
      </c>
      <c r="H859" s="116">
        <v>23.65</v>
      </c>
      <c r="I859" s="116">
        <v>19.45</v>
      </c>
      <c r="J859" s="116"/>
      <c r="K859" s="116"/>
      <c r="L859" s="116"/>
      <c r="M859" s="116"/>
      <c r="N859" s="116"/>
      <c r="O859" s="116"/>
      <c r="P859" s="116"/>
      <c r="Q859" s="116"/>
      <c r="R859" s="116"/>
      <c r="S859" s="120"/>
      <c r="T859" s="114"/>
      <c r="U859" s="120">
        <f t="shared" ref="U859:X859" si="1251">SUMIFS($G859:$R859,$G$5:$R$5,U$6)</f>
        <v>62.85</v>
      </c>
      <c r="V859" s="120">
        <f t="shared" si="1251"/>
        <v>0</v>
      </c>
      <c r="W859" s="120">
        <f t="shared" si="1251"/>
        <v>0</v>
      </c>
      <c r="X859" s="120">
        <f t="shared" si="1251"/>
        <v>0</v>
      </c>
    </row>
    <row r="860" ht="14.25" hidden="1" customHeight="1" outlineLevel="1">
      <c r="A860" s="179"/>
      <c r="B860" s="198" t="s">
        <v>398</v>
      </c>
      <c r="C860" s="181"/>
      <c r="D860" s="70"/>
      <c r="E860" s="124">
        <f>IFERROR(E844/(E859*E857*24),0)</f>
        <v>0</v>
      </c>
      <c r="F860" s="109"/>
      <c r="G860" s="124">
        <f t="shared" ref="G860:S860" si="1252">IFERROR(G844/(G859*G857*24),0)</f>
        <v>0</v>
      </c>
      <c r="H860" s="124">
        <f t="shared" si="1252"/>
        <v>0</v>
      </c>
      <c r="I860" s="124">
        <f t="shared" si="1252"/>
        <v>0</v>
      </c>
      <c r="J860" s="124">
        <f t="shared" si="1252"/>
        <v>0</v>
      </c>
      <c r="K860" s="124">
        <f t="shared" si="1252"/>
        <v>0</v>
      </c>
      <c r="L860" s="124">
        <f t="shared" si="1252"/>
        <v>0</v>
      </c>
      <c r="M860" s="124">
        <f t="shared" si="1252"/>
        <v>0</v>
      </c>
      <c r="N860" s="124">
        <f t="shared" si="1252"/>
        <v>0</v>
      </c>
      <c r="O860" s="124">
        <f t="shared" si="1252"/>
        <v>0</v>
      </c>
      <c r="P860" s="124">
        <f t="shared" si="1252"/>
        <v>0</v>
      </c>
      <c r="Q860" s="124">
        <f t="shared" si="1252"/>
        <v>0</v>
      </c>
      <c r="R860" s="124">
        <f t="shared" si="1252"/>
        <v>0</v>
      </c>
      <c r="S860" s="124">
        <f t="shared" si="1252"/>
        <v>0</v>
      </c>
      <c r="T860" s="109"/>
      <c r="U860" s="124">
        <f t="shared" ref="U860:X860" si="1253">IFERROR(U844/(U859*U857*24),0)</f>
        <v>0</v>
      </c>
      <c r="V860" s="124">
        <f t="shared" si="1253"/>
        <v>0</v>
      </c>
      <c r="W860" s="124">
        <f t="shared" si="1253"/>
        <v>0</v>
      </c>
      <c r="X860" s="124">
        <f t="shared" si="1253"/>
        <v>0</v>
      </c>
    </row>
    <row r="861" ht="14.25" customHeight="1" outlineLevel="1">
      <c r="S861" s="70"/>
    </row>
    <row r="862" ht="14.25" customHeight="1" outlineLevel="1">
      <c r="A862" s="105"/>
      <c r="B862" s="199" t="s">
        <v>414</v>
      </c>
      <c r="C862" s="107"/>
      <c r="D862" s="70"/>
      <c r="E862" s="108"/>
      <c r="F862" s="109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9"/>
      <c r="U862" s="108"/>
      <c r="V862" s="108"/>
      <c r="W862" s="108"/>
      <c r="X862" s="108"/>
    </row>
    <row r="863" ht="14.25" customHeight="1" outlineLevel="1">
      <c r="A863" s="110"/>
      <c r="B863" s="111" t="s">
        <v>371</v>
      </c>
      <c r="C863" s="112" t="s">
        <v>283</v>
      </c>
      <c r="E863" s="116"/>
      <c r="F863" s="114"/>
      <c r="G863" s="116">
        <v>55.46666666666667</v>
      </c>
      <c r="H863" s="116">
        <v>12.916666666666666</v>
      </c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20">
        <f t="shared" ref="S863:S885" si="1255">SUM(G863:R863)</f>
        <v>68.38333333</v>
      </c>
      <c r="T863" s="114"/>
      <c r="U863" s="116">
        <f t="shared" ref="U863:X863" si="1254">SUMIFS($G863:$R863,$G$5:$R$5,U$6)</f>
        <v>68.38333333</v>
      </c>
      <c r="V863" s="116">
        <f t="shared" si="1254"/>
        <v>0</v>
      </c>
      <c r="W863" s="116">
        <f t="shared" si="1254"/>
        <v>0</v>
      </c>
      <c r="X863" s="116">
        <f t="shared" si="1254"/>
        <v>0</v>
      </c>
    </row>
    <row r="864" ht="14.25" customHeight="1" outlineLevel="1">
      <c r="A864" s="110"/>
      <c r="B864" s="111" t="s">
        <v>372</v>
      </c>
      <c r="C864" s="112" t="s">
        <v>283</v>
      </c>
      <c r="E864" s="116"/>
      <c r="F864" s="114"/>
      <c r="G864" s="116">
        <v>241.28333333333333</v>
      </c>
      <c r="H864" s="116">
        <v>237.0</v>
      </c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20">
        <f t="shared" si="1255"/>
        <v>478.2833333</v>
      </c>
      <c r="T864" s="114"/>
      <c r="U864" s="116">
        <f t="shared" ref="U864:X864" si="1256">SUMIFS($G864:$R864,$G$5:$R$5,U$6)</f>
        <v>478.2833333</v>
      </c>
      <c r="V864" s="116">
        <f t="shared" si="1256"/>
        <v>0</v>
      </c>
      <c r="W864" s="116">
        <f t="shared" si="1256"/>
        <v>0</v>
      </c>
      <c r="X864" s="116">
        <f t="shared" si="1256"/>
        <v>0</v>
      </c>
    </row>
    <row r="865" ht="14.25" customHeight="1" outlineLevel="1">
      <c r="A865" s="110"/>
      <c r="B865" s="197" t="s">
        <v>373</v>
      </c>
      <c r="C865" s="112" t="s">
        <v>283</v>
      </c>
      <c r="E865" s="116"/>
      <c r="F865" s="114"/>
      <c r="G865" s="116">
        <v>300.0</v>
      </c>
      <c r="H865" s="116">
        <v>252.0</v>
      </c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20">
        <f t="shared" si="1255"/>
        <v>552</v>
      </c>
      <c r="T865" s="114"/>
      <c r="U865" s="116">
        <f t="shared" ref="U865:X865" si="1257">SUMIFS($G865:$R865,$G$5:$R$5,U$6)</f>
        <v>552</v>
      </c>
      <c r="V865" s="116">
        <f t="shared" si="1257"/>
        <v>0</v>
      </c>
      <c r="W865" s="116">
        <f t="shared" si="1257"/>
        <v>0</v>
      </c>
      <c r="X865" s="116">
        <f t="shared" si="1257"/>
        <v>0</v>
      </c>
    </row>
    <row r="866" ht="14.25" customHeight="1" outlineLevel="1">
      <c r="A866" s="110"/>
      <c r="B866" s="111" t="s">
        <v>374</v>
      </c>
      <c r="C866" s="112" t="s">
        <v>283</v>
      </c>
      <c r="E866" s="116"/>
      <c r="F866" s="114"/>
      <c r="G866" s="116">
        <v>0.0</v>
      </c>
      <c r="H866" s="116">
        <v>0.0</v>
      </c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20">
        <f t="shared" si="1255"/>
        <v>0</v>
      </c>
      <c r="T866" s="114"/>
      <c r="U866" s="116">
        <f t="shared" ref="U866:X866" si="1258">SUMIFS($G866:$R866,$G$5:$R$5,U$6)</f>
        <v>0</v>
      </c>
      <c r="V866" s="116">
        <f t="shared" si="1258"/>
        <v>0</v>
      </c>
      <c r="W866" s="116">
        <f t="shared" si="1258"/>
        <v>0</v>
      </c>
      <c r="X866" s="116">
        <f t="shared" si="1258"/>
        <v>0</v>
      </c>
    </row>
    <row r="867" ht="14.25" customHeight="1" outlineLevel="1">
      <c r="A867" s="110"/>
      <c r="B867" s="111" t="s">
        <v>375</v>
      </c>
      <c r="C867" s="112" t="s">
        <v>283</v>
      </c>
      <c r="E867" s="116"/>
      <c r="F867" s="114"/>
      <c r="G867" s="116">
        <v>0.0</v>
      </c>
      <c r="H867" s="116">
        <v>0.0</v>
      </c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20">
        <f t="shared" si="1255"/>
        <v>0</v>
      </c>
      <c r="T867" s="114"/>
      <c r="U867" s="116">
        <f t="shared" ref="U867:X867" si="1259">SUMIFS($G867:$R867,$G$5:$R$5,U$6)</f>
        <v>0</v>
      </c>
      <c r="V867" s="116">
        <f t="shared" si="1259"/>
        <v>0</v>
      </c>
      <c r="W867" s="116">
        <f t="shared" si="1259"/>
        <v>0</v>
      </c>
      <c r="X867" s="116">
        <f t="shared" si="1259"/>
        <v>0</v>
      </c>
    </row>
    <row r="868" ht="14.25" customHeight="1" outlineLevel="1">
      <c r="A868" s="110"/>
      <c r="B868" s="111" t="s">
        <v>376</v>
      </c>
      <c r="C868" s="112" t="s">
        <v>283</v>
      </c>
      <c r="E868" s="116"/>
      <c r="F868" s="114"/>
      <c r="G868" s="116">
        <v>0.0</v>
      </c>
      <c r="H868" s="116">
        <v>0.0</v>
      </c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20">
        <f t="shared" si="1255"/>
        <v>0</v>
      </c>
      <c r="T868" s="114"/>
      <c r="U868" s="116">
        <f t="shared" ref="U868:X868" si="1260">SUMIFS($G868:$R868,$G$5:$R$5,U$6)</f>
        <v>0</v>
      </c>
      <c r="V868" s="116">
        <f t="shared" si="1260"/>
        <v>0</v>
      </c>
      <c r="W868" s="116">
        <f t="shared" si="1260"/>
        <v>0</v>
      </c>
      <c r="X868" s="116">
        <f t="shared" si="1260"/>
        <v>0</v>
      </c>
    </row>
    <row r="869" ht="14.25" customHeight="1" outlineLevel="1">
      <c r="A869" s="110"/>
      <c r="B869" s="111" t="s">
        <v>377</v>
      </c>
      <c r="C869" s="112" t="s">
        <v>283</v>
      </c>
      <c r="E869" s="116"/>
      <c r="F869" s="114"/>
      <c r="G869" s="116">
        <v>0.0</v>
      </c>
      <c r="H869" s="116">
        <v>0.0</v>
      </c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20">
        <f t="shared" si="1255"/>
        <v>0</v>
      </c>
      <c r="T869" s="114"/>
      <c r="U869" s="116">
        <f t="shared" ref="U869:X869" si="1261">SUMIFS($G869:$R869,$G$5:$R$5,U$6)</f>
        <v>0</v>
      </c>
      <c r="V869" s="116">
        <f t="shared" si="1261"/>
        <v>0</v>
      </c>
      <c r="W869" s="116">
        <f t="shared" si="1261"/>
        <v>0</v>
      </c>
      <c r="X869" s="116">
        <f t="shared" si="1261"/>
        <v>0</v>
      </c>
    </row>
    <row r="870" ht="14.25" customHeight="1" outlineLevel="1">
      <c r="A870" s="110"/>
      <c r="B870" s="111" t="s">
        <v>378</v>
      </c>
      <c r="C870" s="112" t="s">
        <v>283</v>
      </c>
      <c r="E870" s="116"/>
      <c r="F870" s="114"/>
      <c r="G870" s="116">
        <v>0.0</v>
      </c>
      <c r="H870" s="116">
        <v>0.0</v>
      </c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20">
        <f t="shared" si="1255"/>
        <v>0</v>
      </c>
      <c r="T870" s="114"/>
      <c r="U870" s="116">
        <f t="shared" ref="U870:X870" si="1262">SUMIFS($G870:$R870,$G$5:$R$5,U$6)</f>
        <v>0</v>
      </c>
      <c r="V870" s="116">
        <f t="shared" si="1262"/>
        <v>0</v>
      </c>
      <c r="W870" s="116">
        <f t="shared" si="1262"/>
        <v>0</v>
      </c>
      <c r="X870" s="116">
        <f t="shared" si="1262"/>
        <v>0</v>
      </c>
    </row>
    <row r="871" ht="14.25" customHeight="1" outlineLevel="1">
      <c r="A871" s="110"/>
      <c r="B871" s="111" t="s">
        <v>379</v>
      </c>
      <c r="C871" s="112" t="s">
        <v>283</v>
      </c>
      <c r="E871" s="116"/>
      <c r="F871" s="114"/>
      <c r="G871" s="116">
        <v>0.0</v>
      </c>
      <c r="H871" s="116">
        <v>0.0</v>
      </c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20">
        <f t="shared" si="1255"/>
        <v>0</v>
      </c>
      <c r="T871" s="114"/>
      <c r="U871" s="116">
        <f t="shared" ref="U871:X871" si="1263">SUMIFS($G871:$R871,$G$5:$R$5,U$6)</f>
        <v>0</v>
      </c>
      <c r="V871" s="116">
        <f t="shared" si="1263"/>
        <v>0</v>
      </c>
      <c r="W871" s="116">
        <f t="shared" si="1263"/>
        <v>0</v>
      </c>
      <c r="X871" s="116">
        <f t="shared" si="1263"/>
        <v>0</v>
      </c>
    </row>
    <row r="872" ht="14.25" customHeight="1" outlineLevel="1">
      <c r="A872" s="110"/>
      <c r="B872" s="111" t="s">
        <v>380</v>
      </c>
      <c r="C872" s="112" t="s">
        <v>283</v>
      </c>
      <c r="E872" s="116"/>
      <c r="F872" s="114"/>
      <c r="G872" s="116">
        <v>1.25</v>
      </c>
      <c r="H872" s="116">
        <v>0.0</v>
      </c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20">
        <f t="shared" si="1255"/>
        <v>1.25</v>
      </c>
      <c r="T872" s="114"/>
      <c r="U872" s="116">
        <f t="shared" ref="U872:X872" si="1264">SUMIFS($G872:$R872,$G$5:$R$5,U$6)</f>
        <v>1.25</v>
      </c>
      <c r="V872" s="116">
        <f t="shared" si="1264"/>
        <v>0</v>
      </c>
      <c r="W872" s="116">
        <f t="shared" si="1264"/>
        <v>0</v>
      </c>
      <c r="X872" s="116">
        <f t="shared" si="1264"/>
        <v>0</v>
      </c>
    </row>
    <row r="873" ht="14.25" customHeight="1" outlineLevel="1">
      <c r="A873" s="110"/>
      <c r="B873" s="111" t="s">
        <v>381</v>
      </c>
      <c r="C873" s="112" t="s">
        <v>283</v>
      </c>
      <c r="E873" s="116"/>
      <c r="F873" s="114"/>
      <c r="G873" s="116">
        <v>0.0</v>
      </c>
      <c r="H873" s="116">
        <v>0.0</v>
      </c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20">
        <f t="shared" si="1255"/>
        <v>0</v>
      </c>
      <c r="T873" s="114"/>
      <c r="U873" s="116">
        <f t="shared" ref="U873:X873" si="1265">SUMIFS($G873:$R873,$G$5:$R$5,U$6)</f>
        <v>0</v>
      </c>
      <c r="V873" s="116">
        <f t="shared" si="1265"/>
        <v>0</v>
      </c>
      <c r="W873" s="116">
        <f t="shared" si="1265"/>
        <v>0</v>
      </c>
      <c r="X873" s="116">
        <f t="shared" si="1265"/>
        <v>0</v>
      </c>
    </row>
    <row r="874" ht="14.25" customHeight="1" outlineLevel="1">
      <c r="A874" s="110"/>
      <c r="B874" s="197" t="s">
        <v>382</v>
      </c>
      <c r="C874" s="112" t="s">
        <v>283</v>
      </c>
      <c r="E874" s="116"/>
      <c r="F874" s="114"/>
      <c r="G874" s="116">
        <v>0.0</v>
      </c>
      <c r="H874" s="116">
        <v>0.0</v>
      </c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20">
        <f t="shared" si="1255"/>
        <v>0</v>
      </c>
      <c r="T874" s="114"/>
      <c r="U874" s="116">
        <f t="shared" ref="U874:X874" si="1266">SUMIFS($G874:$R874,$G$5:$R$5,U$6)</f>
        <v>0</v>
      </c>
      <c r="V874" s="116">
        <f t="shared" si="1266"/>
        <v>0</v>
      </c>
      <c r="W874" s="116">
        <f t="shared" si="1266"/>
        <v>0</v>
      </c>
      <c r="X874" s="116">
        <f t="shared" si="1266"/>
        <v>0</v>
      </c>
    </row>
    <row r="875" ht="14.25" customHeight="1" outlineLevel="1">
      <c r="A875" s="110"/>
      <c r="B875" s="111" t="s">
        <v>383</v>
      </c>
      <c r="C875" s="112" t="s">
        <v>283</v>
      </c>
      <c r="E875" s="116"/>
      <c r="F875" s="114"/>
      <c r="G875" s="116">
        <v>0.0</v>
      </c>
      <c r="H875" s="116">
        <v>0.0</v>
      </c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20">
        <f t="shared" si="1255"/>
        <v>0</v>
      </c>
      <c r="T875" s="114"/>
      <c r="U875" s="116">
        <f t="shared" ref="U875:X875" si="1267">SUMIFS($G875:$R875,$G$5:$R$5,U$6)</f>
        <v>0</v>
      </c>
      <c r="V875" s="116">
        <f t="shared" si="1267"/>
        <v>0</v>
      </c>
      <c r="W875" s="116">
        <f t="shared" si="1267"/>
        <v>0</v>
      </c>
      <c r="X875" s="116">
        <f t="shared" si="1267"/>
        <v>0</v>
      </c>
    </row>
    <row r="876" ht="14.25" customHeight="1" outlineLevel="1">
      <c r="A876" s="110"/>
      <c r="B876" s="111" t="s">
        <v>384</v>
      </c>
      <c r="C876" s="112" t="s">
        <v>283</v>
      </c>
      <c r="E876" s="116"/>
      <c r="F876" s="114"/>
      <c r="G876" s="116">
        <v>0.0</v>
      </c>
      <c r="H876" s="116">
        <v>0.0</v>
      </c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20">
        <f t="shared" si="1255"/>
        <v>0</v>
      </c>
      <c r="T876" s="114"/>
      <c r="U876" s="116">
        <f t="shared" ref="U876:X876" si="1268">SUMIFS($G876:$R876,$G$5:$R$5,U$6)</f>
        <v>0</v>
      </c>
      <c r="V876" s="116">
        <f t="shared" si="1268"/>
        <v>0</v>
      </c>
      <c r="W876" s="116">
        <f t="shared" si="1268"/>
        <v>0</v>
      </c>
      <c r="X876" s="116">
        <f t="shared" si="1268"/>
        <v>0</v>
      </c>
    </row>
    <row r="877" ht="14.25" customHeight="1" outlineLevel="1">
      <c r="A877" s="110"/>
      <c r="B877" s="111" t="s">
        <v>385</v>
      </c>
      <c r="C877" s="112" t="s">
        <v>283</v>
      </c>
      <c r="E877" s="116"/>
      <c r="F877" s="114"/>
      <c r="G877" s="116">
        <v>0.0</v>
      </c>
      <c r="H877" s="116">
        <v>0.0</v>
      </c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20">
        <f t="shared" si="1255"/>
        <v>0</v>
      </c>
      <c r="T877" s="114"/>
      <c r="U877" s="116">
        <f t="shared" ref="U877:X877" si="1269">SUMIFS($G877:$R877,$G$5:$R$5,U$6)</f>
        <v>0</v>
      </c>
      <c r="V877" s="116">
        <f t="shared" si="1269"/>
        <v>0</v>
      </c>
      <c r="W877" s="116">
        <f t="shared" si="1269"/>
        <v>0</v>
      </c>
      <c r="X877" s="116">
        <f t="shared" si="1269"/>
        <v>0</v>
      </c>
    </row>
    <row r="878" ht="14.25" customHeight="1" outlineLevel="1">
      <c r="A878" s="110"/>
      <c r="B878" s="111" t="s">
        <v>386</v>
      </c>
      <c r="C878" s="112" t="s">
        <v>283</v>
      </c>
      <c r="E878" s="116"/>
      <c r="F878" s="114"/>
      <c r="G878" s="116">
        <v>0.0</v>
      </c>
      <c r="H878" s="116">
        <v>0.0</v>
      </c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20">
        <f t="shared" si="1255"/>
        <v>0</v>
      </c>
      <c r="T878" s="114"/>
      <c r="U878" s="116">
        <f t="shared" ref="U878:X878" si="1270">SUMIFS($G878:$R878,$G$5:$R$5,U$6)</f>
        <v>0</v>
      </c>
      <c r="V878" s="116">
        <f t="shared" si="1270"/>
        <v>0</v>
      </c>
      <c r="W878" s="116">
        <f t="shared" si="1270"/>
        <v>0</v>
      </c>
      <c r="X878" s="116">
        <f t="shared" si="1270"/>
        <v>0</v>
      </c>
    </row>
    <row r="879" ht="14.25" customHeight="1" outlineLevel="1">
      <c r="A879" s="110"/>
      <c r="B879" s="197" t="s">
        <v>387</v>
      </c>
      <c r="C879" s="112" t="s">
        <v>283</v>
      </c>
      <c r="E879" s="116"/>
      <c r="F879" s="114"/>
      <c r="G879" s="116">
        <v>0.0</v>
      </c>
      <c r="H879" s="116">
        <v>0.0</v>
      </c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20">
        <f t="shared" si="1255"/>
        <v>0</v>
      </c>
      <c r="T879" s="114"/>
      <c r="U879" s="116">
        <f t="shared" ref="U879:X879" si="1271">SUMIFS($G879:$R879,$G$5:$R$5,U$6)</f>
        <v>0</v>
      </c>
      <c r="V879" s="116">
        <f t="shared" si="1271"/>
        <v>0</v>
      </c>
      <c r="W879" s="116">
        <f t="shared" si="1271"/>
        <v>0</v>
      </c>
      <c r="X879" s="116">
        <f t="shared" si="1271"/>
        <v>0</v>
      </c>
    </row>
    <row r="880" ht="14.25" customHeight="1" outlineLevel="1">
      <c r="A880" s="110"/>
      <c r="B880" s="111" t="s">
        <v>388</v>
      </c>
      <c r="C880" s="112" t="s">
        <v>283</v>
      </c>
      <c r="E880" s="116"/>
      <c r="F880" s="114"/>
      <c r="G880" s="116">
        <v>0.0</v>
      </c>
      <c r="H880" s="116">
        <v>0.0</v>
      </c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20">
        <f t="shared" si="1255"/>
        <v>0</v>
      </c>
      <c r="T880" s="114"/>
      <c r="U880" s="116">
        <f t="shared" ref="U880:X880" si="1272">SUMIFS($G880:$R880,$G$5:$R$5,U$6)</f>
        <v>0</v>
      </c>
      <c r="V880" s="116">
        <f t="shared" si="1272"/>
        <v>0</v>
      </c>
      <c r="W880" s="116">
        <f t="shared" si="1272"/>
        <v>0</v>
      </c>
      <c r="X880" s="116">
        <f t="shared" si="1272"/>
        <v>0</v>
      </c>
    </row>
    <row r="881" ht="14.25" customHeight="1" outlineLevel="1">
      <c r="A881" s="110"/>
      <c r="B881" s="197" t="s">
        <v>389</v>
      </c>
      <c r="C881" s="112" t="s">
        <v>283</v>
      </c>
      <c r="E881" s="116"/>
      <c r="F881" s="114"/>
      <c r="G881" s="116">
        <v>0.0</v>
      </c>
      <c r="H881" s="116">
        <v>0.0</v>
      </c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20">
        <f t="shared" si="1255"/>
        <v>0</v>
      </c>
      <c r="T881" s="114"/>
      <c r="U881" s="116">
        <f t="shared" ref="U881:X881" si="1273">SUMIFS($G881:$R881,$G$5:$R$5,U$6)</f>
        <v>0</v>
      </c>
      <c r="V881" s="116">
        <f t="shared" si="1273"/>
        <v>0</v>
      </c>
      <c r="W881" s="116">
        <f t="shared" si="1273"/>
        <v>0</v>
      </c>
      <c r="X881" s="116">
        <f t="shared" si="1273"/>
        <v>0</v>
      </c>
    </row>
    <row r="882" ht="14.25" customHeight="1" outlineLevel="1">
      <c r="A882" s="110"/>
      <c r="B882" s="111" t="s">
        <v>390</v>
      </c>
      <c r="C882" s="112" t="s">
        <v>283</v>
      </c>
      <c r="E882" s="116"/>
      <c r="F882" s="114"/>
      <c r="G882" s="116">
        <v>0.0</v>
      </c>
      <c r="H882" s="116">
        <v>2.0833333333333335</v>
      </c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20">
        <f t="shared" si="1255"/>
        <v>2.083333333</v>
      </c>
      <c r="T882" s="114"/>
      <c r="U882" s="116">
        <f t="shared" ref="U882:X882" si="1274">SUMIFS($G882:$R882,$G$5:$R$5,U$6)</f>
        <v>2.083333333</v>
      </c>
      <c r="V882" s="116">
        <f t="shared" si="1274"/>
        <v>0</v>
      </c>
      <c r="W882" s="116">
        <f t="shared" si="1274"/>
        <v>0</v>
      </c>
      <c r="X882" s="116">
        <f t="shared" si="1274"/>
        <v>0</v>
      </c>
    </row>
    <row r="883" ht="14.25" customHeight="1" outlineLevel="1">
      <c r="A883" s="110"/>
      <c r="B883" s="111" t="s">
        <v>391</v>
      </c>
      <c r="C883" s="112" t="s">
        <v>283</v>
      </c>
      <c r="E883" s="116"/>
      <c r="F883" s="114"/>
      <c r="G883" s="116">
        <v>0.0</v>
      </c>
      <c r="H883" s="116">
        <v>0.0</v>
      </c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20">
        <f t="shared" si="1255"/>
        <v>0</v>
      </c>
      <c r="T883" s="114"/>
      <c r="U883" s="116">
        <f t="shared" ref="U883:X883" si="1275">SUMIFS($G883:$R883,$G$5:$R$5,U$6)</f>
        <v>0</v>
      </c>
      <c r="V883" s="116">
        <f t="shared" si="1275"/>
        <v>0</v>
      </c>
      <c r="W883" s="116">
        <f t="shared" si="1275"/>
        <v>0</v>
      </c>
      <c r="X883" s="116">
        <f t="shared" si="1275"/>
        <v>0</v>
      </c>
    </row>
    <row r="884" ht="14.25" customHeight="1" outlineLevel="1">
      <c r="A884" s="110"/>
      <c r="B884" s="197" t="s">
        <v>392</v>
      </c>
      <c r="C884" s="112" t="s">
        <v>283</v>
      </c>
      <c r="E884" s="116"/>
      <c r="F884" s="114"/>
      <c r="G884" s="116">
        <v>0.0</v>
      </c>
      <c r="H884" s="116">
        <v>0.0</v>
      </c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20">
        <f t="shared" si="1255"/>
        <v>0</v>
      </c>
      <c r="T884" s="114"/>
      <c r="U884" s="116">
        <f t="shared" ref="U884:X884" si="1276">SUMIFS($G884:$R884,$G$5:$R$5,U$6)</f>
        <v>0</v>
      </c>
      <c r="V884" s="116">
        <f t="shared" si="1276"/>
        <v>0</v>
      </c>
      <c r="W884" s="116">
        <f t="shared" si="1276"/>
        <v>0</v>
      </c>
      <c r="X884" s="116">
        <f t="shared" si="1276"/>
        <v>0</v>
      </c>
    </row>
    <row r="885" ht="14.25" customHeight="1" outlineLevel="1">
      <c r="A885" s="110"/>
      <c r="B885" s="111" t="s">
        <v>393</v>
      </c>
      <c r="C885" s="112" t="s">
        <v>283</v>
      </c>
      <c r="E885" s="116"/>
      <c r="F885" s="114"/>
      <c r="G885" s="116">
        <v>2.0</v>
      </c>
      <c r="H885" s="116">
        <v>0.0</v>
      </c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20">
        <f t="shared" si="1255"/>
        <v>2</v>
      </c>
      <c r="T885" s="114"/>
      <c r="U885" s="116">
        <f t="shared" ref="U885:X885" si="1277">SUMIFS($G885:$R885,$G$5:$R$5,U$6)</f>
        <v>2</v>
      </c>
      <c r="V885" s="116">
        <f t="shared" si="1277"/>
        <v>0</v>
      </c>
      <c r="W885" s="116">
        <f t="shared" si="1277"/>
        <v>0</v>
      </c>
      <c r="X885" s="116">
        <f t="shared" si="1277"/>
        <v>0</v>
      </c>
    </row>
    <row r="886" ht="14.25" customHeight="1" outlineLevel="1">
      <c r="A886" s="121"/>
      <c r="B886" s="148" t="s">
        <v>394</v>
      </c>
      <c r="C886" s="123" t="s">
        <v>283</v>
      </c>
      <c r="D886" s="70"/>
      <c r="E886" s="120">
        <f>SUM(E863:E885)</f>
        <v>0</v>
      </c>
      <c r="F886" s="109"/>
      <c r="G886" s="120">
        <f t="shared" ref="G886:S886" si="1278">SUM(G863:G885)</f>
        <v>600</v>
      </c>
      <c r="H886" s="120">
        <f t="shared" si="1278"/>
        <v>504</v>
      </c>
      <c r="I886" s="120">
        <f t="shared" si="1278"/>
        <v>0</v>
      </c>
      <c r="J886" s="120">
        <f t="shared" si="1278"/>
        <v>0</v>
      </c>
      <c r="K886" s="120">
        <f t="shared" si="1278"/>
        <v>0</v>
      </c>
      <c r="L886" s="120">
        <f t="shared" si="1278"/>
        <v>0</v>
      </c>
      <c r="M886" s="120">
        <f t="shared" si="1278"/>
        <v>0</v>
      </c>
      <c r="N886" s="120">
        <f t="shared" si="1278"/>
        <v>0</v>
      </c>
      <c r="O886" s="120">
        <f t="shared" si="1278"/>
        <v>0</v>
      </c>
      <c r="P886" s="120">
        <f t="shared" si="1278"/>
        <v>0</v>
      </c>
      <c r="Q886" s="120">
        <f t="shared" si="1278"/>
        <v>0</v>
      </c>
      <c r="R886" s="120">
        <f t="shared" si="1278"/>
        <v>0</v>
      </c>
      <c r="S886" s="120">
        <f t="shared" si="1278"/>
        <v>1104</v>
      </c>
      <c r="T886" s="109"/>
      <c r="U886" s="120">
        <f t="shared" ref="U886:X886" si="1279">SUM(U863:U885)</f>
        <v>1104</v>
      </c>
      <c r="V886" s="120">
        <f t="shared" si="1279"/>
        <v>0</v>
      </c>
      <c r="W886" s="120">
        <f t="shared" si="1279"/>
        <v>0</v>
      </c>
      <c r="X886" s="120">
        <f t="shared" si="1279"/>
        <v>0</v>
      </c>
    </row>
    <row r="887" ht="4.5" customHeight="1" outlineLevel="1">
      <c r="A887" s="128"/>
      <c r="B887" s="129"/>
      <c r="C887" s="130"/>
      <c r="D887" s="70"/>
      <c r="E887" s="131"/>
      <c r="F887" s="7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70"/>
      <c r="U887" s="131"/>
      <c r="V887" s="131"/>
      <c r="W887" s="131"/>
      <c r="X887" s="131"/>
    </row>
    <row r="888" ht="14.25" customHeight="1" outlineLevel="1">
      <c r="A888" s="110"/>
      <c r="B888" s="111" t="s">
        <v>371</v>
      </c>
      <c r="C888" s="112" t="s">
        <v>69</v>
      </c>
      <c r="E888" s="115">
        <f t="shared" ref="E888:E910" si="1282">IFERROR(E863/E$32,0)</f>
        <v>0</v>
      </c>
      <c r="F888" s="114"/>
      <c r="G888" s="115">
        <f t="shared" ref="G888:S888" si="1280">IFERROR(G863/G$32,0)</f>
        <v>0.003024742356</v>
      </c>
      <c r="H888" s="115">
        <f t="shared" si="1280"/>
        <v>0.0007174105829</v>
      </c>
      <c r="I888" s="115">
        <f t="shared" si="1280"/>
        <v>0</v>
      </c>
      <c r="J888" s="115">
        <f t="shared" si="1280"/>
        <v>0</v>
      </c>
      <c r="K888" s="115">
        <f t="shared" si="1280"/>
        <v>0</v>
      </c>
      <c r="L888" s="115">
        <f t="shared" si="1280"/>
        <v>0</v>
      </c>
      <c r="M888" s="115">
        <f t="shared" si="1280"/>
        <v>0</v>
      </c>
      <c r="N888" s="115">
        <f t="shared" si="1280"/>
        <v>0</v>
      </c>
      <c r="O888" s="115">
        <f t="shared" si="1280"/>
        <v>0</v>
      </c>
      <c r="P888" s="115">
        <f t="shared" si="1280"/>
        <v>0</v>
      </c>
      <c r="Q888" s="115">
        <f t="shared" si="1280"/>
        <v>0</v>
      </c>
      <c r="R888" s="115">
        <f t="shared" si="1280"/>
        <v>0</v>
      </c>
      <c r="S888" s="117">
        <f t="shared" si="1280"/>
        <v>0.001434247796</v>
      </c>
      <c r="T888" s="114"/>
      <c r="U888" s="117">
        <f t="shared" ref="U888:X888" si="1281">IFERROR(U863/U$32,0)</f>
        <v>0.001434247796</v>
      </c>
      <c r="V888" s="117">
        <f t="shared" si="1281"/>
        <v>0</v>
      </c>
      <c r="W888" s="117">
        <f t="shared" si="1281"/>
        <v>0</v>
      </c>
      <c r="X888" s="117">
        <f t="shared" si="1281"/>
        <v>0</v>
      </c>
    </row>
    <row r="889" ht="14.25" customHeight="1" outlineLevel="1">
      <c r="A889" s="110"/>
      <c r="B889" s="111" t="s">
        <v>372</v>
      </c>
      <c r="C889" s="112" t="s">
        <v>69</v>
      </c>
      <c r="E889" s="115">
        <f t="shared" si="1282"/>
        <v>0</v>
      </c>
      <c r="F889" s="114"/>
      <c r="G889" s="115">
        <f t="shared" ref="G889:S889" si="1283">IFERROR(G864/G$32,0)</f>
        <v>0.01315781102</v>
      </c>
      <c r="H889" s="115">
        <f t="shared" si="1283"/>
        <v>0.01316332708</v>
      </c>
      <c r="I889" s="115">
        <f t="shared" si="1283"/>
        <v>0</v>
      </c>
      <c r="J889" s="115">
        <f t="shared" si="1283"/>
        <v>0</v>
      </c>
      <c r="K889" s="115">
        <f t="shared" si="1283"/>
        <v>0</v>
      </c>
      <c r="L889" s="115">
        <f t="shared" si="1283"/>
        <v>0</v>
      </c>
      <c r="M889" s="115">
        <f t="shared" si="1283"/>
        <v>0</v>
      </c>
      <c r="N889" s="115">
        <f t="shared" si="1283"/>
        <v>0</v>
      </c>
      <c r="O889" s="115">
        <f t="shared" si="1283"/>
        <v>0</v>
      </c>
      <c r="P889" s="115">
        <f t="shared" si="1283"/>
        <v>0</v>
      </c>
      <c r="Q889" s="115">
        <f t="shared" si="1283"/>
        <v>0</v>
      </c>
      <c r="R889" s="115">
        <f t="shared" si="1283"/>
        <v>0</v>
      </c>
      <c r="S889" s="117">
        <f t="shared" si="1283"/>
        <v>0.01003134511</v>
      </c>
      <c r="T889" s="114"/>
      <c r="U889" s="117">
        <f t="shared" ref="U889:X889" si="1284">IFERROR(U864/U$32,0)</f>
        <v>0.01003134511</v>
      </c>
      <c r="V889" s="117">
        <f t="shared" si="1284"/>
        <v>0</v>
      </c>
      <c r="W889" s="117">
        <f t="shared" si="1284"/>
        <v>0</v>
      </c>
      <c r="X889" s="117">
        <f t="shared" si="1284"/>
        <v>0</v>
      </c>
    </row>
    <row r="890" ht="14.25" customHeight="1" outlineLevel="1">
      <c r="A890" s="110"/>
      <c r="B890" s="197" t="s">
        <v>373</v>
      </c>
      <c r="C890" s="112" t="s">
        <v>69</v>
      </c>
      <c r="E890" s="115">
        <f t="shared" si="1282"/>
        <v>0</v>
      </c>
      <c r="F890" s="114"/>
      <c r="G890" s="115">
        <f t="shared" ref="G890:S890" si="1285">IFERROR(G865/G$32,0)</f>
        <v>0.01635978438</v>
      </c>
      <c r="H890" s="115">
        <f t="shared" si="1285"/>
        <v>0.01399644905</v>
      </c>
      <c r="I890" s="115">
        <f t="shared" si="1285"/>
        <v>0</v>
      </c>
      <c r="J890" s="115">
        <f t="shared" si="1285"/>
        <v>0</v>
      </c>
      <c r="K890" s="115">
        <f t="shared" si="1285"/>
        <v>0</v>
      </c>
      <c r="L890" s="115">
        <f t="shared" si="1285"/>
        <v>0</v>
      </c>
      <c r="M890" s="115">
        <f t="shared" si="1285"/>
        <v>0</v>
      </c>
      <c r="N890" s="115">
        <f t="shared" si="1285"/>
        <v>0</v>
      </c>
      <c r="O890" s="115">
        <f t="shared" si="1285"/>
        <v>0</v>
      </c>
      <c r="P890" s="115">
        <f t="shared" si="1285"/>
        <v>0</v>
      </c>
      <c r="Q890" s="115">
        <f t="shared" si="1285"/>
        <v>0</v>
      </c>
      <c r="R890" s="115">
        <f t="shared" si="1285"/>
        <v>0</v>
      </c>
      <c r="S890" s="117">
        <f t="shared" si="1285"/>
        <v>0.01157745235</v>
      </c>
      <c r="T890" s="114"/>
      <c r="U890" s="117">
        <f t="shared" ref="U890:X890" si="1286">IFERROR(U865/U$32,0)</f>
        <v>0.01157745235</v>
      </c>
      <c r="V890" s="117">
        <f t="shared" si="1286"/>
        <v>0</v>
      </c>
      <c r="W890" s="117">
        <f t="shared" si="1286"/>
        <v>0</v>
      </c>
      <c r="X890" s="117">
        <f t="shared" si="1286"/>
        <v>0</v>
      </c>
    </row>
    <row r="891" ht="14.25" customHeight="1" outlineLevel="1">
      <c r="A891" s="110"/>
      <c r="B891" s="111" t="s">
        <v>374</v>
      </c>
      <c r="C891" s="112" t="s">
        <v>69</v>
      </c>
      <c r="E891" s="115">
        <f t="shared" si="1282"/>
        <v>0</v>
      </c>
      <c r="F891" s="114"/>
      <c r="G891" s="115">
        <f t="shared" ref="G891:S891" si="1287">IFERROR(G866/G$32,0)</f>
        <v>0</v>
      </c>
      <c r="H891" s="115">
        <f t="shared" si="1287"/>
        <v>0</v>
      </c>
      <c r="I891" s="115">
        <f t="shared" si="1287"/>
        <v>0</v>
      </c>
      <c r="J891" s="115">
        <f t="shared" si="1287"/>
        <v>0</v>
      </c>
      <c r="K891" s="115">
        <f t="shared" si="1287"/>
        <v>0</v>
      </c>
      <c r="L891" s="115">
        <f t="shared" si="1287"/>
        <v>0</v>
      </c>
      <c r="M891" s="115">
        <f t="shared" si="1287"/>
        <v>0</v>
      </c>
      <c r="N891" s="115">
        <f t="shared" si="1287"/>
        <v>0</v>
      </c>
      <c r="O891" s="115">
        <f t="shared" si="1287"/>
        <v>0</v>
      </c>
      <c r="P891" s="115">
        <f t="shared" si="1287"/>
        <v>0</v>
      </c>
      <c r="Q891" s="115">
        <f t="shared" si="1287"/>
        <v>0</v>
      </c>
      <c r="R891" s="115">
        <f t="shared" si="1287"/>
        <v>0</v>
      </c>
      <c r="S891" s="117">
        <f t="shared" si="1287"/>
        <v>0</v>
      </c>
      <c r="T891" s="114"/>
      <c r="U891" s="117">
        <f t="shared" ref="U891:X891" si="1288">IFERROR(U866/U$32,0)</f>
        <v>0</v>
      </c>
      <c r="V891" s="117">
        <f t="shared" si="1288"/>
        <v>0</v>
      </c>
      <c r="W891" s="117">
        <f t="shared" si="1288"/>
        <v>0</v>
      </c>
      <c r="X891" s="117">
        <f t="shared" si="1288"/>
        <v>0</v>
      </c>
    </row>
    <row r="892" ht="14.25" customHeight="1" outlineLevel="1">
      <c r="A892" s="110"/>
      <c r="B892" s="111" t="s">
        <v>375</v>
      </c>
      <c r="C892" s="112" t="s">
        <v>69</v>
      </c>
      <c r="E892" s="115">
        <f t="shared" si="1282"/>
        <v>0</v>
      </c>
      <c r="F892" s="114"/>
      <c r="G892" s="115">
        <f t="shared" ref="G892:S892" si="1289">IFERROR(G867/G$32,0)</f>
        <v>0</v>
      </c>
      <c r="H892" s="115">
        <f t="shared" si="1289"/>
        <v>0</v>
      </c>
      <c r="I892" s="115">
        <f t="shared" si="1289"/>
        <v>0</v>
      </c>
      <c r="J892" s="115">
        <f t="shared" si="1289"/>
        <v>0</v>
      </c>
      <c r="K892" s="115">
        <f t="shared" si="1289"/>
        <v>0</v>
      </c>
      <c r="L892" s="115">
        <f t="shared" si="1289"/>
        <v>0</v>
      </c>
      <c r="M892" s="115">
        <f t="shared" si="1289"/>
        <v>0</v>
      </c>
      <c r="N892" s="115">
        <f t="shared" si="1289"/>
        <v>0</v>
      </c>
      <c r="O892" s="115">
        <f t="shared" si="1289"/>
        <v>0</v>
      </c>
      <c r="P892" s="115">
        <f t="shared" si="1289"/>
        <v>0</v>
      </c>
      <c r="Q892" s="115">
        <f t="shared" si="1289"/>
        <v>0</v>
      </c>
      <c r="R892" s="115">
        <f t="shared" si="1289"/>
        <v>0</v>
      </c>
      <c r="S892" s="117">
        <f t="shared" si="1289"/>
        <v>0</v>
      </c>
      <c r="T892" s="114"/>
      <c r="U892" s="117">
        <f t="shared" ref="U892:X892" si="1290">IFERROR(U867/U$32,0)</f>
        <v>0</v>
      </c>
      <c r="V892" s="117">
        <f t="shared" si="1290"/>
        <v>0</v>
      </c>
      <c r="W892" s="117">
        <f t="shared" si="1290"/>
        <v>0</v>
      </c>
      <c r="X892" s="117">
        <f t="shared" si="1290"/>
        <v>0</v>
      </c>
    </row>
    <row r="893" ht="14.25" customHeight="1" outlineLevel="1">
      <c r="A893" s="110"/>
      <c r="B893" s="111" t="s">
        <v>376</v>
      </c>
      <c r="C893" s="112" t="s">
        <v>69</v>
      </c>
      <c r="E893" s="115">
        <f t="shared" si="1282"/>
        <v>0</v>
      </c>
      <c r="F893" s="114"/>
      <c r="G893" s="115">
        <f t="shared" ref="G893:S893" si="1291">IFERROR(G868/G$32,0)</f>
        <v>0</v>
      </c>
      <c r="H893" s="115">
        <f t="shared" si="1291"/>
        <v>0</v>
      </c>
      <c r="I893" s="115">
        <f t="shared" si="1291"/>
        <v>0</v>
      </c>
      <c r="J893" s="115">
        <f t="shared" si="1291"/>
        <v>0</v>
      </c>
      <c r="K893" s="115">
        <f t="shared" si="1291"/>
        <v>0</v>
      </c>
      <c r="L893" s="115">
        <f t="shared" si="1291"/>
        <v>0</v>
      </c>
      <c r="M893" s="115">
        <f t="shared" si="1291"/>
        <v>0</v>
      </c>
      <c r="N893" s="115">
        <f t="shared" si="1291"/>
        <v>0</v>
      </c>
      <c r="O893" s="115">
        <f t="shared" si="1291"/>
        <v>0</v>
      </c>
      <c r="P893" s="115">
        <f t="shared" si="1291"/>
        <v>0</v>
      </c>
      <c r="Q893" s="115">
        <f t="shared" si="1291"/>
        <v>0</v>
      </c>
      <c r="R893" s="115">
        <f t="shared" si="1291"/>
        <v>0</v>
      </c>
      <c r="S893" s="117">
        <f t="shared" si="1291"/>
        <v>0</v>
      </c>
      <c r="T893" s="114"/>
      <c r="U893" s="117">
        <f t="shared" ref="U893:X893" si="1292">IFERROR(U868/U$32,0)</f>
        <v>0</v>
      </c>
      <c r="V893" s="117">
        <f t="shared" si="1292"/>
        <v>0</v>
      </c>
      <c r="W893" s="117">
        <f t="shared" si="1292"/>
        <v>0</v>
      </c>
      <c r="X893" s="117">
        <f t="shared" si="1292"/>
        <v>0</v>
      </c>
    </row>
    <row r="894" ht="14.25" customHeight="1" outlineLevel="1">
      <c r="A894" s="110"/>
      <c r="B894" s="111" t="s">
        <v>377</v>
      </c>
      <c r="C894" s="112" t="s">
        <v>69</v>
      </c>
      <c r="E894" s="115">
        <f t="shared" si="1282"/>
        <v>0</v>
      </c>
      <c r="F894" s="114"/>
      <c r="G894" s="115">
        <f t="shared" ref="G894:S894" si="1293">IFERROR(G869/G$32,0)</f>
        <v>0</v>
      </c>
      <c r="H894" s="115">
        <f t="shared" si="1293"/>
        <v>0</v>
      </c>
      <c r="I894" s="115">
        <f t="shared" si="1293"/>
        <v>0</v>
      </c>
      <c r="J894" s="115">
        <f t="shared" si="1293"/>
        <v>0</v>
      </c>
      <c r="K894" s="115">
        <f t="shared" si="1293"/>
        <v>0</v>
      </c>
      <c r="L894" s="115">
        <f t="shared" si="1293"/>
        <v>0</v>
      </c>
      <c r="M894" s="115">
        <f t="shared" si="1293"/>
        <v>0</v>
      </c>
      <c r="N894" s="115">
        <f t="shared" si="1293"/>
        <v>0</v>
      </c>
      <c r="O894" s="115">
        <f t="shared" si="1293"/>
        <v>0</v>
      </c>
      <c r="P894" s="115">
        <f t="shared" si="1293"/>
        <v>0</v>
      </c>
      <c r="Q894" s="115">
        <f t="shared" si="1293"/>
        <v>0</v>
      </c>
      <c r="R894" s="115">
        <f t="shared" si="1293"/>
        <v>0</v>
      </c>
      <c r="S894" s="117">
        <f t="shared" si="1293"/>
        <v>0</v>
      </c>
      <c r="T894" s="114"/>
      <c r="U894" s="117">
        <f t="shared" ref="U894:X894" si="1294">IFERROR(U869/U$32,0)</f>
        <v>0</v>
      </c>
      <c r="V894" s="117">
        <f t="shared" si="1294"/>
        <v>0</v>
      </c>
      <c r="W894" s="117">
        <f t="shared" si="1294"/>
        <v>0</v>
      </c>
      <c r="X894" s="117">
        <f t="shared" si="1294"/>
        <v>0</v>
      </c>
    </row>
    <row r="895" ht="14.25" customHeight="1" outlineLevel="1">
      <c r="A895" s="110"/>
      <c r="B895" s="111" t="s">
        <v>378</v>
      </c>
      <c r="C895" s="112" t="s">
        <v>69</v>
      </c>
      <c r="E895" s="115">
        <f t="shared" si="1282"/>
        <v>0</v>
      </c>
      <c r="F895" s="114"/>
      <c r="G895" s="115">
        <f t="shared" ref="G895:S895" si="1295">IFERROR(G870/G$32,0)</f>
        <v>0</v>
      </c>
      <c r="H895" s="115">
        <f t="shared" si="1295"/>
        <v>0</v>
      </c>
      <c r="I895" s="115">
        <f t="shared" si="1295"/>
        <v>0</v>
      </c>
      <c r="J895" s="115">
        <f t="shared" si="1295"/>
        <v>0</v>
      </c>
      <c r="K895" s="115">
        <f t="shared" si="1295"/>
        <v>0</v>
      </c>
      <c r="L895" s="115">
        <f t="shared" si="1295"/>
        <v>0</v>
      </c>
      <c r="M895" s="115">
        <f t="shared" si="1295"/>
        <v>0</v>
      </c>
      <c r="N895" s="115">
        <f t="shared" si="1295"/>
        <v>0</v>
      </c>
      <c r="O895" s="115">
        <f t="shared" si="1295"/>
        <v>0</v>
      </c>
      <c r="P895" s="115">
        <f t="shared" si="1295"/>
        <v>0</v>
      </c>
      <c r="Q895" s="115">
        <f t="shared" si="1295"/>
        <v>0</v>
      </c>
      <c r="R895" s="115">
        <f t="shared" si="1295"/>
        <v>0</v>
      </c>
      <c r="S895" s="117">
        <f t="shared" si="1295"/>
        <v>0</v>
      </c>
      <c r="T895" s="114"/>
      <c r="U895" s="117">
        <f t="shared" ref="U895:X895" si="1296">IFERROR(U870/U$32,0)</f>
        <v>0</v>
      </c>
      <c r="V895" s="117">
        <f t="shared" si="1296"/>
        <v>0</v>
      </c>
      <c r="W895" s="117">
        <f t="shared" si="1296"/>
        <v>0</v>
      </c>
      <c r="X895" s="117">
        <f t="shared" si="1296"/>
        <v>0</v>
      </c>
    </row>
    <row r="896" ht="14.25" customHeight="1" outlineLevel="1">
      <c r="A896" s="110"/>
      <c r="B896" s="111" t="s">
        <v>379</v>
      </c>
      <c r="C896" s="112" t="s">
        <v>69</v>
      </c>
      <c r="E896" s="115">
        <f t="shared" si="1282"/>
        <v>0</v>
      </c>
      <c r="F896" s="114"/>
      <c r="G896" s="115">
        <f t="shared" ref="G896:S896" si="1297">IFERROR(G871/G$32,0)</f>
        <v>0</v>
      </c>
      <c r="H896" s="115">
        <f t="shared" si="1297"/>
        <v>0</v>
      </c>
      <c r="I896" s="115">
        <f t="shared" si="1297"/>
        <v>0</v>
      </c>
      <c r="J896" s="115">
        <f t="shared" si="1297"/>
        <v>0</v>
      </c>
      <c r="K896" s="115">
        <f t="shared" si="1297"/>
        <v>0</v>
      </c>
      <c r="L896" s="115">
        <f t="shared" si="1297"/>
        <v>0</v>
      </c>
      <c r="M896" s="115">
        <f t="shared" si="1297"/>
        <v>0</v>
      </c>
      <c r="N896" s="115">
        <f t="shared" si="1297"/>
        <v>0</v>
      </c>
      <c r="O896" s="115">
        <f t="shared" si="1297"/>
        <v>0</v>
      </c>
      <c r="P896" s="115">
        <f t="shared" si="1297"/>
        <v>0</v>
      </c>
      <c r="Q896" s="115">
        <f t="shared" si="1297"/>
        <v>0</v>
      </c>
      <c r="R896" s="115">
        <f t="shared" si="1297"/>
        <v>0</v>
      </c>
      <c r="S896" s="117">
        <f t="shared" si="1297"/>
        <v>0</v>
      </c>
      <c r="T896" s="114"/>
      <c r="U896" s="117">
        <f t="shared" ref="U896:X896" si="1298">IFERROR(U871/U$32,0)</f>
        <v>0</v>
      </c>
      <c r="V896" s="117">
        <f t="shared" si="1298"/>
        <v>0</v>
      </c>
      <c r="W896" s="117">
        <f t="shared" si="1298"/>
        <v>0</v>
      </c>
      <c r="X896" s="117">
        <f t="shared" si="1298"/>
        <v>0</v>
      </c>
    </row>
    <row r="897" ht="14.25" customHeight="1" outlineLevel="1">
      <c r="A897" s="110"/>
      <c r="B897" s="111" t="s">
        <v>380</v>
      </c>
      <c r="C897" s="112" t="s">
        <v>69</v>
      </c>
      <c r="E897" s="115">
        <f t="shared" si="1282"/>
        <v>0</v>
      </c>
      <c r="F897" s="114"/>
      <c r="G897" s="115">
        <f t="shared" ref="G897:S897" si="1299">IFERROR(G872/G$32,0)</f>
        <v>0.00006816576824</v>
      </c>
      <c r="H897" s="115">
        <f t="shared" si="1299"/>
        <v>0</v>
      </c>
      <c r="I897" s="115">
        <f t="shared" si="1299"/>
        <v>0</v>
      </c>
      <c r="J897" s="115">
        <f t="shared" si="1299"/>
        <v>0</v>
      </c>
      <c r="K897" s="115">
        <f t="shared" si="1299"/>
        <v>0</v>
      </c>
      <c r="L897" s="115">
        <f t="shared" si="1299"/>
        <v>0</v>
      </c>
      <c r="M897" s="115">
        <f t="shared" si="1299"/>
        <v>0</v>
      </c>
      <c r="N897" s="115">
        <f t="shared" si="1299"/>
        <v>0</v>
      </c>
      <c r="O897" s="115">
        <f t="shared" si="1299"/>
        <v>0</v>
      </c>
      <c r="P897" s="115">
        <f t="shared" si="1299"/>
        <v>0</v>
      </c>
      <c r="Q897" s="115">
        <f t="shared" si="1299"/>
        <v>0</v>
      </c>
      <c r="R897" s="115">
        <f t="shared" si="1299"/>
        <v>0</v>
      </c>
      <c r="S897" s="117">
        <f t="shared" si="1299"/>
        <v>0.00002621705696</v>
      </c>
      <c r="T897" s="114"/>
      <c r="U897" s="117">
        <f t="shared" ref="U897:X897" si="1300">IFERROR(U872/U$32,0)</f>
        <v>0.00002621705696</v>
      </c>
      <c r="V897" s="117">
        <f t="shared" si="1300"/>
        <v>0</v>
      </c>
      <c r="W897" s="117">
        <f t="shared" si="1300"/>
        <v>0</v>
      </c>
      <c r="X897" s="117">
        <f t="shared" si="1300"/>
        <v>0</v>
      </c>
    </row>
    <row r="898" ht="14.25" customHeight="1" outlineLevel="1">
      <c r="A898" s="110"/>
      <c r="B898" s="111" t="s">
        <v>381</v>
      </c>
      <c r="C898" s="112" t="s">
        <v>69</v>
      </c>
      <c r="E898" s="115">
        <f t="shared" si="1282"/>
        <v>0</v>
      </c>
      <c r="F898" s="114"/>
      <c r="G898" s="115">
        <f t="shared" ref="G898:S898" si="1301">IFERROR(G873/G$32,0)</f>
        <v>0</v>
      </c>
      <c r="H898" s="115">
        <f t="shared" si="1301"/>
        <v>0</v>
      </c>
      <c r="I898" s="115">
        <f t="shared" si="1301"/>
        <v>0</v>
      </c>
      <c r="J898" s="115">
        <f t="shared" si="1301"/>
        <v>0</v>
      </c>
      <c r="K898" s="115">
        <f t="shared" si="1301"/>
        <v>0</v>
      </c>
      <c r="L898" s="115">
        <f t="shared" si="1301"/>
        <v>0</v>
      </c>
      <c r="M898" s="115">
        <f t="shared" si="1301"/>
        <v>0</v>
      </c>
      <c r="N898" s="115">
        <f t="shared" si="1301"/>
        <v>0</v>
      </c>
      <c r="O898" s="115">
        <f t="shared" si="1301"/>
        <v>0</v>
      </c>
      <c r="P898" s="115">
        <f t="shared" si="1301"/>
        <v>0</v>
      </c>
      <c r="Q898" s="115">
        <f t="shared" si="1301"/>
        <v>0</v>
      </c>
      <c r="R898" s="115">
        <f t="shared" si="1301"/>
        <v>0</v>
      </c>
      <c r="S898" s="117">
        <f t="shared" si="1301"/>
        <v>0</v>
      </c>
      <c r="T898" s="114"/>
      <c r="U898" s="117">
        <f t="shared" ref="U898:X898" si="1302">IFERROR(U873/U$32,0)</f>
        <v>0</v>
      </c>
      <c r="V898" s="117">
        <f t="shared" si="1302"/>
        <v>0</v>
      </c>
      <c r="W898" s="117">
        <f t="shared" si="1302"/>
        <v>0</v>
      </c>
      <c r="X898" s="117">
        <f t="shared" si="1302"/>
        <v>0</v>
      </c>
    </row>
    <row r="899" ht="14.25" customHeight="1" outlineLevel="1">
      <c r="A899" s="110"/>
      <c r="B899" s="197" t="s">
        <v>382</v>
      </c>
      <c r="C899" s="112" t="s">
        <v>69</v>
      </c>
      <c r="E899" s="115">
        <f t="shared" si="1282"/>
        <v>0</v>
      </c>
      <c r="F899" s="114"/>
      <c r="G899" s="115">
        <f t="shared" ref="G899:S899" si="1303">IFERROR(G874/G$32,0)</f>
        <v>0</v>
      </c>
      <c r="H899" s="115">
        <f t="shared" si="1303"/>
        <v>0</v>
      </c>
      <c r="I899" s="115">
        <f t="shared" si="1303"/>
        <v>0</v>
      </c>
      <c r="J899" s="115">
        <f t="shared" si="1303"/>
        <v>0</v>
      </c>
      <c r="K899" s="115">
        <f t="shared" si="1303"/>
        <v>0</v>
      </c>
      <c r="L899" s="115">
        <f t="shared" si="1303"/>
        <v>0</v>
      </c>
      <c r="M899" s="115">
        <f t="shared" si="1303"/>
        <v>0</v>
      </c>
      <c r="N899" s="115">
        <f t="shared" si="1303"/>
        <v>0</v>
      </c>
      <c r="O899" s="115">
        <f t="shared" si="1303"/>
        <v>0</v>
      </c>
      <c r="P899" s="115">
        <f t="shared" si="1303"/>
        <v>0</v>
      </c>
      <c r="Q899" s="115">
        <f t="shared" si="1303"/>
        <v>0</v>
      </c>
      <c r="R899" s="115">
        <f t="shared" si="1303"/>
        <v>0</v>
      </c>
      <c r="S899" s="117">
        <f t="shared" si="1303"/>
        <v>0</v>
      </c>
      <c r="T899" s="114"/>
      <c r="U899" s="117">
        <f t="shared" ref="U899:X899" si="1304">IFERROR(U874/U$32,0)</f>
        <v>0</v>
      </c>
      <c r="V899" s="117">
        <f t="shared" si="1304"/>
        <v>0</v>
      </c>
      <c r="W899" s="117">
        <f t="shared" si="1304"/>
        <v>0</v>
      </c>
      <c r="X899" s="117">
        <f t="shared" si="1304"/>
        <v>0</v>
      </c>
    </row>
    <row r="900" ht="14.25" customHeight="1" outlineLevel="1">
      <c r="A900" s="110"/>
      <c r="B900" s="111" t="s">
        <v>383</v>
      </c>
      <c r="C900" s="112" t="s">
        <v>69</v>
      </c>
      <c r="E900" s="115">
        <f t="shared" si="1282"/>
        <v>0</v>
      </c>
      <c r="F900" s="114"/>
      <c r="G900" s="115">
        <f t="shared" ref="G900:S900" si="1305">IFERROR(G875/G$32,0)</f>
        <v>0</v>
      </c>
      <c r="H900" s="115">
        <f t="shared" si="1305"/>
        <v>0</v>
      </c>
      <c r="I900" s="115">
        <f t="shared" si="1305"/>
        <v>0</v>
      </c>
      <c r="J900" s="115">
        <f t="shared" si="1305"/>
        <v>0</v>
      </c>
      <c r="K900" s="115">
        <f t="shared" si="1305"/>
        <v>0</v>
      </c>
      <c r="L900" s="115">
        <f t="shared" si="1305"/>
        <v>0</v>
      </c>
      <c r="M900" s="115">
        <f t="shared" si="1305"/>
        <v>0</v>
      </c>
      <c r="N900" s="115">
        <f t="shared" si="1305"/>
        <v>0</v>
      </c>
      <c r="O900" s="115">
        <f t="shared" si="1305"/>
        <v>0</v>
      </c>
      <c r="P900" s="115">
        <f t="shared" si="1305"/>
        <v>0</v>
      </c>
      <c r="Q900" s="115">
        <f t="shared" si="1305"/>
        <v>0</v>
      </c>
      <c r="R900" s="115">
        <f t="shared" si="1305"/>
        <v>0</v>
      </c>
      <c r="S900" s="117">
        <f t="shared" si="1305"/>
        <v>0</v>
      </c>
      <c r="T900" s="114"/>
      <c r="U900" s="117">
        <f t="shared" ref="U900:X900" si="1306">IFERROR(U875/U$32,0)</f>
        <v>0</v>
      </c>
      <c r="V900" s="117">
        <f t="shared" si="1306"/>
        <v>0</v>
      </c>
      <c r="W900" s="117">
        <f t="shared" si="1306"/>
        <v>0</v>
      </c>
      <c r="X900" s="117">
        <f t="shared" si="1306"/>
        <v>0</v>
      </c>
    </row>
    <row r="901" ht="14.25" customHeight="1" outlineLevel="1">
      <c r="A901" s="110"/>
      <c r="B901" s="111" t="s">
        <v>384</v>
      </c>
      <c r="C901" s="112" t="s">
        <v>69</v>
      </c>
      <c r="E901" s="115">
        <f t="shared" si="1282"/>
        <v>0</v>
      </c>
      <c r="F901" s="114"/>
      <c r="G901" s="115">
        <f t="shared" ref="G901:S901" si="1307">IFERROR(G876/G$32,0)</f>
        <v>0</v>
      </c>
      <c r="H901" s="115">
        <f t="shared" si="1307"/>
        <v>0</v>
      </c>
      <c r="I901" s="115">
        <f t="shared" si="1307"/>
        <v>0</v>
      </c>
      <c r="J901" s="115">
        <f t="shared" si="1307"/>
        <v>0</v>
      </c>
      <c r="K901" s="115">
        <f t="shared" si="1307"/>
        <v>0</v>
      </c>
      <c r="L901" s="115">
        <f t="shared" si="1307"/>
        <v>0</v>
      </c>
      <c r="M901" s="115">
        <f t="shared" si="1307"/>
        <v>0</v>
      </c>
      <c r="N901" s="115">
        <f t="shared" si="1307"/>
        <v>0</v>
      </c>
      <c r="O901" s="115">
        <f t="shared" si="1307"/>
        <v>0</v>
      </c>
      <c r="P901" s="115">
        <f t="shared" si="1307"/>
        <v>0</v>
      </c>
      <c r="Q901" s="115">
        <f t="shared" si="1307"/>
        <v>0</v>
      </c>
      <c r="R901" s="115">
        <f t="shared" si="1307"/>
        <v>0</v>
      </c>
      <c r="S901" s="117">
        <f t="shared" si="1307"/>
        <v>0</v>
      </c>
      <c r="T901" s="114"/>
      <c r="U901" s="117">
        <f t="shared" ref="U901:X901" si="1308">IFERROR(U876/U$32,0)</f>
        <v>0</v>
      </c>
      <c r="V901" s="117">
        <f t="shared" si="1308"/>
        <v>0</v>
      </c>
      <c r="W901" s="117">
        <f t="shared" si="1308"/>
        <v>0</v>
      </c>
      <c r="X901" s="117">
        <f t="shared" si="1308"/>
        <v>0</v>
      </c>
    </row>
    <row r="902" ht="14.25" customHeight="1" outlineLevel="1">
      <c r="A902" s="110"/>
      <c r="B902" s="111" t="s">
        <v>385</v>
      </c>
      <c r="C902" s="112" t="s">
        <v>69</v>
      </c>
      <c r="E902" s="115">
        <f t="shared" si="1282"/>
        <v>0</v>
      </c>
      <c r="F902" s="114"/>
      <c r="G902" s="115">
        <f t="shared" ref="G902:S902" si="1309">IFERROR(G877/G$32,0)</f>
        <v>0</v>
      </c>
      <c r="H902" s="115">
        <f t="shared" si="1309"/>
        <v>0</v>
      </c>
      <c r="I902" s="115">
        <f t="shared" si="1309"/>
        <v>0</v>
      </c>
      <c r="J902" s="115">
        <f t="shared" si="1309"/>
        <v>0</v>
      </c>
      <c r="K902" s="115">
        <f t="shared" si="1309"/>
        <v>0</v>
      </c>
      <c r="L902" s="115">
        <f t="shared" si="1309"/>
        <v>0</v>
      </c>
      <c r="M902" s="115">
        <f t="shared" si="1309"/>
        <v>0</v>
      </c>
      <c r="N902" s="115">
        <f t="shared" si="1309"/>
        <v>0</v>
      </c>
      <c r="O902" s="115">
        <f t="shared" si="1309"/>
        <v>0</v>
      </c>
      <c r="P902" s="115">
        <f t="shared" si="1309"/>
        <v>0</v>
      </c>
      <c r="Q902" s="115">
        <f t="shared" si="1309"/>
        <v>0</v>
      </c>
      <c r="R902" s="115">
        <f t="shared" si="1309"/>
        <v>0</v>
      </c>
      <c r="S902" s="117">
        <f t="shared" si="1309"/>
        <v>0</v>
      </c>
      <c r="T902" s="114"/>
      <c r="U902" s="117">
        <f t="shared" ref="U902:X902" si="1310">IFERROR(U877/U$32,0)</f>
        <v>0</v>
      </c>
      <c r="V902" s="117">
        <f t="shared" si="1310"/>
        <v>0</v>
      </c>
      <c r="W902" s="117">
        <f t="shared" si="1310"/>
        <v>0</v>
      </c>
      <c r="X902" s="117">
        <f t="shared" si="1310"/>
        <v>0</v>
      </c>
    </row>
    <row r="903" ht="14.25" customHeight="1" outlineLevel="1">
      <c r="A903" s="110"/>
      <c r="B903" s="111" t="s">
        <v>386</v>
      </c>
      <c r="C903" s="112" t="s">
        <v>69</v>
      </c>
      <c r="E903" s="115">
        <f t="shared" si="1282"/>
        <v>0</v>
      </c>
      <c r="F903" s="114"/>
      <c r="G903" s="115">
        <f t="shared" ref="G903:S903" si="1311">IFERROR(G878/G$32,0)</f>
        <v>0</v>
      </c>
      <c r="H903" s="115">
        <f t="shared" si="1311"/>
        <v>0</v>
      </c>
      <c r="I903" s="115">
        <f t="shared" si="1311"/>
        <v>0</v>
      </c>
      <c r="J903" s="115">
        <f t="shared" si="1311"/>
        <v>0</v>
      </c>
      <c r="K903" s="115">
        <f t="shared" si="1311"/>
        <v>0</v>
      </c>
      <c r="L903" s="115">
        <f t="shared" si="1311"/>
        <v>0</v>
      </c>
      <c r="M903" s="115">
        <f t="shared" si="1311"/>
        <v>0</v>
      </c>
      <c r="N903" s="115">
        <f t="shared" si="1311"/>
        <v>0</v>
      </c>
      <c r="O903" s="115">
        <f t="shared" si="1311"/>
        <v>0</v>
      </c>
      <c r="P903" s="115">
        <f t="shared" si="1311"/>
        <v>0</v>
      </c>
      <c r="Q903" s="115">
        <f t="shared" si="1311"/>
        <v>0</v>
      </c>
      <c r="R903" s="115">
        <f t="shared" si="1311"/>
        <v>0</v>
      </c>
      <c r="S903" s="117">
        <f t="shared" si="1311"/>
        <v>0</v>
      </c>
      <c r="T903" s="114"/>
      <c r="U903" s="117">
        <f t="shared" ref="U903:X903" si="1312">IFERROR(U878/U$32,0)</f>
        <v>0</v>
      </c>
      <c r="V903" s="117">
        <f t="shared" si="1312"/>
        <v>0</v>
      </c>
      <c r="W903" s="117">
        <f t="shared" si="1312"/>
        <v>0</v>
      </c>
      <c r="X903" s="117">
        <f t="shared" si="1312"/>
        <v>0</v>
      </c>
    </row>
    <row r="904" ht="14.25" customHeight="1" outlineLevel="1">
      <c r="A904" s="110"/>
      <c r="B904" s="197" t="s">
        <v>387</v>
      </c>
      <c r="C904" s="112" t="s">
        <v>69</v>
      </c>
      <c r="E904" s="115">
        <f t="shared" si="1282"/>
        <v>0</v>
      </c>
      <c r="F904" s="114"/>
      <c r="G904" s="115">
        <f t="shared" ref="G904:S904" si="1313">IFERROR(G879/G$32,0)</f>
        <v>0</v>
      </c>
      <c r="H904" s="115">
        <f t="shared" si="1313"/>
        <v>0</v>
      </c>
      <c r="I904" s="115">
        <f t="shared" si="1313"/>
        <v>0</v>
      </c>
      <c r="J904" s="115">
        <f t="shared" si="1313"/>
        <v>0</v>
      </c>
      <c r="K904" s="115">
        <f t="shared" si="1313"/>
        <v>0</v>
      </c>
      <c r="L904" s="115">
        <f t="shared" si="1313"/>
        <v>0</v>
      </c>
      <c r="M904" s="115">
        <f t="shared" si="1313"/>
        <v>0</v>
      </c>
      <c r="N904" s="115">
        <f t="shared" si="1313"/>
        <v>0</v>
      </c>
      <c r="O904" s="115">
        <f t="shared" si="1313"/>
        <v>0</v>
      </c>
      <c r="P904" s="115">
        <f t="shared" si="1313"/>
        <v>0</v>
      </c>
      <c r="Q904" s="115">
        <f t="shared" si="1313"/>
        <v>0</v>
      </c>
      <c r="R904" s="115">
        <f t="shared" si="1313"/>
        <v>0</v>
      </c>
      <c r="S904" s="117">
        <f t="shared" si="1313"/>
        <v>0</v>
      </c>
      <c r="T904" s="114"/>
      <c r="U904" s="117">
        <f t="shared" ref="U904:X904" si="1314">IFERROR(U879/U$32,0)</f>
        <v>0</v>
      </c>
      <c r="V904" s="117">
        <f t="shared" si="1314"/>
        <v>0</v>
      </c>
      <c r="W904" s="117">
        <f t="shared" si="1314"/>
        <v>0</v>
      </c>
      <c r="X904" s="117">
        <f t="shared" si="1314"/>
        <v>0</v>
      </c>
    </row>
    <row r="905" ht="14.25" customHeight="1" outlineLevel="1">
      <c r="A905" s="110"/>
      <c r="B905" s="111" t="s">
        <v>388</v>
      </c>
      <c r="C905" s="112" t="s">
        <v>69</v>
      </c>
      <c r="E905" s="115">
        <f t="shared" si="1282"/>
        <v>0</v>
      </c>
      <c r="F905" s="114"/>
      <c r="G905" s="115">
        <f t="shared" ref="G905:S905" si="1315">IFERROR(G880/G$32,0)</f>
        <v>0</v>
      </c>
      <c r="H905" s="115">
        <f t="shared" si="1315"/>
        <v>0</v>
      </c>
      <c r="I905" s="115">
        <f t="shared" si="1315"/>
        <v>0</v>
      </c>
      <c r="J905" s="115">
        <f t="shared" si="1315"/>
        <v>0</v>
      </c>
      <c r="K905" s="115">
        <f t="shared" si="1315"/>
        <v>0</v>
      </c>
      <c r="L905" s="115">
        <f t="shared" si="1315"/>
        <v>0</v>
      </c>
      <c r="M905" s="115">
        <f t="shared" si="1315"/>
        <v>0</v>
      </c>
      <c r="N905" s="115">
        <f t="shared" si="1315"/>
        <v>0</v>
      </c>
      <c r="O905" s="115">
        <f t="shared" si="1315"/>
        <v>0</v>
      </c>
      <c r="P905" s="115">
        <f t="shared" si="1315"/>
        <v>0</v>
      </c>
      <c r="Q905" s="115">
        <f t="shared" si="1315"/>
        <v>0</v>
      </c>
      <c r="R905" s="115">
        <f t="shared" si="1315"/>
        <v>0</v>
      </c>
      <c r="S905" s="117">
        <f t="shared" si="1315"/>
        <v>0</v>
      </c>
      <c r="T905" s="114"/>
      <c r="U905" s="117">
        <f t="shared" ref="U905:X905" si="1316">IFERROR(U880/U$32,0)</f>
        <v>0</v>
      </c>
      <c r="V905" s="117">
        <f t="shared" si="1316"/>
        <v>0</v>
      </c>
      <c r="W905" s="117">
        <f t="shared" si="1316"/>
        <v>0</v>
      </c>
      <c r="X905" s="117">
        <f t="shared" si="1316"/>
        <v>0</v>
      </c>
    </row>
    <row r="906" ht="14.25" customHeight="1" outlineLevel="1">
      <c r="A906" s="110"/>
      <c r="B906" s="197" t="s">
        <v>389</v>
      </c>
      <c r="C906" s="112" t="s">
        <v>69</v>
      </c>
      <c r="E906" s="115">
        <f t="shared" si="1282"/>
        <v>0</v>
      </c>
      <c r="F906" s="114"/>
      <c r="G906" s="115">
        <f t="shared" ref="G906:S906" si="1317">IFERROR(G881/G$32,0)</f>
        <v>0</v>
      </c>
      <c r="H906" s="115">
        <f t="shared" si="1317"/>
        <v>0</v>
      </c>
      <c r="I906" s="115">
        <f t="shared" si="1317"/>
        <v>0</v>
      </c>
      <c r="J906" s="115">
        <f t="shared" si="1317"/>
        <v>0</v>
      </c>
      <c r="K906" s="115">
        <f t="shared" si="1317"/>
        <v>0</v>
      </c>
      <c r="L906" s="115">
        <f t="shared" si="1317"/>
        <v>0</v>
      </c>
      <c r="M906" s="115">
        <f t="shared" si="1317"/>
        <v>0</v>
      </c>
      <c r="N906" s="115">
        <f t="shared" si="1317"/>
        <v>0</v>
      </c>
      <c r="O906" s="115">
        <f t="shared" si="1317"/>
        <v>0</v>
      </c>
      <c r="P906" s="115">
        <f t="shared" si="1317"/>
        <v>0</v>
      </c>
      <c r="Q906" s="115">
        <f t="shared" si="1317"/>
        <v>0</v>
      </c>
      <c r="R906" s="115">
        <f t="shared" si="1317"/>
        <v>0</v>
      </c>
      <c r="S906" s="117">
        <f t="shared" si="1317"/>
        <v>0</v>
      </c>
      <c r="T906" s="114"/>
      <c r="U906" s="117">
        <f t="shared" ref="U906:X906" si="1318">IFERROR(U881/U$32,0)</f>
        <v>0</v>
      </c>
      <c r="V906" s="117">
        <f t="shared" si="1318"/>
        <v>0</v>
      </c>
      <c r="W906" s="117">
        <f t="shared" si="1318"/>
        <v>0</v>
      </c>
      <c r="X906" s="117">
        <f t="shared" si="1318"/>
        <v>0</v>
      </c>
    </row>
    <row r="907" ht="14.25" customHeight="1" outlineLevel="1">
      <c r="A907" s="110"/>
      <c r="B907" s="111" t="s">
        <v>390</v>
      </c>
      <c r="C907" s="112" t="s">
        <v>69</v>
      </c>
      <c r="E907" s="115">
        <f t="shared" si="1282"/>
        <v>0</v>
      </c>
      <c r="F907" s="114"/>
      <c r="G907" s="115">
        <f t="shared" ref="G907:S907" si="1319">IFERROR(G882/G$32,0)</f>
        <v>0</v>
      </c>
      <c r="H907" s="115">
        <f t="shared" si="1319"/>
        <v>0.0001157113843</v>
      </c>
      <c r="I907" s="115">
        <f t="shared" si="1319"/>
        <v>0</v>
      </c>
      <c r="J907" s="115">
        <f t="shared" si="1319"/>
        <v>0</v>
      </c>
      <c r="K907" s="115">
        <f t="shared" si="1319"/>
        <v>0</v>
      </c>
      <c r="L907" s="115">
        <f t="shared" si="1319"/>
        <v>0</v>
      </c>
      <c r="M907" s="115">
        <f t="shared" si="1319"/>
        <v>0</v>
      </c>
      <c r="N907" s="115">
        <f t="shared" si="1319"/>
        <v>0</v>
      </c>
      <c r="O907" s="115">
        <f t="shared" si="1319"/>
        <v>0</v>
      </c>
      <c r="P907" s="115">
        <f t="shared" si="1319"/>
        <v>0</v>
      </c>
      <c r="Q907" s="115">
        <f t="shared" si="1319"/>
        <v>0</v>
      </c>
      <c r="R907" s="115">
        <f t="shared" si="1319"/>
        <v>0</v>
      </c>
      <c r="S907" s="117">
        <f t="shared" si="1319"/>
        <v>0.00004369509493</v>
      </c>
      <c r="T907" s="114"/>
      <c r="U907" s="117">
        <f t="shared" ref="U907:X907" si="1320">IFERROR(U882/U$32,0)</f>
        <v>0.00004369509493</v>
      </c>
      <c r="V907" s="117">
        <f t="shared" si="1320"/>
        <v>0</v>
      </c>
      <c r="W907" s="117">
        <f t="shared" si="1320"/>
        <v>0</v>
      </c>
      <c r="X907" s="117">
        <f t="shared" si="1320"/>
        <v>0</v>
      </c>
    </row>
    <row r="908" ht="14.25" customHeight="1" outlineLevel="1">
      <c r="A908" s="110"/>
      <c r="B908" s="111" t="s">
        <v>391</v>
      </c>
      <c r="C908" s="112" t="s">
        <v>69</v>
      </c>
      <c r="E908" s="115">
        <f t="shared" si="1282"/>
        <v>0</v>
      </c>
      <c r="F908" s="114"/>
      <c r="G908" s="115">
        <f t="shared" ref="G908:S908" si="1321">IFERROR(G883/G$32,0)</f>
        <v>0</v>
      </c>
      <c r="H908" s="115">
        <f t="shared" si="1321"/>
        <v>0</v>
      </c>
      <c r="I908" s="115">
        <f t="shared" si="1321"/>
        <v>0</v>
      </c>
      <c r="J908" s="115">
        <f t="shared" si="1321"/>
        <v>0</v>
      </c>
      <c r="K908" s="115">
        <f t="shared" si="1321"/>
        <v>0</v>
      </c>
      <c r="L908" s="115">
        <f t="shared" si="1321"/>
        <v>0</v>
      </c>
      <c r="M908" s="115">
        <f t="shared" si="1321"/>
        <v>0</v>
      </c>
      <c r="N908" s="115">
        <f t="shared" si="1321"/>
        <v>0</v>
      </c>
      <c r="O908" s="115">
        <f t="shared" si="1321"/>
        <v>0</v>
      </c>
      <c r="P908" s="115">
        <f t="shared" si="1321"/>
        <v>0</v>
      </c>
      <c r="Q908" s="115">
        <f t="shared" si="1321"/>
        <v>0</v>
      </c>
      <c r="R908" s="115">
        <f t="shared" si="1321"/>
        <v>0</v>
      </c>
      <c r="S908" s="117">
        <f t="shared" si="1321"/>
        <v>0</v>
      </c>
      <c r="T908" s="114"/>
      <c r="U908" s="117">
        <f t="shared" ref="U908:X908" si="1322">IFERROR(U883/U$32,0)</f>
        <v>0</v>
      </c>
      <c r="V908" s="117">
        <f t="shared" si="1322"/>
        <v>0</v>
      </c>
      <c r="W908" s="117">
        <f t="shared" si="1322"/>
        <v>0</v>
      </c>
      <c r="X908" s="117">
        <f t="shared" si="1322"/>
        <v>0</v>
      </c>
    </row>
    <row r="909" ht="14.25" customHeight="1" outlineLevel="1">
      <c r="A909" s="110"/>
      <c r="B909" s="197" t="s">
        <v>392</v>
      </c>
      <c r="C909" s="112" t="s">
        <v>69</v>
      </c>
      <c r="E909" s="115">
        <f t="shared" si="1282"/>
        <v>0</v>
      </c>
      <c r="F909" s="114"/>
      <c r="G909" s="115">
        <f t="shared" ref="G909:S909" si="1323">IFERROR(G884/G$32,0)</f>
        <v>0</v>
      </c>
      <c r="H909" s="115">
        <f t="shared" si="1323"/>
        <v>0</v>
      </c>
      <c r="I909" s="115">
        <f t="shared" si="1323"/>
        <v>0</v>
      </c>
      <c r="J909" s="115">
        <f t="shared" si="1323"/>
        <v>0</v>
      </c>
      <c r="K909" s="115">
        <f t="shared" si="1323"/>
        <v>0</v>
      </c>
      <c r="L909" s="115">
        <f t="shared" si="1323"/>
        <v>0</v>
      </c>
      <c r="M909" s="115">
        <f t="shared" si="1323"/>
        <v>0</v>
      </c>
      <c r="N909" s="115">
        <f t="shared" si="1323"/>
        <v>0</v>
      </c>
      <c r="O909" s="115">
        <f t="shared" si="1323"/>
        <v>0</v>
      </c>
      <c r="P909" s="115">
        <f t="shared" si="1323"/>
        <v>0</v>
      </c>
      <c r="Q909" s="115">
        <f t="shared" si="1323"/>
        <v>0</v>
      </c>
      <c r="R909" s="115">
        <f t="shared" si="1323"/>
        <v>0</v>
      </c>
      <c r="S909" s="117">
        <f t="shared" si="1323"/>
        <v>0</v>
      </c>
      <c r="T909" s="114"/>
      <c r="U909" s="117">
        <f t="shared" ref="U909:X909" si="1324">IFERROR(U884/U$32,0)</f>
        <v>0</v>
      </c>
      <c r="V909" s="117">
        <f t="shared" si="1324"/>
        <v>0</v>
      </c>
      <c r="W909" s="117">
        <f t="shared" si="1324"/>
        <v>0</v>
      </c>
      <c r="X909" s="117">
        <f t="shared" si="1324"/>
        <v>0</v>
      </c>
    </row>
    <row r="910" ht="14.25" customHeight="1" outlineLevel="1">
      <c r="A910" s="110"/>
      <c r="B910" s="111" t="s">
        <v>393</v>
      </c>
      <c r="C910" s="112" t="s">
        <v>69</v>
      </c>
      <c r="E910" s="115">
        <f t="shared" si="1282"/>
        <v>0</v>
      </c>
      <c r="F910" s="114"/>
      <c r="G910" s="115">
        <f t="shared" ref="G910:S910" si="1325">IFERROR(G885/G$32,0)</f>
        <v>0.0001090652292</v>
      </c>
      <c r="H910" s="115">
        <f t="shared" si="1325"/>
        <v>0</v>
      </c>
      <c r="I910" s="115">
        <f t="shared" si="1325"/>
        <v>0</v>
      </c>
      <c r="J910" s="115">
        <f t="shared" si="1325"/>
        <v>0</v>
      </c>
      <c r="K910" s="115">
        <f t="shared" si="1325"/>
        <v>0</v>
      </c>
      <c r="L910" s="115">
        <f t="shared" si="1325"/>
        <v>0</v>
      </c>
      <c r="M910" s="115">
        <f t="shared" si="1325"/>
        <v>0</v>
      </c>
      <c r="N910" s="115">
        <f t="shared" si="1325"/>
        <v>0</v>
      </c>
      <c r="O910" s="115">
        <f t="shared" si="1325"/>
        <v>0</v>
      </c>
      <c r="P910" s="115">
        <f t="shared" si="1325"/>
        <v>0</v>
      </c>
      <c r="Q910" s="115">
        <f t="shared" si="1325"/>
        <v>0</v>
      </c>
      <c r="R910" s="115">
        <f t="shared" si="1325"/>
        <v>0</v>
      </c>
      <c r="S910" s="117">
        <f t="shared" si="1325"/>
        <v>0.00004194729113</v>
      </c>
      <c r="T910" s="114"/>
      <c r="U910" s="117">
        <f t="shared" ref="U910:X910" si="1326">IFERROR(U885/U$32,0)</f>
        <v>0.00004194729113</v>
      </c>
      <c r="V910" s="117">
        <f t="shared" si="1326"/>
        <v>0</v>
      </c>
      <c r="W910" s="117">
        <f t="shared" si="1326"/>
        <v>0</v>
      </c>
      <c r="X910" s="117">
        <f t="shared" si="1326"/>
        <v>0</v>
      </c>
    </row>
    <row r="911" ht="14.25" customHeight="1" outlineLevel="1">
      <c r="A911" s="121"/>
      <c r="B911" s="148" t="s">
        <v>394</v>
      </c>
      <c r="C911" s="123" t="s">
        <v>69</v>
      </c>
      <c r="D911" s="70"/>
      <c r="E911" s="117">
        <f>IFERROR(E886/E886,0)</f>
        <v>0</v>
      </c>
      <c r="F911" s="109"/>
      <c r="G911" s="117">
        <f t="shared" ref="G911:S911" si="1327">IFERROR(G886/G886,0)</f>
        <v>1</v>
      </c>
      <c r="H911" s="117">
        <f t="shared" si="1327"/>
        <v>1</v>
      </c>
      <c r="I911" s="117">
        <f t="shared" si="1327"/>
        <v>0</v>
      </c>
      <c r="J911" s="117">
        <f t="shared" si="1327"/>
        <v>0</v>
      </c>
      <c r="K911" s="117">
        <f t="shared" si="1327"/>
        <v>0</v>
      </c>
      <c r="L911" s="117">
        <f t="shared" si="1327"/>
        <v>0</v>
      </c>
      <c r="M911" s="117">
        <f t="shared" si="1327"/>
        <v>0</v>
      </c>
      <c r="N911" s="117">
        <f t="shared" si="1327"/>
        <v>0</v>
      </c>
      <c r="O911" s="117">
        <f t="shared" si="1327"/>
        <v>0</v>
      </c>
      <c r="P911" s="117">
        <f t="shared" si="1327"/>
        <v>0</v>
      </c>
      <c r="Q911" s="117">
        <f t="shared" si="1327"/>
        <v>0</v>
      </c>
      <c r="R911" s="117">
        <f t="shared" si="1327"/>
        <v>0</v>
      </c>
      <c r="S911" s="117">
        <f t="shared" si="1327"/>
        <v>1</v>
      </c>
      <c r="T911" s="109"/>
      <c r="U911" s="117">
        <f t="shared" ref="U911:X911" si="1328">IFERROR(U886/U886,0)</f>
        <v>1</v>
      </c>
      <c r="V911" s="117">
        <f t="shared" si="1328"/>
        <v>0</v>
      </c>
      <c r="W911" s="117">
        <f t="shared" si="1328"/>
        <v>0</v>
      </c>
      <c r="X911" s="117">
        <f t="shared" si="1328"/>
        <v>0</v>
      </c>
    </row>
    <row r="912" ht="14.25" customHeight="1" outlineLevel="1">
      <c r="A912" s="110"/>
      <c r="B912" s="111" t="s">
        <v>395</v>
      </c>
      <c r="C912" s="112"/>
      <c r="E912" s="116">
        <v>1.0</v>
      </c>
      <c r="F912" s="114"/>
      <c r="G912" s="116">
        <v>1.0</v>
      </c>
      <c r="H912" s="116">
        <v>1.0</v>
      </c>
      <c r="I912" s="116">
        <v>1.0</v>
      </c>
      <c r="J912" s="116"/>
      <c r="K912" s="116"/>
      <c r="L912" s="116"/>
      <c r="M912" s="116"/>
      <c r="N912" s="116"/>
      <c r="O912" s="116"/>
      <c r="P912" s="116"/>
      <c r="Q912" s="116"/>
      <c r="R912" s="116"/>
      <c r="S912" s="120">
        <v>1.0</v>
      </c>
      <c r="T912" s="114"/>
      <c r="U912" s="120">
        <v>1.0</v>
      </c>
      <c r="V912" s="120">
        <v>1.0</v>
      </c>
      <c r="W912" s="120">
        <v>1.0</v>
      </c>
      <c r="X912" s="120">
        <v>1.0</v>
      </c>
    </row>
    <row r="913" ht="14.25" customHeight="1" outlineLevel="1">
      <c r="A913" s="110"/>
      <c r="B913" s="111" t="s">
        <v>396</v>
      </c>
      <c r="C913" s="112"/>
      <c r="E913" s="116">
        <v>1.0</v>
      </c>
      <c r="F913" s="114"/>
      <c r="G913" s="116">
        <v>1.0</v>
      </c>
      <c r="H913" s="116">
        <v>1.0</v>
      </c>
      <c r="I913" s="116">
        <v>1.0</v>
      </c>
      <c r="J913" s="116"/>
      <c r="K913" s="116"/>
      <c r="L913" s="116"/>
      <c r="M913" s="116"/>
      <c r="N913" s="116"/>
      <c r="O913" s="116"/>
      <c r="P913" s="116"/>
      <c r="Q913" s="116"/>
      <c r="R913" s="116"/>
      <c r="S913" s="120">
        <v>1.0</v>
      </c>
      <c r="T913" s="114"/>
      <c r="U913" s="120">
        <v>1.0</v>
      </c>
      <c r="V913" s="120">
        <v>1.0</v>
      </c>
      <c r="W913" s="120">
        <v>1.0</v>
      </c>
      <c r="X913" s="120">
        <v>1.0</v>
      </c>
    </row>
    <row r="914" ht="14.25" customHeight="1" outlineLevel="1">
      <c r="A914" s="110"/>
      <c r="B914" s="111" t="s">
        <v>397</v>
      </c>
      <c r="C914" s="112"/>
      <c r="E914" s="127"/>
      <c r="F914" s="114"/>
      <c r="G914" s="116">
        <v>19.75</v>
      </c>
      <c r="H914" s="116">
        <v>23.65</v>
      </c>
      <c r="I914" s="116">
        <v>19.45</v>
      </c>
      <c r="J914" s="116"/>
      <c r="K914" s="116"/>
      <c r="L914" s="116"/>
      <c r="M914" s="116"/>
      <c r="N914" s="116"/>
      <c r="O914" s="116"/>
      <c r="P914" s="116"/>
      <c r="Q914" s="116"/>
      <c r="R914" s="116"/>
      <c r="S914" s="120"/>
      <c r="T914" s="114"/>
      <c r="U914" s="120">
        <f t="shared" ref="U914:X914" si="1329">SUMIFS($G914:$R914,$G$5:$R$5,U$6)</f>
        <v>62.85</v>
      </c>
      <c r="V914" s="120">
        <f t="shared" si="1329"/>
        <v>0</v>
      </c>
      <c r="W914" s="120">
        <f t="shared" si="1329"/>
        <v>0</v>
      </c>
      <c r="X914" s="120">
        <f t="shared" si="1329"/>
        <v>0</v>
      </c>
    </row>
    <row r="915" ht="14.25" customHeight="1" outlineLevel="1">
      <c r="A915" s="179"/>
      <c r="B915" s="198" t="s">
        <v>398</v>
      </c>
      <c r="C915" s="181"/>
      <c r="D915" s="70"/>
      <c r="E915" s="124">
        <f>IFERROR(E886/(E914*E912*24),0)</f>
        <v>0</v>
      </c>
      <c r="F915" s="109"/>
      <c r="G915" s="124">
        <f t="shared" ref="G915:S915" si="1330">IFERROR(G886/(G914*G912*24),0)</f>
        <v>1.265822785</v>
      </c>
      <c r="H915" s="124">
        <f t="shared" si="1330"/>
        <v>0.88794926</v>
      </c>
      <c r="I915" s="124">
        <f t="shared" si="1330"/>
        <v>0</v>
      </c>
      <c r="J915" s="124">
        <f t="shared" si="1330"/>
        <v>0</v>
      </c>
      <c r="K915" s="124">
        <f t="shared" si="1330"/>
        <v>0</v>
      </c>
      <c r="L915" s="124">
        <f t="shared" si="1330"/>
        <v>0</v>
      </c>
      <c r="M915" s="124">
        <f t="shared" si="1330"/>
        <v>0</v>
      </c>
      <c r="N915" s="124">
        <f t="shared" si="1330"/>
        <v>0</v>
      </c>
      <c r="O915" s="124">
        <f t="shared" si="1330"/>
        <v>0</v>
      </c>
      <c r="P915" s="124">
        <f t="shared" si="1330"/>
        <v>0</v>
      </c>
      <c r="Q915" s="124">
        <f t="shared" si="1330"/>
        <v>0</v>
      </c>
      <c r="R915" s="124">
        <f t="shared" si="1330"/>
        <v>0</v>
      </c>
      <c r="S915" s="124">
        <f t="shared" si="1330"/>
        <v>0</v>
      </c>
      <c r="T915" s="109"/>
      <c r="U915" s="124">
        <f t="shared" ref="U915:X915" si="1331">IFERROR(U886/(U914*U912*24),0)</f>
        <v>0.7319013524</v>
      </c>
      <c r="V915" s="124">
        <f t="shared" si="1331"/>
        <v>0</v>
      </c>
      <c r="W915" s="124">
        <f t="shared" si="1331"/>
        <v>0</v>
      </c>
      <c r="X915" s="124">
        <f t="shared" si="1331"/>
        <v>0</v>
      </c>
    </row>
    <row r="916" ht="14.25" customHeight="1" outlineLevel="1">
      <c r="S916" s="70"/>
    </row>
    <row r="917" ht="14.25" customHeight="1" outlineLevel="1">
      <c r="A917" s="105"/>
      <c r="B917" s="199" t="s">
        <v>415</v>
      </c>
      <c r="C917" s="107"/>
      <c r="D917" s="70"/>
      <c r="E917" s="108"/>
      <c r="F917" s="109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9"/>
      <c r="U917" s="108"/>
      <c r="V917" s="108"/>
      <c r="W917" s="108"/>
      <c r="X917" s="108"/>
    </row>
    <row r="918" ht="14.25" customHeight="1" outlineLevel="1">
      <c r="A918" s="110"/>
      <c r="B918" s="111" t="s">
        <v>371</v>
      </c>
      <c r="C918" s="112" t="s">
        <v>283</v>
      </c>
      <c r="E918" s="116"/>
      <c r="F918" s="114"/>
      <c r="G918" s="116">
        <v>46.45</v>
      </c>
      <c r="H918" s="116">
        <v>39.0</v>
      </c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20">
        <f t="shared" ref="S918:S940" si="1333">SUM(G918:R918)</f>
        <v>85.45</v>
      </c>
      <c r="T918" s="114"/>
      <c r="U918" s="116">
        <f t="shared" ref="U918:X918" si="1332">SUMIFS($G918:$R918,$G$5:$R$5,U$6)</f>
        <v>85.45</v>
      </c>
      <c r="V918" s="116">
        <f t="shared" si="1332"/>
        <v>0</v>
      </c>
      <c r="W918" s="116">
        <f t="shared" si="1332"/>
        <v>0</v>
      </c>
      <c r="X918" s="116">
        <f t="shared" si="1332"/>
        <v>0</v>
      </c>
    </row>
    <row r="919" ht="14.25" customHeight="1" outlineLevel="1">
      <c r="A919" s="110"/>
      <c r="B919" s="111" t="s">
        <v>372</v>
      </c>
      <c r="C919" s="112" t="s">
        <v>283</v>
      </c>
      <c r="E919" s="116"/>
      <c r="F919" s="114"/>
      <c r="G919" s="116">
        <v>242.71666666666667</v>
      </c>
      <c r="H919" s="116">
        <v>204.0</v>
      </c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20">
        <f t="shared" si="1333"/>
        <v>446.7166667</v>
      </c>
      <c r="T919" s="114"/>
      <c r="U919" s="116">
        <f t="shared" ref="U919:X919" si="1334">SUMIFS($G919:$R919,$G$5:$R$5,U$6)</f>
        <v>446.7166667</v>
      </c>
      <c r="V919" s="116">
        <f t="shared" si="1334"/>
        <v>0</v>
      </c>
      <c r="W919" s="116">
        <f t="shared" si="1334"/>
        <v>0</v>
      </c>
      <c r="X919" s="116">
        <f t="shared" si="1334"/>
        <v>0</v>
      </c>
    </row>
    <row r="920" ht="14.25" customHeight="1" outlineLevel="1">
      <c r="A920" s="110"/>
      <c r="B920" s="197" t="s">
        <v>373</v>
      </c>
      <c r="C920" s="112" t="s">
        <v>283</v>
      </c>
      <c r="E920" s="116"/>
      <c r="F920" s="114"/>
      <c r="G920" s="116">
        <v>288.0</v>
      </c>
      <c r="H920" s="116">
        <v>252.0</v>
      </c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20">
        <f t="shared" si="1333"/>
        <v>540</v>
      </c>
      <c r="T920" s="114"/>
      <c r="U920" s="116">
        <f t="shared" ref="U920:X920" si="1335">SUMIFS($G920:$R920,$G$5:$R$5,U$6)</f>
        <v>540</v>
      </c>
      <c r="V920" s="116">
        <f t="shared" si="1335"/>
        <v>0</v>
      </c>
      <c r="W920" s="116">
        <f t="shared" si="1335"/>
        <v>0</v>
      </c>
      <c r="X920" s="116">
        <f t="shared" si="1335"/>
        <v>0</v>
      </c>
    </row>
    <row r="921" ht="14.25" customHeight="1" outlineLevel="1">
      <c r="A921" s="110"/>
      <c r="B921" s="111" t="s">
        <v>374</v>
      </c>
      <c r="C921" s="112" t="s">
        <v>283</v>
      </c>
      <c r="E921" s="116"/>
      <c r="F921" s="114"/>
      <c r="G921" s="116">
        <v>0.0</v>
      </c>
      <c r="H921" s="116">
        <v>0.0</v>
      </c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20">
        <f t="shared" si="1333"/>
        <v>0</v>
      </c>
      <c r="T921" s="114"/>
      <c r="U921" s="116">
        <f t="shared" ref="U921:X921" si="1336">SUMIFS($G921:$R921,$G$5:$R$5,U$6)</f>
        <v>0</v>
      </c>
      <c r="V921" s="116">
        <f t="shared" si="1336"/>
        <v>0</v>
      </c>
      <c r="W921" s="116">
        <f t="shared" si="1336"/>
        <v>0</v>
      </c>
      <c r="X921" s="116">
        <f t="shared" si="1336"/>
        <v>0</v>
      </c>
    </row>
    <row r="922" ht="14.25" customHeight="1" outlineLevel="1">
      <c r="A922" s="110"/>
      <c r="B922" s="111" t="s">
        <v>375</v>
      </c>
      <c r="C922" s="112" t="s">
        <v>283</v>
      </c>
      <c r="E922" s="116"/>
      <c r="F922" s="114"/>
      <c r="G922" s="116">
        <v>1.1666666666666667</v>
      </c>
      <c r="H922" s="116">
        <v>0.0</v>
      </c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20">
        <f t="shared" si="1333"/>
        <v>1.166666667</v>
      </c>
      <c r="T922" s="114"/>
      <c r="U922" s="116">
        <f t="shared" ref="U922:X922" si="1337">SUMIFS($G922:$R922,$G$5:$R$5,U$6)</f>
        <v>1.166666667</v>
      </c>
      <c r="V922" s="116">
        <f t="shared" si="1337"/>
        <v>0</v>
      </c>
      <c r="W922" s="116">
        <f t="shared" si="1337"/>
        <v>0</v>
      </c>
      <c r="X922" s="116">
        <f t="shared" si="1337"/>
        <v>0</v>
      </c>
    </row>
    <row r="923" ht="14.25" customHeight="1" outlineLevel="1">
      <c r="A923" s="110"/>
      <c r="B923" s="111" t="s">
        <v>376</v>
      </c>
      <c r="C923" s="112" t="s">
        <v>283</v>
      </c>
      <c r="E923" s="116"/>
      <c r="F923" s="114"/>
      <c r="G923" s="116">
        <v>0.0</v>
      </c>
      <c r="H923" s="116">
        <v>0.0</v>
      </c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20">
        <f t="shared" si="1333"/>
        <v>0</v>
      </c>
      <c r="T923" s="114"/>
      <c r="U923" s="116">
        <f t="shared" ref="U923:X923" si="1338">SUMIFS($G923:$R923,$G$5:$R$5,U$6)</f>
        <v>0</v>
      </c>
      <c r="V923" s="116">
        <f t="shared" si="1338"/>
        <v>0</v>
      </c>
      <c r="W923" s="116">
        <f t="shared" si="1338"/>
        <v>0</v>
      </c>
      <c r="X923" s="116">
        <f t="shared" si="1338"/>
        <v>0</v>
      </c>
    </row>
    <row r="924" ht="14.25" customHeight="1" outlineLevel="1">
      <c r="A924" s="110"/>
      <c r="B924" s="111" t="s">
        <v>377</v>
      </c>
      <c r="C924" s="112" t="s">
        <v>283</v>
      </c>
      <c r="E924" s="116"/>
      <c r="F924" s="114"/>
      <c r="G924" s="116">
        <v>0.0</v>
      </c>
      <c r="H924" s="116">
        <v>0.0</v>
      </c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20">
        <f t="shared" si="1333"/>
        <v>0</v>
      </c>
      <c r="T924" s="114"/>
      <c r="U924" s="116">
        <f t="shared" ref="U924:X924" si="1339">SUMIFS($G924:$R924,$G$5:$R$5,U$6)</f>
        <v>0</v>
      </c>
      <c r="V924" s="116">
        <f t="shared" si="1339"/>
        <v>0</v>
      </c>
      <c r="W924" s="116">
        <f t="shared" si="1339"/>
        <v>0</v>
      </c>
      <c r="X924" s="116">
        <f t="shared" si="1339"/>
        <v>0</v>
      </c>
    </row>
    <row r="925" ht="14.25" customHeight="1" outlineLevel="1">
      <c r="A925" s="110"/>
      <c r="B925" s="111" t="s">
        <v>378</v>
      </c>
      <c r="C925" s="112" t="s">
        <v>283</v>
      </c>
      <c r="E925" s="116"/>
      <c r="F925" s="114"/>
      <c r="G925" s="116">
        <v>0.0</v>
      </c>
      <c r="H925" s="116">
        <v>0.0</v>
      </c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20">
        <f t="shared" si="1333"/>
        <v>0</v>
      </c>
      <c r="T925" s="114"/>
      <c r="U925" s="116">
        <f t="shared" ref="U925:X925" si="1340">SUMIFS($G925:$R925,$G$5:$R$5,U$6)</f>
        <v>0</v>
      </c>
      <c r="V925" s="116">
        <f t="shared" si="1340"/>
        <v>0</v>
      </c>
      <c r="W925" s="116">
        <f t="shared" si="1340"/>
        <v>0</v>
      </c>
      <c r="X925" s="116">
        <f t="shared" si="1340"/>
        <v>0</v>
      </c>
    </row>
    <row r="926" ht="14.25" customHeight="1" outlineLevel="1">
      <c r="A926" s="110"/>
      <c r="B926" s="111" t="s">
        <v>379</v>
      </c>
      <c r="C926" s="112" t="s">
        <v>283</v>
      </c>
      <c r="E926" s="116"/>
      <c r="F926" s="114"/>
      <c r="G926" s="116">
        <v>0.0</v>
      </c>
      <c r="H926" s="116">
        <v>0.0</v>
      </c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20">
        <f t="shared" si="1333"/>
        <v>0</v>
      </c>
      <c r="T926" s="114"/>
      <c r="U926" s="116">
        <f t="shared" ref="U926:X926" si="1341">SUMIFS($G926:$R926,$G$5:$R$5,U$6)</f>
        <v>0</v>
      </c>
      <c r="V926" s="116">
        <f t="shared" si="1341"/>
        <v>0</v>
      </c>
      <c r="W926" s="116">
        <f t="shared" si="1341"/>
        <v>0</v>
      </c>
      <c r="X926" s="116">
        <f t="shared" si="1341"/>
        <v>0</v>
      </c>
    </row>
    <row r="927" ht="14.25" customHeight="1" outlineLevel="1">
      <c r="A927" s="110"/>
      <c r="B927" s="111" t="s">
        <v>380</v>
      </c>
      <c r="C927" s="112" t="s">
        <v>283</v>
      </c>
      <c r="E927" s="116"/>
      <c r="F927" s="114"/>
      <c r="G927" s="116">
        <v>3.25</v>
      </c>
      <c r="H927" s="116">
        <v>3.0</v>
      </c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20">
        <f t="shared" si="1333"/>
        <v>6.25</v>
      </c>
      <c r="T927" s="114"/>
      <c r="U927" s="116">
        <f t="shared" ref="U927:X927" si="1342">SUMIFS($G927:$R927,$G$5:$R$5,U$6)</f>
        <v>6.25</v>
      </c>
      <c r="V927" s="116">
        <f t="shared" si="1342"/>
        <v>0</v>
      </c>
      <c r="W927" s="116">
        <f t="shared" si="1342"/>
        <v>0</v>
      </c>
      <c r="X927" s="116">
        <f t="shared" si="1342"/>
        <v>0</v>
      </c>
    </row>
    <row r="928" ht="14.25" customHeight="1" outlineLevel="1">
      <c r="A928" s="110"/>
      <c r="B928" s="111" t="s">
        <v>381</v>
      </c>
      <c r="C928" s="112" t="s">
        <v>283</v>
      </c>
      <c r="E928" s="116"/>
      <c r="F928" s="114"/>
      <c r="G928" s="116">
        <v>0.0</v>
      </c>
      <c r="H928" s="116">
        <v>0.0</v>
      </c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20">
        <f t="shared" si="1333"/>
        <v>0</v>
      </c>
      <c r="T928" s="114"/>
      <c r="U928" s="116">
        <f t="shared" ref="U928:X928" si="1343">SUMIFS($G928:$R928,$G$5:$R$5,U$6)</f>
        <v>0</v>
      </c>
      <c r="V928" s="116">
        <f t="shared" si="1343"/>
        <v>0</v>
      </c>
      <c r="W928" s="116">
        <f t="shared" si="1343"/>
        <v>0</v>
      </c>
      <c r="X928" s="116">
        <f t="shared" si="1343"/>
        <v>0</v>
      </c>
    </row>
    <row r="929" ht="14.25" customHeight="1" outlineLevel="1">
      <c r="A929" s="110"/>
      <c r="B929" s="197" t="s">
        <v>382</v>
      </c>
      <c r="C929" s="112" t="s">
        <v>283</v>
      </c>
      <c r="E929" s="116"/>
      <c r="F929" s="114"/>
      <c r="G929" s="116">
        <v>0.0</v>
      </c>
      <c r="H929" s="116">
        <v>0.0</v>
      </c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20">
        <f t="shared" si="1333"/>
        <v>0</v>
      </c>
      <c r="T929" s="114"/>
      <c r="U929" s="116">
        <f t="shared" ref="U929:X929" si="1344">SUMIFS($G929:$R929,$G$5:$R$5,U$6)</f>
        <v>0</v>
      </c>
      <c r="V929" s="116">
        <f t="shared" si="1344"/>
        <v>0</v>
      </c>
      <c r="W929" s="116">
        <f t="shared" si="1344"/>
        <v>0</v>
      </c>
      <c r="X929" s="116">
        <f t="shared" si="1344"/>
        <v>0</v>
      </c>
    </row>
    <row r="930" ht="14.25" customHeight="1" outlineLevel="1">
      <c r="A930" s="110"/>
      <c r="B930" s="111" t="s">
        <v>383</v>
      </c>
      <c r="C930" s="112" t="s">
        <v>283</v>
      </c>
      <c r="E930" s="116"/>
      <c r="F930" s="114"/>
      <c r="G930" s="116">
        <v>0.0</v>
      </c>
      <c r="H930" s="116">
        <v>0.0</v>
      </c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20">
        <f t="shared" si="1333"/>
        <v>0</v>
      </c>
      <c r="T930" s="114"/>
      <c r="U930" s="116">
        <f t="shared" ref="U930:X930" si="1345">SUMIFS($G930:$R930,$G$5:$R$5,U$6)</f>
        <v>0</v>
      </c>
      <c r="V930" s="116">
        <f t="shared" si="1345"/>
        <v>0</v>
      </c>
      <c r="W930" s="116">
        <f t="shared" si="1345"/>
        <v>0</v>
      </c>
      <c r="X930" s="116">
        <f t="shared" si="1345"/>
        <v>0</v>
      </c>
    </row>
    <row r="931" ht="14.25" customHeight="1" outlineLevel="1">
      <c r="A931" s="110"/>
      <c r="B931" s="111" t="s">
        <v>384</v>
      </c>
      <c r="C931" s="112" t="s">
        <v>283</v>
      </c>
      <c r="E931" s="116"/>
      <c r="F931" s="114"/>
      <c r="G931" s="116">
        <v>0.0</v>
      </c>
      <c r="H931" s="116">
        <v>0.0</v>
      </c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20">
        <f t="shared" si="1333"/>
        <v>0</v>
      </c>
      <c r="T931" s="114"/>
      <c r="U931" s="116">
        <f t="shared" ref="U931:X931" si="1346">SUMIFS($G931:$R931,$G$5:$R$5,U$6)</f>
        <v>0</v>
      </c>
      <c r="V931" s="116">
        <f t="shared" si="1346"/>
        <v>0</v>
      </c>
      <c r="W931" s="116">
        <f t="shared" si="1346"/>
        <v>0</v>
      </c>
      <c r="X931" s="116">
        <f t="shared" si="1346"/>
        <v>0</v>
      </c>
    </row>
    <row r="932" ht="14.25" customHeight="1" outlineLevel="1">
      <c r="A932" s="110"/>
      <c r="B932" s="111" t="s">
        <v>385</v>
      </c>
      <c r="C932" s="112" t="s">
        <v>283</v>
      </c>
      <c r="E932" s="116"/>
      <c r="F932" s="114"/>
      <c r="G932" s="116">
        <v>0.0</v>
      </c>
      <c r="H932" s="116">
        <v>0.0</v>
      </c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20">
        <f t="shared" si="1333"/>
        <v>0</v>
      </c>
      <c r="T932" s="114"/>
      <c r="U932" s="116">
        <f t="shared" ref="U932:X932" si="1347">SUMIFS($G932:$R932,$G$5:$R$5,U$6)</f>
        <v>0</v>
      </c>
      <c r="V932" s="116">
        <f t="shared" si="1347"/>
        <v>0</v>
      </c>
      <c r="W932" s="116">
        <f t="shared" si="1347"/>
        <v>0</v>
      </c>
      <c r="X932" s="116">
        <f t="shared" si="1347"/>
        <v>0</v>
      </c>
    </row>
    <row r="933" ht="14.25" customHeight="1" outlineLevel="1">
      <c r="A933" s="110"/>
      <c r="B933" s="111" t="s">
        <v>386</v>
      </c>
      <c r="C933" s="112" t="s">
        <v>283</v>
      </c>
      <c r="E933" s="116"/>
      <c r="F933" s="114"/>
      <c r="G933" s="116">
        <v>0.0</v>
      </c>
      <c r="H933" s="116">
        <v>0.0</v>
      </c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20">
        <f t="shared" si="1333"/>
        <v>0</v>
      </c>
      <c r="T933" s="114"/>
      <c r="U933" s="116">
        <f t="shared" ref="U933:X933" si="1348">SUMIFS($G933:$R933,$G$5:$R$5,U$6)</f>
        <v>0</v>
      </c>
      <c r="V933" s="116">
        <f t="shared" si="1348"/>
        <v>0</v>
      </c>
      <c r="W933" s="116">
        <f t="shared" si="1348"/>
        <v>0</v>
      </c>
      <c r="X933" s="116">
        <f t="shared" si="1348"/>
        <v>0</v>
      </c>
    </row>
    <row r="934" ht="14.25" customHeight="1" outlineLevel="1">
      <c r="A934" s="110"/>
      <c r="B934" s="197" t="s">
        <v>387</v>
      </c>
      <c r="C934" s="112" t="s">
        <v>283</v>
      </c>
      <c r="E934" s="116"/>
      <c r="F934" s="114"/>
      <c r="G934" s="116">
        <v>0.0</v>
      </c>
      <c r="H934" s="116">
        <v>0.0</v>
      </c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20">
        <f t="shared" si="1333"/>
        <v>0</v>
      </c>
      <c r="T934" s="114"/>
      <c r="U934" s="116">
        <f t="shared" ref="U934:X934" si="1349">SUMIFS($G934:$R934,$G$5:$R$5,U$6)</f>
        <v>0</v>
      </c>
      <c r="V934" s="116">
        <f t="shared" si="1349"/>
        <v>0</v>
      </c>
      <c r="W934" s="116">
        <f t="shared" si="1349"/>
        <v>0</v>
      </c>
      <c r="X934" s="116">
        <f t="shared" si="1349"/>
        <v>0</v>
      </c>
    </row>
    <row r="935" ht="14.25" customHeight="1" outlineLevel="1">
      <c r="A935" s="110"/>
      <c r="B935" s="111" t="s">
        <v>388</v>
      </c>
      <c r="C935" s="112" t="s">
        <v>283</v>
      </c>
      <c r="E935" s="116"/>
      <c r="F935" s="114"/>
      <c r="G935" s="116">
        <v>0.0</v>
      </c>
      <c r="H935" s="116">
        <v>0.0</v>
      </c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20">
        <f t="shared" si="1333"/>
        <v>0</v>
      </c>
      <c r="T935" s="114"/>
      <c r="U935" s="116">
        <f t="shared" ref="U935:X935" si="1350">SUMIFS($G935:$R935,$G$5:$R$5,U$6)</f>
        <v>0</v>
      </c>
      <c r="V935" s="116">
        <f t="shared" si="1350"/>
        <v>0</v>
      </c>
      <c r="W935" s="116">
        <f t="shared" si="1350"/>
        <v>0</v>
      </c>
      <c r="X935" s="116">
        <f t="shared" si="1350"/>
        <v>0</v>
      </c>
    </row>
    <row r="936" ht="14.25" customHeight="1" outlineLevel="1">
      <c r="A936" s="110"/>
      <c r="B936" s="197" t="s">
        <v>389</v>
      </c>
      <c r="C936" s="112" t="s">
        <v>283</v>
      </c>
      <c r="E936" s="116"/>
      <c r="F936" s="114"/>
      <c r="G936" s="116">
        <v>0.0</v>
      </c>
      <c r="H936" s="116">
        <v>0.0</v>
      </c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20">
        <f t="shared" si="1333"/>
        <v>0</v>
      </c>
      <c r="T936" s="114"/>
      <c r="U936" s="116">
        <f t="shared" ref="U936:X936" si="1351">SUMIFS($G936:$R936,$G$5:$R$5,U$6)</f>
        <v>0</v>
      </c>
      <c r="V936" s="116">
        <f t="shared" si="1351"/>
        <v>0</v>
      </c>
      <c r="W936" s="116">
        <f t="shared" si="1351"/>
        <v>0</v>
      </c>
      <c r="X936" s="116">
        <f t="shared" si="1351"/>
        <v>0</v>
      </c>
    </row>
    <row r="937" ht="14.25" customHeight="1" outlineLevel="1">
      <c r="A937" s="110"/>
      <c r="B937" s="111" t="s">
        <v>390</v>
      </c>
      <c r="C937" s="112" t="s">
        <v>283</v>
      </c>
      <c r="E937" s="116"/>
      <c r="F937" s="114"/>
      <c r="G937" s="116">
        <v>4.0</v>
      </c>
      <c r="H937" s="116">
        <v>0.0</v>
      </c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20">
        <f t="shared" si="1333"/>
        <v>4</v>
      </c>
      <c r="T937" s="114"/>
      <c r="U937" s="116">
        <f t="shared" ref="U937:X937" si="1352">SUMIFS($G937:$R937,$G$5:$R$5,U$6)</f>
        <v>4</v>
      </c>
      <c r="V937" s="116">
        <f t="shared" si="1352"/>
        <v>0</v>
      </c>
      <c r="W937" s="116">
        <f t="shared" si="1352"/>
        <v>0</v>
      </c>
      <c r="X937" s="116">
        <f t="shared" si="1352"/>
        <v>0</v>
      </c>
    </row>
    <row r="938" ht="14.25" customHeight="1" outlineLevel="1">
      <c r="A938" s="110"/>
      <c r="B938" s="111" t="s">
        <v>391</v>
      </c>
      <c r="C938" s="112" t="s">
        <v>283</v>
      </c>
      <c r="E938" s="116"/>
      <c r="F938" s="114"/>
      <c r="G938" s="116">
        <v>0.0</v>
      </c>
      <c r="H938" s="116">
        <v>0.0</v>
      </c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20">
        <f t="shared" si="1333"/>
        <v>0</v>
      </c>
      <c r="T938" s="114"/>
      <c r="U938" s="116">
        <f t="shared" ref="U938:X938" si="1353">SUMIFS($G938:$R938,$G$5:$R$5,U$6)</f>
        <v>0</v>
      </c>
      <c r="V938" s="116">
        <f t="shared" si="1353"/>
        <v>0</v>
      </c>
      <c r="W938" s="116">
        <f t="shared" si="1353"/>
        <v>0</v>
      </c>
      <c r="X938" s="116">
        <f t="shared" si="1353"/>
        <v>0</v>
      </c>
    </row>
    <row r="939" ht="14.25" customHeight="1" outlineLevel="1">
      <c r="A939" s="110"/>
      <c r="B939" s="197" t="s">
        <v>392</v>
      </c>
      <c r="C939" s="112" t="s">
        <v>283</v>
      </c>
      <c r="E939" s="116"/>
      <c r="F939" s="114"/>
      <c r="G939" s="116">
        <v>0.0</v>
      </c>
      <c r="H939" s="116">
        <v>0.0</v>
      </c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20">
        <f t="shared" si="1333"/>
        <v>0</v>
      </c>
      <c r="T939" s="114"/>
      <c r="U939" s="116">
        <f t="shared" ref="U939:X939" si="1354">SUMIFS($G939:$R939,$G$5:$R$5,U$6)</f>
        <v>0</v>
      </c>
      <c r="V939" s="116">
        <f t="shared" si="1354"/>
        <v>0</v>
      </c>
      <c r="W939" s="116">
        <f t="shared" si="1354"/>
        <v>0</v>
      </c>
      <c r="X939" s="116">
        <f t="shared" si="1354"/>
        <v>0</v>
      </c>
    </row>
    <row r="940" ht="14.25" customHeight="1" outlineLevel="1">
      <c r="A940" s="110"/>
      <c r="B940" s="111" t="s">
        <v>393</v>
      </c>
      <c r="C940" s="112" t="s">
        <v>283</v>
      </c>
      <c r="E940" s="116"/>
      <c r="F940" s="114"/>
      <c r="G940" s="116">
        <v>14.416666666666666</v>
      </c>
      <c r="H940" s="116">
        <v>6.0</v>
      </c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20">
        <f t="shared" si="1333"/>
        <v>20.41666667</v>
      </c>
      <c r="T940" s="114"/>
      <c r="U940" s="116">
        <f t="shared" ref="U940:X940" si="1355">SUMIFS($G940:$R940,$G$5:$R$5,U$6)</f>
        <v>20.41666667</v>
      </c>
      <c r="V940" s="116">
        <f t="shared" si="1355"/>
        <v>0</v>
      </c>
      <c r="W940" s="116">
        <f t="shared" si="1355"/>
        <v>0</v>
      </c>
      <c r="X940" s="116">
        <f t="shared" si="1355"/>
        <v>0</v>
      </c>
    </row>
    <row r="941" ht="14.25" customHeight="1" outlineLevel="1">
      <c r="A941" s="121"/>
      <c r="B941" s="148" t="s">
        <v>394</v>
      </c>
      <c r="C941" s="123" t="s">
        <v>283</v>
      </c>
      <c r="D941" s="70"/>
      <c r="E941" s="120">
        <f>SUM(E918:E940)</f>
        <v>0</v>
      </c>
      <c r="F941" s="109"/>
      <c r="G941" s="120">
        <f t="shared" ref="G941:S941" si="1356">SUM(G918:G940)</f>
        <v>600</v>
      </c>
      <c r="H941" s="120">
        <f t="shared" si="1356"/>
        <v>504</v>
      </c>
      <c r="I941" s="120">
        <f t="shared" si="1356"/>
        <v>0</v>
      </c>
      <c r="J941" s="120">
        <f t="shared" si="1356"/>
        <v>0</v>
      </c>
      <c r="K941" s="120">
        <f t="shared" si="1356"/>
        <v>0</v>
      </c>
      <c r="L941" s="120">
        <f t="shared" si="1356"/>
        <v>0</v>
      </c>
      <c r="M941" s="120">
        <f t="shared" si="1356"/>
        <v>0</v>
      </c>
      <c r="N941" s="120">
        <f t="shared" si="1356"/>
        <v>0</v>
      </c>
      <c r="O941" s="120">
        <f t="shared" si="1356"/>
        <v>0</v>
      </c>
      <c r="P941" s="120">
        <f t="shared" si="1356"/>
        <v>0</v>
      </c>
      <c r="Q941" s="120">
        <f t="shared" si="1356"/>
        <v>0</v>
      </c>
      <c r="R941" s="120">
        <f t="shared" si="1356"/>
        <v>0</v>
      </c>
      <c r="S941" s="120">
        <f t="shared" si="1356"/>
        <v>1104</v>
      </c>
      <c r="T941" s="109"/>
      <c r="U941" s="120">
        <f t="shared" ref="U941:X941" si="1357">SUM(U918:U940)</f>
        <v>1104</v>
      </c>
      <c r="V941" s="120">
        <f t="shared" si="1357"/>
        <v>0</v>
      </c>
      <c r="W941" s="120">
        <f t="shared" si="1357"/>
        <v>0</v>
      </c>
      <c r="X941" s="120">
        <f t="shared" si="1357"/>
        <v>0</v>
      </c>
    </row>
    <row r="942" ht="4.5" customHeight="1" outlineLevel="1">
      <c r="A942" s="128"/>
      <c r="B942" s="129"/>
      <c r="C942" s="130"/>
      <c r="D942" s="70"/>
      <c r="E942" s="131"/>
      <c r="F942" s="7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70"/>
      <c r="U942" s="131"/>
      <c r="V942" s="131"/>
      <c r="W942" s="131"/>
      <c r="X942" s="131"/>
    </row>
    <row r="943" ht="14.25" customHeight="1" outlineLevel="1">
      <c r="A943" s="110"/>
      <c r="B943" s="111" t="s">
        <v>371</v>
      </c>
      <c r="C943" s="112" t="s">
        <v>69</v>
      </c>
      <c r="E943" s="115">
        <f t="shared" ref="E943:E944" si="1360">IFERROR(E918/E$32,0)</f>
        <v>0</v>
      </c>
      <c r="F943" s="114"/>
      <c r="G943" s="115">
        <f t="shared" ref="G943:S943" si="1358">IFERROR(G918/G$32,0)</f>
        <v>0.002533039948</v>
      </c>
      <c r="H943" s="115">
        <f t="shared" si="1358"/>
        <v>0.002166117115</v>
      </c>
      <c r="I943" s="115">
        <f t="shared" si="1358"/>
        <v>0</v>
      </c>
      <c r="J943" s="115">
        <f t="shared" si="1358"/>
        <v>0</v>
      </c>
      <c r="K943" s="115">
        <f t="shared" si="1358"/>
        <v>0</v>
      </c>
      <c r="L943" s="115">
        <f t="shared" si="1358"/>
        <v>0</v>
      </c>
      <c r="M943" s="115">
        <f t="shared" si="1358"/>
        <v>0</v>
      </c>
      <c r="N943" s="115">
        <f t="shared" si="1358"/>
        <v>0</v>
      </c>
      <c r="O943" s="115">
        <f t="shared" si="1358"/>
        <v>0</v>
      </c>
      <c r="P943" s="115">
        <f t="shared" si="1358"/>
        <v>0</v>
      </c>
      <c r="Q943" s="115">
        <f t="shared" si="1358"/>
        <v>0</v>
      </c>
      <c r="R943" s="115">
        <f t="shared" si="1358"/>
        <v>0</v>
      </c>
      <c r="S943" s="117">
        <f t="shared" si="1358"/>
        <v>0.001792198014</v>
      </c>
      <c r="T943" s="114"/>
      <c r="U943" s="117">
        <f t="shared" ref="U943:X943" si="1359">IFERROR(U918/U$32,0)</f>
        <v>0.001792198014</v>
      </c>
      <c r="V943" s="117">
        <f t="shared" si="1359"/>
        <v>0</v>
      </c>
      <c r="W943" s="117">
        <f t="shared" si="1359"/>
        <v>0</v>
      </c>
      <c r="X943" s="117">
        <f t="shared" si="1359"/>
        <v>0</v>
      </c>
    </row>
    <row r="944" ht="14.25" customHeight="1" outlineLevel="1">
      <c r="A944" s="110"/>
      <c r="B944" s="111" t="s">
        <v>372</v>
      </c>
      <c r="C944" s="112" t="s">
        <v>69</v>
      </c>
      <c r="E944" s="115">
        <f t="shared" si="1360"/>
        <v>0</v>
      </c>
      <c r="F944" s="114"/>
      <c r="G944" s="115">
        <f t="shared" ref="G944:S944" si="1361">IFERROR(G919/G$32,0)</f>
        <v>0.01323597444</v>
      </c>
      <c r="H944" s="115">
        <f t="shared" si="1361"/>
        <v>0.01133045875</v>
      </c>
      <c r="I944" s="115">
        <f t="shared" si="1361"/>
        <v>0</v>
      </c>
      <c r="J944" s="115">
        <f t="shared" si="1361"/>
        <v>0</v>
      </c>
      <c r="K944" s="115">
        <f t="shared" si="1361"/>
        <v>0</v>
      </c>
      <c r="L944" s="115">
        <f t="shared" si="1361"/>
        <v>0</v>
      </c>
      <c r="M944" s="115">
        <f t="shared" si="1361"/>
        <v>0</v>
      </c>
      <c r="N944" s="115">
        <f t="shared" si="1361"/>
        <v>0</v>
      </c>
      <c r="O944" s="115">
        <f t="shared" si="1361"/>
        <v>0</v>
      </c>
      <c r="P944" s="115">
        <f t="shared" si="1361"/>
        <v>0</v>
      </c>
      <c r="Q944" s="115">
        <f t="shared" si="1361"/>
        <v>0</v>
      </c>
      <c r="R944" s="115">
        <f t="shared" si="1361"/>
        <v>0</v>
      </c>
      <c r="S944" s="117">
        <f t="shared" si="1361"/>
        <v>0.009369277035</v>
      </c>
      <c r="T944" s="114"/>
      <c r="U944" s="117">
        <f t="shared" ref="U944:X944" si="1362">IFERROR(U919/U$32,0)</f>
        <v>0.009369277035</v>
      </c>
      <c r="V944" s="117">
        <f t="shared" si="1362"/>
        <v>0</v>
      </c>
      <c r="W944" s="117">
        <f t="shared" si="1362"/>
        <v>0</v>
      </c>
      <c r="X944" s="117">
        <f t="shared" si="1362"/>
        <v>0</v>
      </c>
    </row>
    <row r="945" ht="14.25" customHeight="1" outlineLevel="1">
      <c r="A945" s="110"/>
      <c r="B945" s="197" t="s">
        <v>373</v>
      </c>
      <c r="C945" s="112" t="s">
        <v>69</v>
      </c>
      <c r="E945" s="115">
        <f t="shared" ref="E945:E964" si="1365">IFERROR(E921/E$32,0)</f>
        <v>0</v>
      </c>
      <c r="F945" s="114"/>
      <c r="G945" s="115">
        <f t="shared" ref="G945:S945" si="1363">IFERROR(G921/G$32,0)</f>
        <v>0</v>
      </c>
      <c r="H945" s="115">
        <f t="shared" si="1363"/>
        <v>0</v>
      </c>
      <c r="I945" s="115">
        <f t="shared" si="1363"/>
        <v>0</v>
      </c>
      <c r="J945" s="115">
        <f t="shared" si="1363"/>
        <v>0</v>
      </c>
      <c r="K945" s="115">
        <f t="shared" si="1363"/>
        <v>0</v>
      </c>
      <c r="L945" s="115">
        <f t="shared" si="1363"/>
        <v>0</v>
      </c>
      <c r="M945" s="115">
        <f t="shared" si="1363"/>
        <v>0</v>
      </c>
      <c r="N945" s="115">
        <f t="shared" si="1363"/>
        <v>0</v>
      </c>
      <c r="O945" s="115">
        <f t="shared" si="1363"/>
        <v>0</v>
      </c>
      <c r="P945" s="115">
        <f t="shared" si="1363"/>
        <v>0</v>
      </c>
      <c r="Q945" s="115">
        <f t="shared" si="1363"/>
        <v>0</v>
      </c>
      <c r="R945" s="115">
        <f t="shared" si="1363"/>
        <v>0</v>
      </c>
      <c r="S945" s="117">
        <f t="shared" si="1363"/>
        <v>0</v>
      </c>
      <c r="T945" s="114"/>
      <c r="U945" s="117">
        <f t="shared" ref="U945:X945" si="1364">IFERROR(U921/U$32,0)</f>
        <v>0</v>
      </c>
      <c r="V945" s="117">
        <f t="shared" si="1364"/>
        <v>0</v>
      </c>
      <c r="W945" s="117">
        <f t="shared" si="1364"/>
        <v>0</v>
      </c>
      <c r="X945" s="117">
        <f t="shared" si="1364"/>
        <v>0</v>
      </c>
    </row>
    <row r="946" ht="14.25" customHeight="1" outlineLevel="1">
      <c r="A946" s="110"/>
      <c r="B946" s="111" t="s">
        <v>374</v>
      </c>
      <c r="C946" s="112" t="s">
        <v>69</v>
      </c>
      <c r="E946" s="115">
        <f t="shared" si="1365"/>
        <v>0</v>
      </c>
      <c r="F946" s="114"/>
      <c r="G946" s="115">
        <f t="shared" ref="G946:S946" si="1366">IFERROR(G922/G$32,0)</f>
        <v>0.00006362138369</v>
      </c>
      <c r="H946" s="115">
        <f t="shared" si="1366"/>
        <v>0</v>
      </c>
      <c r="I946" s="115">
        <f t="shared" si="1366"/>
        <v>0</v>
      </c>
      <c r="J946" s="115">
        <f t="shared" si="1366"/>
        <v>0</v>
      </c>
      <c r="K946" s="115">
        <f t="shared" si="1366"/>
        <v>0</v>
      </c>
      <c r="L946" s="115">
        <f t="shared" si="1366"/>
        <v>0</v>
      </c>
      <c r="M946" s="115">
        <f t="shared" si="1366"/>
        <v>0</v>
      </c>
      <c r="N946" s="115">
        <f t="shared" si="1366"/>
        <v>0</v>
      </c>
      <c r="O946" s="115">
        <f t="shared" si="1366"/>
        <v>0</v>
      </c>
      <c r="P946" s="115">
        <f t="shared" si="1366"/>
        <v>0</v>
      </c>
      <c r="Q946" s="115">
        <f t="shared" si="1366"/>
        <v>0</v>
      </c>
      <c r="R946" s="115">
        <f t="shared" si="1366"/>
        <v>0</v>
      </c>
      <c r="S946" s="117">
        <f t="shared" si="1366"/>
        <v>0.00002446925316</v>
      </c>
      <c r="T946" s="114"/>
      <c r="U946" s="117">
        <f t="shared" ref="U946:X946" si="1367">IFERROR(U922/U$32,0)</f>
        <v>0.00002446925316</v>
      </c>
      <c r="V946" s="117">
        <f t="shared" si="1367"/>
        <v>0</v>
      </c>
      <c r="W946" s="117">
        <f t="shared" si="1367"/>
        <v>0</v>
      </c>
      <c r="X946" s="117">
        <f t="shared" si="1367"/>
        <v>0</v>
      </c>
    </row>
    <row r="947" ht="14.25" customHeight="1" outlineLevel="1">
      <c r="A947" s="110"/>
      <c r="B947" s="111" t="s">
        <v>375</v>
      </c>
      <c r="C947" s="112" t="s">
        <v>69</v>
      </c>
      <c r="E947" s="115">
        <f t="shared" si="1365"/>
        <v>0</v>
      </c>
      <c r="F947" s="114"/>
      <c r="G947" s="115">
        <f t="shared" ref="G947:S947" si="1368">IFERROR(G923/G$32,0)</f>
        <v>0</v>
      </c>
      <c r="H947" s="115">
        <f t="shared" si="1368"/>
        <v>0</v>
      </c>
      <c r="I947" s="115">
        <f t="shared" si="1368"/>
        <v>0</v>
      </c>
      <c r="J947" s="115">
        <f t="shared" si="1368"/>
        <v>0</v>
      </c>
      <c r="K947" s="115">
        <f t="shared" si="1368"/>
        <v>0</v>
      </c>
      <c r="L947" s="115">
        <f t="shared" si="1368"/>
        <v>0</v>
      </c>
      <c r="M947" s="115">
        <f t="shared" si="1368"/>
        <v>0</v>
      </c>
      <c r="N947" s="115">
        <f t="shared" si="1368"/>
        <v>0</v>
      </c>
      <c r="O947" s="115">
        <f t="shared" si="1368"/>
        <v>0</v>
      </c>
      <c r="P947" s="115">
        <f t="shared" si="1368"/>
        <v>0</v>
      </c>
      <c r="Q947" s="115">
        <f t="shared" si="1368"/>
        <v>0</v>
      </c>
      <c r="R947" s="115">
        <f t="shared" si="1368"/>
        <v>0</v>
      </c>
      <c r="S947" s="117">
        <f t="shared" si="1368"/>
        <v>0</v>
      </c>
      <c r="T947" s="114"/>
      <c r="U947" s="117">
        <f t="shared" ref="U947:X947" si="1369">IFERROR(U923/U$32,0)</f>
        <v>0</v>
      </c>
      <c r="V947" s="117">
        <f t="shared" si="1369"/>
        <v>0</v>
      </c>
      <c r="W947" s="117">
        <f t="shared" si="1369"/>
        <v>0</v>
      </c>
      <c r="X947" s="117">
        <f t="shared" si="1369"/>
        <v>0</v>
      </c>
    </row>
    <row r="948" ht="14.25" customHeight="1" outlineLevel="1">
      <c r="A948" s="110"/>
      <c r="B948" s="111" t="s">
        <v>376</v>
      </c>
      <c r="C948" s="112" t="s">
        <v>69</v>
      </c>
      <c r="E948" s="115">
        <f t="shared" si="1365"/>
        <v>0</v>
      </c>
      <c r="F948" s="114"/>
      <c r="G948" s="115">
        <f t="shared" ref="G948:S948" si="1370">IFERROR(G924/G$32,0)</f>
        <v>0</v>
      </c>
      <c r="H948" s="115">
        <f t="shared" si="1370"/>
        <v>0</v>
      </c>
      <c r="I948" s="115">
        <f t="shared" si="1370"/>
        <v>0</v>
      </c>
      <c r="J948" s="115">
        <f t="shared" si="1370"/>
        <v>0</v>
      </c>
      <c r="K948" s="115">
        <f t="shared" si="1370"/>
        <v>0</v>
      </c>
      <c r="L948" s="115">
        <f t="shared" si="1370"/>
        <v>0</v>
      </c>
      <c r="M948" s="115">
        <f t="shared" si="1370"/>
        <v>0</v>
      </c>
      <c r="N948" s="115">
        <f t="shared" si="1370"/>
        <v>0</v>
      </c>
      <c r="O948" s="115">
        <f t="shared" si="1370"/>
        <v>0</v>
      </c>
      <c r="P948" s="115">
        <f t="shared" si="1370"/>
        <v>0</v>
      </c>
      <c r="Q948" s="115">
        <f t="shared" si="1370"/>
        <v>0</v>
      </c>
      <c r="R948" s="115">
        <f t="shared" si="1370"/>
        <v>0</v>
      </c>
      <c r="S948" s="117">
        <f t="shared" si="1370"/>
        <v>0</v>
      </c>
      <c r="T948" s="114"/>
      <c r="U948" s="117">
        <f t="shared" ref="U948:X948" si="1371">IFERROR(U924/U$32,0)</f>
        <v>0</v>
      </c>
      <c r="V948" s="117">
        <f t="shared" si="1371"/>
        <v>0</v>
      </c>
      <c r="W948" s="117">
        <f t="shared" si="1371"/>
        <v>0</v>
      </c>
      <c r="X948" s="117">
        <f t="shared" si="1371"/>
        <v>0</v>
      </c>
    </row>
    <row r="949" ht="14.25" customHeight="1" outlineLevel="1">
      <c r="A949" s="110"/>
      <c r="B949" s="111" t="s">
        <v>377</v>
      </c>
      <c r="C949" s="112" t="s">
        <v>69</v>
      </c>
      <c r="E949" s="115">
        <f t="shared" si="1365"/>
        <v>0</v>
      </c>
      <c r="F949" s="114"/>
      <c r="G949" s="115">
        <f t="shared" ref="G949:S949" si="1372">IFERROR(G925/G$32,0)</f>
        <v>0</v>
      </c>
      <c r="H949" s="115">
        <f t="shared" si="1372"/>
        <v>0</v>
      </c>
      <c r="I949" s="115">
        <f t="shared" si="1372"/>
        <v>0</v>
      </c>
      <c r="J949" s="115">
        <f t="shared" si="1372"/>
        <v>0</v>
      </c>
      <c r="K949" s="115">
        <f t="shared" si="1372"/>
        <v>0</v>
      </c>
      <c r="L949" s="115">
        <f t="shared" si="1372"/>
        <v>0</v>
      </c>
      <c r="M949" s="115">
        <f t="shared" si="1372"/>
        <v>0</v>
      </c>
      <c r="N949" s="115">
        <f t="shared" si="1372"/>
        <v>0</v>
      </c>
      <c r="O949" s="115">
        <f t="shared" si="1372"/>
        <v>0</v>
      </c>
      <c r="P949" s="115">
        <f t="shared" si="1372"/>
        <v>0</v>
      </c>
      <c r="Q949" s="115">
        <f t="shared" si="1372"/>
        <v>0</v>
      </c>
      <c r="R949" s="115">
        <f t="shared" si="1372"/>
        <v>0</v>
      </c>
      <c r="S949" s="117">
        <f t="shared" si="1372"/>
        <v>0</v>
      </c>
      <c r="T949" s="114"/>
      <c r="U949" s="117">
        <f t="shared" ref="U949:X949" si="1373">IFERROR(U925/U$32,0)</f>
        <v>0</v>
      </c>
      <c r="V949" s="117">
        <f t="shared" si="1373"/>
        <v>0</v>
      </c>
      <c r="W949" s="117">
        <f t="shared" si="1373"/>
        <v>0</v>
      </c>
      <c r="X949" s="117">
        <f t="shared" si="1373"/>
        <v>0</v>
      </c>
    </row>
    <row r="950" ht="14.25" customHeight="1" outlineLevel="1">
      <c r="A950" s="110"/>
      <c r="B950" s="111" t="s">
        <v>378</v>
      </c>
      <c r="C950" s="112" t="s">
        <v>69</v>
      </c>
      <c r="E950" s="115">
        <f t="shared" si="1365"/>
        <v>0</v>
      </c>
      <c r="F950" s="114"/>
      <c r="G950" s="115">
        <f t="shared" ref="G950:S950" si="1374">IFERROR(G926/G$32,0)</f>
        <v>0</v>
      </c>
      <c r="H950" s="115">
        <f t="shared" si="1374"/>
        <v>0</v>
      </c>
      <c r="I950" s="115">
        <f t="shared" si="1374"/>
        <v>0</v>
      </c>
      <c r="J950" s="115">
        <f t="shared" si="1374"/>
        <v>0</v>
      </c>
      <c r="K950" s="115">
        <f t="shared" si="1374"/>
        <v>0</v>
      </c>
      <c r="L950" s="115">
        <f t="shared" si="1374"/>
        <v>0</v>
      </c>
      <c r="M950" s="115">
        <f t="shared" si="1374"/>
        <v>0</v>
      </c>
      <c r="N950" s="115">
        <f t="shared" si="1374"/>
        <v>0</v>
      </c>
      <c r="O950" s="115">
        <f t="shared" si="1374"/>
        <v>0</v>
      </c>
      <c r="P950" s="115">
        <f t="shared" si="1374"/>
        <v>0</v>
      </c>
      <c r="Q950" s="115">
        <f t="shared" si="1374"/>
        <v>0</v>
      </c>
      <c r="R950" s="115">
        <f t="shared" si="1374"/>
        <v>0</v>
      </c>
      <c r="S950" s="117">
        <f t="shared" si="1374"/>
        <v>0</v>
      </c>
      <c r="T950" s="114"/>
      <c r="U950" s="117">
        <f t="shared" ref="U950:X950" si="1375">IFERROR(U926/U$32,0)</f>
        <v>0</v>
      </c>
      <c r="V950" s="117">
        <f t="shared" si="1375"/>
        <v>0</v>
      </c>
      <c r="W950" s="117">
        <f t="shared" si="1375"/>
        <v>0</v>
      </c>
      <c r="X950" s="117">
        <f t="shared" si="1375"/>
        <v>0</v>
      </c>
    </row>
    <row r="951" ht="14.25" customHeight="1" outlineLevel="1">
      <c r="A951" s="110"/>
      <c r="B951" s="111" t="s">
        <v>379</v>
      </c>
      <c r="C951" s="112" t="s">
        <v>69</v>
      </c>
      <c r="E951" s="115">
        <f t="shared" si="1365"/>
        <v>0</v>
      </c>
      <c r="F951" s="114"/>
      <c r="G951" s="115">
        <f t="shared" ref="G951:S951" si="1376">IFERROR(G927/G$32,0)</f>
        <v>0.0001772309974</v>
      </c>
      <c r="H951" s="115">
        <f t="shared" si="1376"/>
        <v>0.0001666243934</v>
      </c>
      <c r="I951" s="115">
        <f t="shared" si="1376"/>
        <v>0</v>
      </c>
      <c r="J951" s="115">
        <f t="shared" si="1376"/>
        <v>0</v>
      </c>
      <c r="K951" s="115">
        <f t="shared" si="1376"/>
        <v>0</v>
      </c>
      <c r="L951" s="115">
        <f t="shared" si="1376"/>
        <v>0</v>
      </c>
      <c r="M951" s="115">
        <f t="shared" si="1376"/>
        <v>0</v>
      </c>
      <c r="N951" s="115">
        <f t="shared" si="1376"/>
        <v>0</v>
      </c>
      <c r="O951" s="115">
        <f t="shared" si="1376"/>
        <v>0</v>
      </c>
      <c r="P951" s="115">
        <f t="shared" si="1376"/>
        <v>0</v>
      </c>
      <c r="Q951" s="115">
        <f t="shared" si="1376"/>
        <v>0</v>
      </c>
      <c r="R951" s="115">
        <f t="shared" si="1376"/>
        <v>0</v>
      </c>
      <c r="S951" s="117">
        <f t="shared" si="1376"/>
        <v>0.0001310852848</v>
      </c>
      <c r="T951" s="114"/>
      <c r="U951" s="117">
        <f t="shared" ref="U951:X951" si="1377">IFERROR(U927/U$32,0)</f>
        <v>0.0001310852848</v>
      </c>
      <c r="V951" s="117">
        <f t="shared" si="1377"/>
        <v>0</v>
      </c>
      <c r="W951" s="117">
        <f t="shared" si="1377"/>
        <v>0</v>
      </c>
      <c r="X951" s="117">
        <f t="shared" si="1377"/>
        <v>0</v>
      </c>
    </row>
    <row r="952" ht="14.25" customHeight="1" outlineLevel="1">
      <c r="A952" s="110"/>
      <c r="B952" s="111" t="s">
        <v>380</v>
      </c>
      <c r="C952" s="112" t="s">
        <v>69</v>
      </c>
      <c r="E952" s="115">
        <f t="shared" si="1365"/>
        <v>0</v>
      </c>
      <c r="F952" s="114"/>
      <c r="G952" s="115">
        <f t="shared" ref="G952:S952" si="1378">IFERROR(G928/G$32,0)</f>
        <v>0</v>
      </c>
      <c r="H952" s="115">
        <f t="shared" si="1378"/>
        <v>0</v>
      </c>
      <c r="I952" s="115">
        <f t="shared" si="1378"/>
        <v>0</v>
      </c>
      <c r="J952" s="115">
        <f t="shared" si="1378"/>
        <v>0</v>
      </c>
      <c r="K952" s="115">
        <f t="shared" si="1378"/>
        <v>0</v>
      </c>
      <c r="L952" s="115">
        <f t="shared" si="1378"/>
        <v>0</v>
      </c>
      <c r="M952" s="115">
        <f t="shared" si="1378"/>
        <v>0</v>
      </c>
      <c r="N952" s="115">
        <f t="shared" si="1378"/>
        <v>0</v>
      </c>
      <c r="O952" s="115">
        <f t="shared" si="1378"/>
        <v>0</v>
      </c>
      <c r="P952" s="115">
        <f t="shared" si="1378"/>
        <v>0</v>
      </c>
      <c r="Q952" s="115">
        <f t="shared" si="1378"/>
        <v>0</v>
      </c>
      <c r="R952" s="115">
        <f t="shared" si="1378"/>
        <v>0</v>
      </c>
      <c r="S952" s="117">
        <f t="shared" si="1378"/>
        <v>0</v>
      </c>
      <c r="T952" s="114"/>
      <c r="U952" s="117">
        <f t="shared" ref="U952:X952" si="1379">IFERROR(U928/U$32,0)</f>
        <v>0</v>
      </c>
      <c r="V952" s="117">
        <f t="shared" si="1379"/>
        <v>0</v>
      </c>
      <c r="W952" s="117">
        <f t="shared" si="1379"/>
        <v>0</v>
      </c>
      <c r="X952" s="117">
        <f t="shared" si="1379"/>
        <v>0</v>
      </c>
    </row>
    <row r="953" ht="14.25" customHeight="1" outlineLevel="1">
      <c r="A953" s="110"/>
      <c r="B953" s="111" t="s">
        <v>381</v>
      </c>
      <c r="C953" s="112" t="s">
        <v>69</v>
      </c>
      <c r="E953" s="115">
        <f t="shared" si="1365"/>
        <v>0</v>
      </c>
      <c r="F953" s="114"/>
      <c r="G953" s="115">
        <f t="shared" ref="G953:S953" si="1380">IFERROR(G929/G$32,0)</f>
        <v>0</v>
      </c>
      <c r="H953" s="115">
        <f t="shared" si="1380"/>
        <v>0</v>
      </c>
      <c r="I953" s="115">
        <f t="shared" si="1380"/>
        <v>0</v>
      </c>
      <c r="J953" s="115">
        <f t="shared" si="1380"/>
        <v>0</v>
      </c>
      <c r="K953" s="115">
        <f t="shared" si="1380"/>
        <v>0</v>
      </c>
      <c r="L953" s="115">
        <f t="shared" si="1380"/>
        <v>0</v>
      </c>
      <c r="M953" s="115">
        <f t="shared" si="1380"/>
        <v>0</v>
      </c>
      <c r="N953" s="115">
        <f t="shared" si="1380"/>
        <v>0</v>
      </c>
      <c r="O953" s="115">
        <f t="shared" si="1380"/>
        <v>0</v>
      </c>
      <c r="P953" s="115">
        <f t="shared" si="1380"/>
        <v>0</v>
      </c>
      <c r="Q953" s="115">
        <f t="shared" si="1380"/>
        <v>0</v>
      </c>
      <c r="R953" s="115">
        <f t="shared" si="1380"/>
        <v>0</v>
      </c>
      <c r="S953" s="117">
        <f t="shared" si="1380"/>
        <v>0</v>
      </c>
      <c r="T953" s="114"/>
      <c r="U953" s="117">
        <f t="shared" ref="U953:X953" si="1381">IFERROR(U929/U$32,0)</f>
        <v>0</v>
      </c>
      <c r="V953" s="117">
        <f t="shared" si="1381"/>
        <v>0</v>
      </c>
      <c r="W953" s="117">
        <f t="shared" si="1381"/>
        <v>0</v>
      </c>
      <c r="X953" s="117">
        <f t="shared" si="1381"/>
        <v>0</v>
      </c>
    </row>
    <row r="954" ht="14.25" customHeight="1" outlineLevel="1">
      <c r="A954" s="110"/>
      <c r="B954" s="197" t="s">
        <v>382</v>
      </c>
      <c r="C954" s="112" t="s">
        <v>69</v>
      </c>
      <c r="E954" s="115">
        <f t="shared" si="1365"/>
        <v>0</v>
      </c>
      <c r="F954" s="114"/>
      <c r="G954" s="115">
        <f t="shared" ref="G954:S954" si="1382">IFERROR(G930/G$32,0)</f>
        <v>0</v>
      </c>
      <c r="H954" s="115">
        <f t="shared" si="1382"/>
        <v>0</v>
      </c>
      <c r="I954" s="115">
        <f t="shared" si="1382"/>
        <v>0</v>
      </c>
      <c r="J954" s="115">
        <f t="shared" si="1382"/>
        <v>0</v>
      </c>
      <c r="K954" s="115">
        <f t="shared" si="1382"/>
        <v>0</v>
      </c>
      <c r="L954" s="115">
        <f t="shared" si="1382"/>
        <v>0</v>
      </c>
      <c r="M954" s="115">
        <f t="shared" si="1382"/>
        <v>0</v>
      </c>
      <c r="N954" s="115">
        <f t="shared" si="1382"/>
        <v>0</v>
      </c>
      <c r="O954" s="115">
        <f t="shared" si="1382"/>
        <v>0</v>
      </c>
      <c r="P954" s="115">
        <f t="shared" si="1382"/>
        <v>0</v>
      </c>
      <c r="Q954" s="115">
        <f t="shared" si="1382"/>
        <v>0</v>
      </c>
      <c r="R954" s="115">
        <f t="shared" si="1382"/>
        <v>0</v>
      </c>
      <c r="S954" s="117">
        <f t="shared" si="1382"/>
        <v>0</v>
      </c>
      <c r="T954" s="114"/>
      <c r="U954" s="117">
        <f t="shared" ref="U954:X954" si="1383">IFERROR(U930/U$32,0)</f>
        <v>0</v>
      </c>
      <c r="V954" s="117">
        <f t="shared" si="1383"/>
        <v>0</v>
      </c>
      <c r="W954" s="117">
        <f t="shared" si="1383"/>
        <v>0</v>
      </c>
      <c r="X954" s="117">
        <f t="shared" si="1383"/>
        <v>0</v>
      </c>
    </row>
    <row r="955" ht="14.25" customHeight="1" outlineLevel="1">
      <c r="A955" s="110"/>
      <c r="B955" s="111" t="s">
        <v>383</v>
      </c>
      <c r="C955" s="112" t="s">
        <v>69</v>
      </c>
      <c r="E955" s="115">
        <f t="shared" si="1365"/>
        <v>0</v>
      </c>
      <c r="F955" s="114"/>
      <c r="G955" s="115">
        <f t="shared" ref="G955:S955" si="1384">IFERROR(G931/G$32,0)</f>
        <v>0</v>
      </c>
      <c r="H955" s="115">
        <f t="shared" si="1384"/>
        <v>0</v>
      </c>
      <c r="I955" s="115">
        <f t="shared" si="1384"/>
        <v>0</v>
      </c>
      <c r="J955" s="115">
        <f t="shared" si="1384"/>
        <v>0</v>
      </c>
      <c r="K955" s="115">
        <f t="shared" si="1384"/>
        <v>0</v>
      </c>
      <c r="L955" s="115">
        <f t="shared" si="1384"/>
        <v>0</v>
      </c>
      <c r="M955" s="115">
        <f t="shared" si="1384"/>
        <v>0</v>
      </c>
      <c r="N955" s="115">
        <f t="shared" si="1384"/>
        <v>0</v>
      </c>
      <c r="O955" s="115">
        <f t="shared" si="1384"/>
        <v>0</v>
      </c>
      <c r="P955" s="115">
        <f t="shared" si="1384"/>
        <v>0</v>
      </c>
      <c r="Q955" s="115">
        <f t="shared" si="1384"/>
        <v>0</v>
      </c>
      <c r="R955" s="115">
        <f t="shared" si="1384"/>
        <v>0</v>
      </c>
      <c r="S955" s="117">
        <f t="shared" si="1384"/>
        <v>0</v>
      </c>
      <c r="T955" s="114"/>
      <c r="U955" s="117">
        <f t="shared" ref="U955:X955" si="1385">IFERROR(U931/U$32,0)</f>
        <v>0</v>
      </c>
      <c r="V955" s="117">
        <f t="shared" si="1385"/>
        <v>0</v>
      </c>
      <c r="W955" s="117">
        <f t="shared" si="1385"/>
        <v>0</v>
      </c>
      <c r="X955" s="117">
        <f t="shared" si="1385"/>
        <v>0</v>
      </c>
    </row>
    <row r="956" ht="14.25" customHeight="1" outlineLevel="1">
      <c r="A956" s="110"/>
      <c r="B956" s="111" t="s">
        <v>384</v>
      </c>
      <c r="C956" s="112" t="s">
        <v>69</v>
      </c>
      <c r="E956" s="115">
        <f t="shared" si="1365"/>
        <v>0</v>
      </c>
      <c r="F956" s="114"/>
      <c r="G956" s="115">
        <f t="shared" ref="G956:S956" si="1386">IFERROR(G932/G$32,0)</f>
        <v>0</v>
      </c>
      <c r="H956" s="115">
        <f t="shared" si="1386"/>
        <v>0</v>
      </c>
      <c r="I956" s="115">
        <f t="shared" si="1386"/>
        <v>0</v>
      </c>
      <c r="J956" s="115">
        <f t="shared" si="1386"/>
        <v>0</v>
      </c>
      <c r="K956" s="115">
        <f t="shared" si="1386"/>
        <v>0</v>
      </c>
      <c r="L956" s="115">
        <f t="shared" si="1386"/>
        <v>0</v>
      </c>
      <c r="M956" s="115">
        <f t="shared" si="1386"/>
        <v>0</v>
      </c>
      <c r="N956" s="115">
        <f t="shared" si="1386"/>
        <v>0</v>
      </c>
      <c r="O956" s="115">
        <f t="shared" si="1386"/>
        <v>0</v>
      </c>
      <c r="P956" s="115">
        <f t="shared" si="1386"/>
        <v>0</v>
      </c>
      <c r="Q956" s="115">
        <f t="shared" si="1386"/>
        <v>0</v>
      </c>
      <c r="R956" s="115">
        <f t="shared" si="1386"/>
        <v>0</v>
      </c>
      <c r="S956" s="117">
        <f t="shared" si="1386"/>
        <v>0</v>
      </c>
      <c r="T956" s="114"/>
      <c r="U956" s="117">
        <f t="shared" ref="U956:X956" si="1387">IFERROR(U932/U$32,0)</f>
        <v>0</v>
      </c>
      <c r="V956" s="117">
        <f t="shared" si="1387"/>
        <v>0</v>
      </c>
      <c r="W956" s="117">
        <f t="shared" si="1387"/>
        <v>0</v>
      </c>
      <c r="X956" s="117">
        <f t="shared" si="1387"/>
        <v>0</v>
      </c>
    </row>
    <row r="957" ht="14.25" customHeight="1" outlineLevel="1">
      <c r="A957" s="110"/>
      <c r="B957" s="111" t="s">
        <v>385</v>
      </c>
      <c r="C957" s="112" t="s">
        <v>69</v>
      </c>
      <c r="E957" s="115">
        <f t="shared" si="1365"/>
        <v>0</v>
      </c>
      <c r="F957" s="114"/>
      <c r="G957" s="115">
        <f t="shared" ref="G957:S957" si="1388">IFERROR(G933/G$32,0)</f>
        <v>0</v>
      </c>
      <c r="H957" s="115">
        <f t="shared" si="1388"/>
        <v>0</v>
      </c>
      <c r="I957" s="115">
        <f t="shared" si="1388"/>
        <v>0</v>
      </c>
      <c r="J957" s="115">
        <f t="shared" si="1388"/>
        <v>0</v>
      </c>
      <c r="K957" s="115">
        <f t="shared" si="1388"/>
        <v>0</v>
      </c>
      <c r="L957" s="115">
        <f t="shared" si="1388"/>
        <v>0</v>
      </c>
      <c r="M957" s="115">
        <f t="shared" si="1388"/>
        <v>0</v>
      </c>
      <c r="N957" s="115">
        <f t="shared" si="1388"/>
        <v>0</v>
      </c>
      <c r="O957" s="115">
        <f t="shared" si="1388"/>
        <v>0</v>
      </c>
      <c r="P957" s="115">
        <f t="shared" si="1388"/>
        <v>0</v>
      </c>
      <c r="Q957" s="115">
        <f t="shared" si="1388"/>
        <v>0</v>
      </c>
      <c r="R957" s="115">
        <f t="shared" si="1388"/>
        <v>0</v>
      </c>
      <c r="S957" s="117">
        <f t="shared" si="1388"/>
        <v>0</v>
      </c>
      <c r="T957" s="114"/>
      <c r="U957" s="117">
        <f t="shared" ref="U957:X957" si="1389">IFERROR(U933/U$32,0)</f>
        <v>0</v>
      </c>
      <c r="V957" s="117">
        <f t="shared" si="1389"/>
        <v>0</v>
      </c>
      <c r="W957" s="117">
        <f t="shared" si="1389"/>
        <v>0</v>
      </c>
      <c r="X957" s="117">
        <f t="shared" si="1389"/>
        <v>0</v>
      </c>
    </row>
    <row r="958" ht="14.25" customHeight="1" outlineLevel="1">
      <c r="A958" s="110"/>
      <c r="B958" s="111" t="s">
        <v>386</v>
      </c>
      <c r="C958" s="112" t="s">
        <v>69</v>
      </c>
      <c r="E958" s="115">
        <f t="shared" si="1365"/>
        <v>0</v>
      </c>
      <c r="F958" s="114"/>
      <c r="G958" s="115">
        <f t="shared" ref="G958:S958" si="1390">IFERROR(G934/G$32,0)</f>
        <v>0</v>
      </c>
      <c r="H958" s="115">
        <f t="shared" si="1390"/>
        <v>0</v>
      </c>
      <c r="I958" s="115">
        <f t="shared" si="1390"/>
        <v>0</v>
      </c>
      <c r="J958" s="115">
        <f t="shared" si="1390"/>
        <v>0</v>
      </c>
      <c r="K958" s="115">
        <f t="shared" si="1390"/>
        <v>0</v>
      </c>
      <c r="L958" s="115">
        <f t="shared" si="1390"/>
        <v>0</v>
      </c>
      <c r="M958" s="115">
        <f t="shared" si="1390"/>
        <v>0</v>
      </c>
      <c r="N958" s="115">
        <f t="shared" si="1390"/>
        <v>0</v>
      </c>
      <c r="O958" s="115">
        <f t="shared" si="1390"/>
        <v>0</v>
      </c>
      <c r="P958" s="115">
        <f t="shared" si="1390"/>
        <v>0</v>
      </c>
      <c r="Q958" s="115">
        <f t="shared" si="1390"/>
        <v>0</v>
      </c>
      <c r="R958" s="115">
        <f t="shared" si="1390"/>
        <v>0</v>
      </c>
      <c r="S958" s="117">
        <f t="shared" si="1390"/>
        <v>0</v>
      </c>
      <c r="T958" s="114"/>
      <c r="U958" s="117">
        <f t="shared" ref="U958:X958" si="1391">IFERROR(U934/U$32,0)</f>
        <v>0</v>
      </c>
      <c r="V958" s="117">
        <f t="shared" si="1391"/>
        <v>0</v>
      </c>
      <c r="W958" s="117">
        <f t="shared" si="1391"/>
        <v>0</v>
      </c>
      <c r="X958" s="117">
        <f t="shared" si="1391"/>
        <v>0</v>
      </c>
    </row>
    <row r="959" ht="14.25" customHeight="1" outlineLevel="1">
      <c r="A959" s="110"/>
      <c r="B959" s="197" t="s">
        <v>387</v>
      </c>
      <c r="C959" s="112" t="s">
        <v>69</v>
      </c>
      <c r="E959" s="115">
        <f t="shared" si="1365"/>
        <v>0</v>
      </c>
      <c r="F959" s="114"/>
      <c r="G959" s="115">
        <f t="shared" ref="G959:S959" si="1392">IFERROR(G935/G$32,0)</f>
        <v>0</v>
      </c>
      <c r="H959" s="115">
        <f t="shared" si="1392"/>
        <v>0</v>
      </c>
      <c r="I959" s="115">
        <f t="shared" si="1392"/>
        <v>0</v>
      </c>
      <c r="J959" s="115">
        <f t="shared" si="1392"/>
        <v>0</v>
      </c>
      <c r="K959" s="115">
        <f t="shared" si="1392"/>
        <v>0</v>
      </c>
      <c r="L959" s="115">
        <f t="shared" si="1392"/>
        <v>0</v>
      </c>
      <c r="M959" s="115">
        <f t="shared" si="1392"/>
        <v>0</v>
      </c>
      <c r="N959" s="115">
        <f t="shared" si="1392"/>
        <v>0</v>
      </c>
      <c r="O959" s="115">
        <f t="shared" si="1392"/>
        <v>0</v>
      </c>
      <c r="P959" s="115">
        <f t="shared" si="1392"/>
        <v>0</v>
      </c>
      <c r="Q959" s="115">
        <f t="shared" si="1392"/>
        <v>0</v>
      </c>
      <c r="R959" s="115">
        <f t="shared" si="1392"/>
        <v>0</v>
      </c>
      <c r="S959" s="117">
        <f t="shared" si="1392"/>
        <v>0</v>
      </c>
      <c r="T959" s="114"/>
      <c r="U959" s="117">
        <f t="shared" ref="U959:X959" si="1393">IFERROR(U935/U$32,0)</f>
        <v>0</v>
      </c>
      <c r="V959" s="117">
        <f t="shared" si="1393"/>
        <v>0</v>
      </c>
      <c r="W959" s="117">
        <f t="shared" si="1393"/>
        <v>0</v>
      </c>
      <c r="X959" s="117">
        <f t="shared" si="1393"/>
        <v>0</v>
      </c>
    </row>
    <row r="960" ht="14.25" customHeight="1" outlineLevel="1">
      <c r="A960" s="110"/>
      <c r="B960" s="111" t="s">
        <v>388</v>
      </c>
      <c r="C960" s="112" t="s">
        <v>69</v>
      </c>
      <c r="E960" s="115" t="str">
        <f t="shared" si="1365"/>
        <v>#REF!</v>
      </c>
      <c r="F960" s="114"/>
      <c r="G960" s="115">
        <f t="shared" ref="G960:S960" si="1394">IFERROR(G936/G$32,0)</f>
        <v>0</v>
      </c>
      <c r="H960" s="115">
        <f t="shared" si="1394"/>
        <v>0</v>
      </c>
      <c r="I960" s="115">
        <f t="shared" si="1394"/>
        <v>0</v>
      </c>
      <c r="J960" s="115">
        <f t="shared" si="1394"/>
        <v>0</v>
      </c>
      <c r="K960" s="115">
        <f t="shared" si="1394"/>
        <v>0</v>
      </c>
      <c r="L960" s="115">
        <f t="shared" si="1394"/>
        <v>0</v>
      </c>
      <c r="M960" s="115">
        <f t="shared" si="1394"/>
        <v>0</v>
      </c>
      <c r="N960" s="115">
        <f t="shared" si="1394"/>
        <v>0</v>
      </c>
      <c r="O960" s="115">
        <f t="shared" si="1394"/>
        <v>0</v>
      </c>
      <c r="P960" s="115">
        <f t="shared" si="1394"/>
        <v>0</v>
      </c>
      <c r="Q960" s="115">
        <f t="shared" si="1394"/>
        <v>0</v>
      </c>
      <c r="R960" s="115">
        <f t="shared" si="1394"/>
        <v>0</v>
      </c>
      <c r="S960" s="117">
        <f t="shared" si="1394"/>
        <v>0</v>
      </c>
      <c r="T960" s="114"/>
      <c r="U960" s="117">
        <f t="shared" ref="U960:X960" si="1395">IFERROR(U936/U$32,0)</f>
        <v>0</v>
      </c>
      <c r="V960" s="117">
        <f t="shared" si="1395"/>
        <v>0</v>
      </c>
      <c r="W960" s="117">
        <f t="shared" si="1395"/>
        <v>0</v>
      </c>
      <c r="X960" s="117">
        <f t="shared" si="1395"/>
        <v>0</v>
      </c>
    </row>
    <row r="961" ht="14.25" customHeight="1" outlineLevel="1">
      <c r="A961" s="110"/>
      <c r="B961" s="197" t="s">
        <v>389</v>
      </c>
      <c r="C961" s="112" t="s">
        <v>69</v>
      </c>
      <c r="E961" s="115">
        <f t="shared" si="1365"/>
        <v>0</v>
      </c>
      <c r="F961" s="114"/>
      <c r="G961" s="115">
        <f t="shared" ref="G961:S961" si="1396">IFERROR(G937/G$32,0)</f>
        <v>0.0002181304584</v>
      </c>
      <c r="H961" s="115">
        <f t="shared" si="1396"/>
        <v>0</v>
      </c>
      <c r="I961" s="115">
        <f t="shared" si="1396"/>
        <v>0</v>
      </c>
      <c r="J961" s="115">
        <f t="shared" si="1396"/>
        <v>0</v>
      </c>
      <c r="K961" s="115">
        <f t="shared" si="1396"/>
        <v>0</v>
      </c>
      <c r="L961" s="115">
        <f t="shared" si="1396"/>
        <v>0</v>
      </c>
      <c r="M961" s="115">
        <f t="shared" si="1396"/>
        <v>0</v>
      </c>
      <c r="N961" s="115">
        <f t="shared" si="1396"/>
        <v>0</v>
      </c>
      <c r="O961" s="115">
        <f t="shared" si="1396"/>
        <v>0</v>
      </c>
      <c r="P961" s="115">
        <f t="shared" si="1396"/>
        <v>0</v>
      </c>
      <c r="Q961" s="115">
        <f t="shared" si="1396"/>
        <v>0</v>
      </c>
      <c r="R961" s="115">
        <f t="shared" si="1396"/>
        <v>0</v>
      </c>
      <c r="S961" s="117">
        <f t="shared" si="1396"/>
        <v>0.00008389458226</v>
      </c>
      <c r="T961" s="114"/>
      <c r="U961" s="117">
        <f t="shared" ref="U961:X961" si="1397">IFERROR(U937/U$32,0)</f>
        <v>0.00008389458226</v>
      </c>
      <c r="V961" s="117">
        <f t="shared" si="1397"/>
        <v>0</v>
      </c>
      <c r="W961" s="117">
        <f t="shared" si="1397"/>
        <v>0</v>
      </c>
      <c r="X961" s="117">
        <f t="shared" si="1397"/>
        <v>0</v>
      </c>
    </row>
    <row r="962" ht="14.25" customHeight="1" outlineLevel="1">
      <c r="A962" s="110"/>
      <c r="B962" s="111" t="s">
        <v>390</v>
      </c>
      <c r="C962" s="112" t="s">
        <v>69</v>
      </c>
      <c r="E962" s="115">
        <f t="shared" si="1365"/>
        <v>0</v>
      </c>
      <c r="F962" s="114"/>
      <c r="G962" s="115">
        <f t="shared" ref="G962:S962" si="1398">IFERROR(G938/G$32,0)</f>
        <v>0</v>
      </c>
      <c r="H962" s="115">
        <f t="shared" si="1398"/>
        <v>0</v>
      </c>
      <c r="I962" s="115">
        <f t="shared" si="1398"/>
        <v>0</v>
      </c>
      <c r="J962" s="115">
        <f t="shared" si="1398"/>
        <v>0</v>
      </c>
      <c r="K962" s="115">
        <f t="shared" si="1398"/>
        <v>0</v>
      </c>
      <c r="L962" s="115">
        <f t="shared" si="1398"/>
        <v>0</v>
      </c>
      <c r="M962" s="115">
        <f t="shared" si="1398"/>
        <v>0</v>
      </c>
      <c r="N962" s="115">
        <f t="shared" si="1398"/>
        <v>0</v>
      </c>
      <c r="O962" s="115">
        <f t="shared" si="1398"/>
        <v>0</v>
      </c>
      <c r="P962" s="115">
        <f t="shared" si="1398"/>
        <v>0</v>
      </c>
      <c r="Q962" s="115">
        <f t="shared" si="1398"/>
        <v>0</v>
      </c>
      <c r="R962" s="115">
        <f t="shared" si="1398"/>
        <v>0</v>
      </c>
      <c r="S962" s="117">
        <f t="shared" si="1398"/>
        <v>0</v>
      </c>
      <c r="T962" s="114"/>
      <c r="U962" s="117">
        <f t="shared" ref="U962:X962" si="1399">IFERROR(U938/U$32,0)</f>
        <v>0</v>
      </c>
      <c r="V962" s="117">
        <f t="shared" si="1399"/>
        <v>0</v>
      </c>
      <c r="W962" s="117">
        <f t="shared" si="1399"/>
        <v>0</v>
      </c>
      <c r="X962" s="117">
        <f t="shared" si="1399"/>
        <v>0</v>
      </c>
    </row>
    <row r="963" ht="14.25" customHeight="1" outlineLevel="1">
      <c r="A963" s="110"/>
      <c r="B963" s="111" t="s">
        <v>391</v>
      </c>
      <c r="C963" s="112" t="s">
        <v>69</v>
      </c>
      <c r="E963" s="115">
        <f t="shared" si="1365"/>
        <v>0</v>
      </c>
      <c r="F963" s="114"/>
      <c r="G963" s="115">
        <f t="shared" ref="G963:S963" si="1400">IFERROR(G939/G$32,0)</f>
        <v>0</v>
      </c>
      <c r="H963" s="115">
        <f t="shared" si="1400"/>
        <v>0</v>
      </c>
      <c r="I963" s="115">
        <f t="shared" si="1400"/>
        <v>0</v>
      </c>
      <c r="J963" s="115">
        <f t="shared" si="1400"/>
        <v>0</v>
      </c>
      <c r="K963" s="115">
        <f t="shared" si="1400"/>
        <v>0</v>
      </c>
      <c r="L963" s="115">
        <f t="shared" si="1400"/>
        <v>0</v>
      </c>
      <c r="M963" s="115">
        <f t="shared" si="1400"/>
        <v>0</v>
      </c>
      <c r="N963" s="115">
        <f t="shared" si="1400"/>
        <v>0</v>
      </c>
      <c r="O963" s="115">
        <f t="shared" si="1400"/>
        <v>0</v>
      </c>
      <c r="P963" s="115">
        <f t="shared" si="1400"/>
        <v>0</v>
      </c>
      <c r="Q963" s="115">
        <f t="shared" si="1400"/>
        <v>0</v>
      </c>
      <c r="R963" s="115">
        <f t="shared" si="1400"/>
        <v>0</v>
      </c>
      <c r="S963" s="117">
        <f t="shared" si="1400"/>
        <v>0</v>
      </c>
      <c r="T963" s="114"/>
      <c r="U963" s="117">
        <f t="shared" ref="U963:X963" si="1401">IFERROR(U939/U$32,0)</f>
        <v>0</v>
      </c>
      <c r="V963" s="117">
        <f t="shared" si="1401"/>
        <v>0</v>
      </c>
      <c r="W963" s="117">
        <f t="shared" si="1401"/>
        <v>0</v>
      </c>
      <c r="X963" s="117">
        <f t="shared" si="1401"/>
        <v>0</v>
      </c>
    </row>
    <row r="964" ht="14.25" customHeight="1" outlineLevel="1">
      <c r="A964" s="110"/>
      <c r="B964" s="197" t="s">
        <v>392</v>
      </c>
      <c r="C964" s="112" t="s">
        <v>69</v>
      </c>
      <c r="E964" s="115">
        <f t="shared" si="1365"/>
        <v>0</v>
      </c>
      <c r="F964" s="114"/>
      <c r="G964" s="115">
        <f t="shared" ref="G964:S964" si="1402">IFERROR(G940/G$32,0)</f>
        <v>0.0007861785271</v>
      </c>
      <c r="H964" s="115">
        <f t="shared" si="1402"/>
        <v>0.0003332487869</v>
      </c>
      <c r="I964" s="115">
        <f t="shared" si="1402"/>
        <v>0</v>
      </c>
      <c r="J964" s="115">
        <f t="shared" si="1402"/>
        <v>0</v>
      </c>
      <c r="K964" s="115">
        <f t="shared" si="1402"/>
        <v>0</v>
      </c>
      <c r="L964" s="115">
        <f t="shared" si="1402"/>
        <v>0</v>
      </c>
      <c r="M964" s="115">
        <f t="shared" si="1402"/>
        <v>0</v>
      </c>
      <c r="N964" s="115">
        <f t="shared" si="1402"/>
        <v>0</v>
      </c>
      <c r="O964" s="115">
        <f t="shared" si="1402"/>
        <v>0</v>
      </c>
      <c r="P964" s="115">
        <f t="shared" si="1402"/>
        <v>0</v>
      </c>
      <c r="Q964" s="115">
        <f t="shared" si="1402"/>
        <v>0</v>
      </c>
      <c r="R964" s="115">
        <f t="shared" si="1402"/>
        <v>0</v>
      </c>
      <c r="S964" s="117">
        <f t="shared" si="1402"/>
        <v>0.0004282119303</v>
      </c>
      <c r="T964" s="114"/>
      <c r="U964" s="117">
        <f t="shared" ref="U964:X964" si="1403">IFERROR(U940/U$32,0)</f>
        <v>0.0004282119303</v>
      </c>
      <c r="V964" s="117">
        <f t="shared" si="1403"/>
        <v>0</v>
      </c>
      <c r="W964" s="117">
        <f t="shared" si="1403"/>
        <v>0</v>
      </c>
      <c r="X964" s="117">
        <f t="shared" si="1403"/>
        <v>0</v>
      </c>
    </row>
    <row r="965" ht="14.25" customHeight="1" outlineLevel="1">
      <c r="A965" s="110"/>
      <c r="B965" s="111" t="s">
        <v>393</v>
      </c>
      <c r="C965" s="112" t="s">
        <v>69</v>
      </c>
      <c r="E965" s="115">
        <f>IFERROR(E940/E$32,0)</f>
        <v>0</v>
      </c>
      <c r="F965" s="114"/>
      <c r="G965" s="115">
        <f t="shared" ref="G965:S965" si="1404">IFERROR(G940/G$32,0)</f>
        <v>0.0007861785271</v>
      </c>
      <c r="H965" s="115">
        <f t="shared" si="1404"/>
        <v>0.0003332487869</v>
      </c>
      <c r="I965" s="115">
        <f t="shared" si="1404"/>
        <v>0</v>
      </c>
      <c r="J965" s="115">
        <f t="shared" si="1404"/>
        <v>0</v>
      </c>
      <c r="K965" s="115">
        <f t="shared" si="1404"/>
        <v>0</v>
      </c>
      <c r="L965" s="115">
        <f t="shared" si="1404"/>
        <v>0</v>
      </c>
      <c r="M965" s="115">
        <f t="shared" si="1404"/>
        <v>0</v>
      </c>
      <c r="N965" s="115">
        <f t="shared" si="1404"/>
        <v>0</v>
      </c>
      <c r="O965" s="115">
        <f t="shared" si="1404"/>
        <v>0</v>
      </c>
      <c r="P965" s="115">
        <f t="shared" si="1404"/>
        <v>0</v>
      </c>
      <c r="Q965" s="115">
        <f t="shared" si="1404"/>
        <v>0</v>
      </c>
      <c r="R965" s="115">
        <f t="shared" si="1404"/>
        <v>0</v>
      </c>
      <c r="S965" s="117">
        <f t="shared" si="1404"/>
        <v>0.0004282119303</v>
      </c>
      <c r="T965" s="114"/>
      <c r="U965" s="117">
        <f t="shared" ref="U965:X965" si="1405">IFERROR(U940/U$32,0)</f>
        <v>0.0004282119303</v>
      </c>
      <c r="V965" s="117">
        <f t="shared" si="1405"/>
        <v>0</v>
      </c>
      <c r="W965" s="117">
        <f t="shared" si="1405"/>
        <v>0</v>
      </c>
      <c r="X965" s="117">
        <f t="shared" si="1405"/>
        <v>0</v>
      </c>
    </row>
    <row r="966" ht="14.25" customHeight="1" outlineLevel="1">
      <c r="A966" s="121"/>
      <c r="B966" s="148" t="s">
        <v>394</v>
      </c>
      <c r="C966" s="123" t="s">
        <v>69</v>
      </c>
      <c r="D966" s="70"/>
      <c r="E966" s="117">
        <f>IFERROR(E941/E941,0)</f>
        <v>0</v>
      </c>
      <c r="F966" s="109"/>
      <c r="G966" s="117">
        <f t="shared" ref="G966:S966" si="1406">IFERROR(G941/G941,0)</f>
        <v>1</v>
      </c>
      <c r="H966" s="117">
        <f t="shared" si="1406"/>
        <v>1</v>
      </c>
      <c r="I966" s="117">
        <f t="shared" si="1406"/>
        <v>0</v>
      </c>
      <c r="J966" s="117">
        <f t="shared" si="1406"/>
        <v>0</v>
      </c>
      <c r="K966" s="117">
        <f t="shared" si="1406"/>
        <v>0</v>
      </c>
      <c r="L966" s="117">
        <f t="shared" si="1406"/>
        <v>0</v>
      </c>
      <c r="M966" s="117">
        <f t="shared" si="1406"/>
        <v>0</v>
      </c>
      <c r="N966" s="117">
        <f t="shared" si="1406"/>
        <v>0</v>
      </c>
      <c r="O966" s="117">
        <f t="shared" si="1406"/>
        <v>0</v>
      </c>
      <c r="P966" s="117">
        <f t="shared" si="1406"/>
        <v>0</v>
      </c>
      <c r="Q966" s="117">
        <f t="shared" si="1406"/>
        <v>0</v>
      </c>
      <c r="R966" s="117">
        <f t="shared" si="1406"/>
        <v>0</v>
      </c>
      <c r="S966" s="117">
        <f t="shared" si="1406"/>
        <v>1</v>
      </c>
      <c r="T966" s="109"/>
      <c r="U966" s="117">
        <f t="shared" ref="U966:X966" si="1407">IFERROR(U941/U941,0)</f>
        <v>1</v>
      </c>
      <c r="V966" s="117">
        <f t="shared" si="1407"/>
        <v>0</v>
      </c>
      <c r="W966" s="117">
        <f t="shared" si="1407"/>
        <v>0</v>
      </c>
      <c r="X966" s="117">
        <f t="shared" si="1407"/>
        <v>0</v>
      </c>
    </row>
    <row r="967" ht="14.25" customHeight="1" outlineLevel="1">
      <c r="A967" s="110"/>
      <c r="B967" s="111" t="s">
        <v>395</v>
      </c>
      <c r="C967" s="112"/>
      <c r="E967" s="116">
        <v>1.0</v>
      </c>
      <c r="F967" s="114"/>
      <c r="G967" s="116">
        <v>1.0</v>
      </c>
      <c r="H967" s="116">
        <v>1.0</v>
      </c>
      <c r="I967" s="116">
        <v>1.0</v>
      </c>
      <c r="J967" s="116"/>
      <c r="K967" s="116"/>
      <c r="L967" s="116"/>
      <c r="M967" s="116"/>
      <c r="N967" s="116"/>
      <c r="O967" s="116"/>
      <c r="P967" s="116"/>
      <c r="Q967" s="116"/>
      <c r="R967" s="116"/>
      <c r="S967" s="120">
        <v>1.0</v>
      </c>
      <c r="T967" s="114"/>
      <c r="U967" s="120">
        <v>1.0</v>
      </c>
      <c r="V967" s="120">
        <v>1.0</v>
      </c>
      <c r="W967" s="120">
        <v>1.0</v>
      </c>
      <c r="X967" s="120">
        <v>1.0</v>
      </c>
    </row>
    <row r="968" ht="14.25" customHeight="1" outlineLevel="1">
      <c r="A968" s="110"/>
      <c r="B968" s="111" t="s">
        <v>396</v>
      </c>
      <c r="C968" s="112"/>
      <c r="E968" s="116">
        <v>1.0</v>
      </c>
      <c r="F968" s="114"/>
      <c r="G968" s="116">
        <v>1.0</v>
      </c>
      <c r="H968" s="116">
        <v>1.0</v>
      </c>
      <c r="I968" s="116">
        <v>1.0</v>
      </c>
      <c r="J968" s="116"/>
      <c r="K968" s="116"/>
      <c r="L968" s="116"/>
      <c r="M968" s="116"/>
      <c r="N968" s="116"/>
      <c r="O968" s="116"/>
      <c r="P968" s="116"/>
      <c r="Q968" s="116"/>
      <c r="R968" s="116"/>
      <c r="S968" s="120">
        <v>1.0</v>
      </c>
      <c r="T968" s="114"/>
      <c r="U968" s="120">
        <v>1.0</v>
      </c>
      <c r="V968" s="120">
        <v>1.0</v>
      </c>
      <c r="W968" s="120">
        <v>1.0</v>
      </c>
      <c r="X968" s="120">
        <v>1.0</v>
      </c>
    </row>
    <row r="969" ht="14.25" customHeight="1" outlineLevel="1">
      <c r="A969" s="110"/>
      <c r="B969" s="111" t="s">
        <v>397</v>
      </c>
      <c r="C969" s="112"/>
      <c r="E969" s="127"/>
      <c r="F969" s="114"/>
      <c r="G969" s="116">
        <v>19.75</v>
      </c>
      <c r="H969" s="116">
        <v>23.65</v>
      </c>
      <c r="I969" s="116">
        <v>19.45</v>
      </c>
      <c r="J969" s="116"/>
      <c r="K969" s="116"/>
      <c r="L969" s="116"/>
      <c r="M969" s="116"/>
      <c r="N969" s="116"/>
      <c r="O969" s="116"/>
      <c r="P969" s="116" t="s">
        <v>416</v>
      </c>
      <c r="Q969" s="116"/>
      <c r="R969" s="116"/>
      <c r="S969" s="120"/>
      <c r="T969" s="114"/>
      <c r="U969" s="120">
        <f t="shared" ref="U969:X969" si="1408">SUMIFS($G969:$R969,$G$5:$R$5,U$6)</f>
        <v>62.85</v>
      </c>
      <c r="V969" s="120">
        <f t="shared" si="1408"/>
        <v>0</v>
      </c>
      <c r="W969" s="120">
        <f t="shared" si="1408"/>
        <v>0</v>
      </c>
      <c r="X969" s="120">
        <f t="shared" si="1408"/>
        <v>0</v>
      </c>
    </row>
    <row r="970" ht="14.25" customHeight="1" outlineLevel="1">
      <c r="A970" s="179"/>
      <c r="B970" s="198" t="s">
        <v>398</v>
      </c>
      <c r="C970" s="181"/>
      <c r="D970" s="70"/>
      <c r="E970" s="124">
        <f>IFERROR(E941/(E969*E967*24),0)</f>
        <v>0</v>
      </c>
      <c r="F970" s="109"/>
      <c r="G970" s="124">
        <f t="shared" ref="G970:S970" si="1409">IFERROR(G941/(G969*G967*24),0)</f>
        <v>1.265822785</v>
      </c>
      <c r="H970" s="124">
        <f t="shared" si="1409"/>
        <v>0.88794926</v>
      </c>
      <c r="I970" s="124">
        <f t="shared" si="1409"/>
        <v>0</v>
      </c>
      <c r="J970" s="124">
        <f t="shared" si="1409"/>
        <v>0</v>
      </c>
      <c r="K970" s="124">
        <f t="shared" si="1409"/>
        <v>0</v>
      </c>
      <c r="L970" s="124">
        <f t="shared" si="1409"/>
        <v>0</v>
      </c>
      <c r="M970" s="124">
        <f t="shared" si="1409"/>
        <v>0</v>
      </c>
      <c r="N970" s="124">
        <f t="shared" si="1409"/>
        <v>0</v>
      </c>
      <c r="O970" s="124">
        <f t="shared" si="1409"/>
        <v>0</v>
      </c>
      <c r="P970" s="124">
        <f t="shared" si="1409"/>
        <v>0</v>
      </c>
      <c r="Q970" s="124">
        <f t="shared" si="1409"/>
        <v>0</v>
      </c>
      <c r="R970" s="124">
        <f t="shared" si="1409"/>
        <v>0</v>
      </c>
      <c r="S970" s="124">
        <f t="shared" si="1409"/>
        <v>0</v>
      </c>
      <c r="T970" s="109"/>
      <c r="U970" s="124">
        <f t="shared" ref="U970:X970" si="1410">IFERROR(U941/(U969*U967*24),0)</f>
        <v>0.7319013524</v>
      </c>
      <c r="V970" s="124">
        <f t="shared" si="1410"/>
        <v>0</v>
      </c>
      <c r="W970" s="124">
        <f t="shared" si="1410"/>
        <v>0</v>
      </c>
      <c r="X970" s="124">
        <f t="shared" si="1410"/>
        <v>0</v>
      </c>
    </row>
    <row r="971" ht="14.25" customHeight="1">
      <c r="S971" s="70"/>
    </row>
    <row r="972" ht="14.25" customHeight="1">
      <c r="A972" s="103" t="s">
        <v>217</v>
      </c>
      <c r="B972" s="104" t="s">
        <v>417</v>
      </c>
      <c r="G972" s="202"/>
      <c r="S972" s="70"/>
    </row>
    <row r="973" ht="14.25" customHeight="1">
      <c r="A973" s="203"/>
      <c r="B973" s="204" t="s">
        <v>370</v>
      </c>
      <c r="C973" s="205" t="s">
        <v>418</v>
      </c>
      <c r="E973" s="206"/>
      <c r="F973" s="114"/>
      <c r="G973" s="206"/>
      <c r="H973" s="206"/>
      <c r="I973" s="206"/>
      <c r="J973" s="206"/>
      <c r="K973" s="206"/>
      <c r="L973" s="206"/>
      <c r="M973" s="206"/>
      <c r="N973" s="206"/>
      <c r="O973" s="206"/>
      <c r="P973" s="206"/>
      <c r="Q973" s="206"/>
      <c r="R973" s="206"/>
      <c r="S973" s="108"/>
      <c r="T973" s="114"/>
      <c r="U973" s="206"/>
      <c r="V973" s="206"/>
      <c r="W973" s="206"/>
      <c r="X973" s="206"/>
    </row>
    <row r="974" ht="14.25" customHeight="1">
      <c r="A974" s="110"/>
      <c r="B974" s="111" t="s">
        <v>419</v>
      </c>
      <c r="C974" s="112" t="s">
        <v>418</v>
      </c>
      <c r="E974" s="116">
        <f t="shared" ref="E974:E976" si="1413">E985+E996+E1007+E1018+E1029+E1040+E1051+E1062+E1073+E1084+E1095+E1117+E1106</f>
        <v>0</v>
      </c>
      <c r="F974" s="114"/>
      <c r="G974" s="116">
        <f t="shared" ref="G974:R974" si="1411">G985+G996+G1007+G1018+G1029+G1040+G1051+G1062+G1073+G1084+G1095+G1117+G1106</f>
        <v>1185159.301</v>
      </c>
      <c r="H974" s="116">
        <f t="shared" si="1411"/>
        <v>1569335.365</v>
      </c>
      <c r="I974" s="116">
        <f t="shared" si="1411"/>
        <v>1103309.1</v>
      </c>
      <c r="J974" s="116">
        <f t="shared" si="1411"/>
        <v>1569149.51</v>
      </c>
      <c r="K974" s="116">
        <f t="shared" si="1411"/>
        <v>0</v>
      </c>
      <c r="L974" s="116">
        <f t="shared" si="1411"/>
        <v>0</v>
      </c>
      <c r="M974" s="116">
        <f t="shared" si="1411"/>
        <v>0</v>
      </c>
      <c r="N974" s="116">
        <f t="shared" si="1411"/>
        <v>0</v>
      </c>
      <c r="O974" s="116">
        <f t="shared" si="1411"/>
        <v>0</v>
      </c>
      <c r="P974" s="116">
        <f t="shared" si="1411"/>
        <v>0</v>
      </c>
      <c r="Q974" s="116">
        <f t="shared" si="1411"/>
        <v>0</v>
      </c>
      <c r="R974" s="116">
        <f t="shared" si="1411"/>
        <v>0</v>
      </c>
      <c r="S974" s="120">
        <f t="shared" ref="S974:S977" si="1415">SUM(G974:R974)</f>
        <v>5426953.277</v>
      </c>
      <c r="T974" s="114"/>
      <c r="U974" s="116">
        <f t="shared" ref="U974:X974" si="1412">SUMIFS($G974:$R974,$G$5:$R$5,U$6)</f>
        <v>3857803.767</v>
      </c>
      <c r="V974" s="116">
        <f t="shared" si="1412"/>
        <v>1569149.51</v>
      </c>
      <c r="W974" s="116">
        <f t="shared" si="1412"/>
        <v>0</v>
      </c>
      <c r="X974" s="116">
        <f t="shared" si="1412"/>
        <v>0</v>
      </c>
    </row>
    <row r="975" ht="14.25" customHeight="1">
      <c r="A975" s="110"/>
      <c r="B975" s="111" t="s">
        <v>420</v>
      </c>
      <c r="C975" s="112" t="s">
        <v>418</v>
      </c>
      <c r="E975" s="116">
        <f t="shared" si="1413"/>
        <v>0</v>
      </c>
      <c r="F975" s="114"/>
      <c r="G975" s="116">
        <f t="shared" ref="G975:R975" si="1414">G986+G997+G1008+G1019+G1030+G1041+G1052+G1063+G1074+G1085+G1096+G1118+G1107</f>
        <v>50.4</v>
      </c>
      <c r="H975" s="116">
        <f t="shared" si="1414"/>
        <v>0</v>
      </c>
      <c r="I975" s="116">
        <f t="shared" si="1414"/>
        <v>239.45</v>
      </c>
      <c r="J975" s="116">
        <f t="shared" si="1414"/>
        <v>0</v>
      </c>
      <c r="K975" s="116">
        <f t="shared" si="1414"/>
        <v>0</v>
      </c>
      <c r="L975" s="116">
        <f t="shared" si="1414"/>
        <v>0</v>
      </c>
      <c r="M975" s="116">
        <f t="shared" si="1414"/>
        <v>0</v>
      </c>
      <c r="N975" s="116">
        <f t="shared" si="1414"/>
        <v>0</v>
      </c>
      <c r="O975" s="116">
        <f t="shared" si="1414"/>
        <v>0</v>
      </c>
      <c r="P975" s="116">
        <f t="shared" si="1414"/>
        <v>0</v>
      </c>
      <c r="Q975" s="116">
        <f t="shared" si="1414"/>
        <v>0</v>
      </c>
      <c r="R975" s="116">
        <f t="shared" si="1414"/>
        <v>0</v>
      </c>
      <c r="S975" s="120">
        <f t="shared" si="1415"/>
        <v>289.85</v>
      </c>
      <c r="T975" s="114"/>
      <c r="U975" s="116">
        <f t="shared" ref="U975:X975" si="1416">SUMIFS($G975:$R975,$G$5:$R$5,U$6)</f>
        <v>289.85</v>
      </c>
      <c r="V975" s="116">
        <f t="shared" si="1416"/>
        <v>0</v>
      </c>
      <c r="W975" s="116">
        <f t="shared" si="1416"/>
        <v>0</v>
      </c>
      <c r="X975" s="116">
        <f t="shared" si="1416"/>
        <v>0</v>
      </c>
    </row>
    <row r="976" ht="14.25" customHeight="1">
      <c r="A976" s="110"/>
      <c r="B976" s="111" t="s">
        <v>421</v>
      </c>
      <c r="C976" s="112" t="s">
        <v>418</v>
      </c>
      <c r="E976" s="116">
        <f t="shared" si="1413"/>
        <v>0</v>
      </c>
      <c r="F976" s="114"/>
      <c r="G976" s="116">
        <f t="shared" ref="G976:R976" si="1417">G987+G998+G1009+G1020+G1031+G1042+G1053+G1064+G1075+G1086+G1097+G1119+G1108</f>
        <v>0</v>
      </c>
      <c r="H976" s="116">
        <f t="shared" si="1417"/>
        <v>0</v>
      </c>
      <c r="I976" s="116">
        <f t="shared" si="1417"/>
        <v>0</v>
      </c>
      <c r="J976" s="116">
        <f t="shared" si="1417"/>
        <v>0</v>
      </c>
      <c r="K976" s="116">
        <f t="shared" si="1417"/>
        <v>0</v>
      </c>
      <c r="L976" s="116">
        <f t="shared" si="1417"/>
        <v>0</v>
      </c>
      <c r="M976" s="116">
        <f t="shared" si="1417"/>
        <v>0</v>
      </c>
      <c r="N976" s="116">
        <f t="shared" si="1417"/>
        <v>0</v>
      </c>
      <c r="O976" s="116">
        <f t="shared" si="1417"/>
        <v>0</v>
      </c>
      <c r="P976" s="116">
        <f t="shared" si="1417"/>
        <v>0</v>
      </c>
      <c r="Q976" s="116">
        <f t="shared" si="1417"/>
        <v>0</v>
      </c>
      <c r="R976" s="116">
        <f t="shared" si="1417"/>
        <v>0</v>
      </c>
      <c r="S976" s="120">
        <f t="shared" si="1415"/>
        <v>0</v>
      </c>
      <c r="T976" s="114"/>
      <c r="U976" s="116">
        <f t="shared" ref="U976:X976" si="1418">SUMIFS($G976:$R976,$G$5:$R$5,U$6)</f>
        <v>0</v>
      </c>
      <c r="V976" s="116">
        <f t="shared" si="1418"/>
        <v>0</v>
      </c>
      <c r="W976" s="116">
        <f t="shared" si="1418"/>
        <v>0</v>
      </c>
      <c r="X976" s="116">
        <f t="shared" si="1418"/>
        <v>0</v>
      </c>
    </row>
    <row r="977" ht="14.25" customHeight="1">
      <c r="A977" s="121"/>
      <c r="B977" s="148" t="s">
        <v>422</v>
      </c>
      <c r="C977" s="123" t="s">
        <v>418</v>
      </c>
      <c r="D977" s="70"/>
      <c r="E977" s="120">
        <f>SUM(E974:E975)-E976</f>
        <v>0</v>
      </c>
      <c r="F977" s="109"/>
      <c r="G977" s="120">
        <f t="shared" ref="G977:R977" si="1419">SUM(G974:G975)-G976</f>
        <v>1185209.701</v>
      </c>
      <c r="H977" s="120">
        <f t="shared" si="1419"/>
        <v>1569335.365</v>
      </c>
      <c r="I977" s="120">
        <f t="shared" si="1419"/>
        <v>1103548.55</v>
      </c>
      <c r="J977" s="120">
        <f t="shared" si="1419"/>
        <v>1569149.51</v>
      </c>
      <c r="K977" s="120">
        <f t="shared" si="1419"/>
        <v>0</v>
      </c>
      <c r="L977" s="120">
        <f t="shared" si="1419"/>
        <v>0</v>
      </c>
      <c r="M977" s="120">
        <f t="shared" si="1419"/>
        <v>0</v>
      </c>
      <c r="N977" s="120">
        <f t="shared" si="1419"/>
        <v>0</v>
      </c>
      <c r="O977" s="120">
        <f t="shared" si="1419"/>
        <v>0</v>
      </c>
      <c r="P977" s="120">
        <f t="shared" si="1419"/>
        <v>0</v>
      </c>
      <c r="Q977" s="120">
        <f t="shared" si="1419"/>
        <v>0</v>
      </c>
      <c r="R977" s="120">
        <f t="shared" si="1419"/>
        <v>0</v>
      </c>
      <c r="S977" s="120">
        <f t="shared" si="1415"/>
        <v>5427243.127</v>
      </c>
      <c r="T977" s="109"/>
      <c r="U977" s="120">
        <f t="shared" ref="U977:X977" si="1420">SUM(U974:U975)-U976</f>
        <v>3858093.617</v>
      </c>
      <c r="V977" s="120">
        <f t="shared" si="1420"/>
        <v>1569149.51</v>
      </c>
      <c r="W977" s="120">
        <f t="shared" si="1420"/>
        <v>0</v>
      </c>
      <c r="X977" s="120">
        <f t="shared" si="1420"/>
        <v>0</v>
      </c>
    </row>
    <row r="978" ht="14.25" customHeight="1">
      <c r="A978" s="121"/>
      <c r="B978" s="148" t="s">
        <v>423</v>
      </c>
      <c r="C978" s="123" t="s">
        <v>418</v>
      </c>
      <c r="D978" s="70"/>
      <c r="E978" s="120">
        <f>IFERROR(E977/E60,0)</f>
        <v>0</v>
      </c>
      <c r="F978" s="109"/>
      <c r="G978" s="120">
        <f t="shared" ref="G978:S978" si="1421">IFERROR(G977/G60,0)</f>
        <v>60010.6178</v>
      </c>
      <c r="H978" s="120">
        <f t="shared" si="1421"/>
        <v>66356.67506</v>
      </c>
      <c r="I978" s="120">
        <f t="shared" si="1421"/>
        <v>56737.71465</v>
      </c>
      <c r="J978" s="120">
        <f t="shared" si="1421"/>
        <v>0</v>
      </c>
      <c r="K978" s="120">
        <f t="shared" si="1421"/>
        <v>0</v>
      </c>
      <c r="L978" s="120">
        <f t="shared" si="1421"/>
        <v>0</v>
      </c>
      <c r="M978" s="120">
        <f t="shared" si="1421"/>
        <v>0</v>
      </c>
      <c r="N978" s="120">
        <f t="shared" si="1421"/>
        <v>0</v>
      </c>
      <c r="O978" s="120">
        <f t="shared" si="1421"/>
        <v>0</v>
      </c>
      <c r="P978" s="120">
        <f t="shared" si="1421"/>
        <v>0</v>
      </c>
      <c r="Q978" s="120">
        <f t="shared" si="1421"/>
        <v>0</v>
      </c>
      <c r="R978" s="120">
        <f t="shared" si="1421"/>
        <v>0</v>
      </c>
      <c r="S978" s="120">
        <f t="shared" si="1421"/>
        <v>86352.31705</v>
      </c>
      <c r="T978" s="109"/>
      <c r="U978" s="120">
        <f t="shared" ref="U978:X978" si="1422">IFERROR(U977/U60,0)</f>
        <v>61385.73774</v>
      </c>
      <c r="V978" s="120">
        <f t="shared" si="1422"/>
        <v>0</v>
      </c>
      <c r="W978" s="120">
        <f t="shared" si="1422"/>
        <v>0</v>
      </c>
      <c r="X978" s="120">
        <f t="shared" si="1422"/>
        <v>0</v>
      </c>
    </row>
    <row r="979" ht="4.5" customHeight="1">
      <c r="A979" s="128"/>
      <c r="B979" s="129"/>
      <c r="C979" s="130"/>
      <c r="D979" s="70"/>
      <c r="E979" s="131"/>
      <c r="F979" s="7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70"/>
      <c r="U979" s="131"/>
      <c r="V979" s="131"/>
      <c r="W979" s="131"/>
      <c r="X979" s="131"/>
    </row>
    <row r="980" ht="14.25" customHeight="1">
      <c r="A980" s="110"/>
      <c r="B980" s="111" t="s">
        <v>424</v>
      </c>
      <c r="C980" s="112" t="s">
        <v>418</v>
      </c>
      <c r="E980" s="116">
        <f>E991+E1002+E1013+E1024+E1035+E1046+E1057+E1068+E1079+E1090+E1101+E1123+E1112</f>
        <v>0</v>
      </c>
      <c r="F980" s="114"/>
      <c r="G980" s="116">
        <f t="shared" ref="G980:R980" si="1423">G991+G1002+G1013+G1024+G1035+G1046+G1057+G1068+G1079+G1090+G1101+G1123+G1112</f>
        <v>152.4</v>
      </c>
      <c r="H980" s="116">
        <f t="shared" si="1423"/>
        <v>612.54</v>
      </c>
      <c r="I980" s="116">
        <f t="shared" si="1423"/>
        <v>181.43</v>
      </c>
      <c r="J980" s="116">
        <f t="shared" si="1423"/>
        <v>0</v>
      </c>
      <c r="K980" s="116">
        <f t="shared" si="1423"/>
        <v>0</v>
      </c>
      <c r="L980" s="116">
        <f t="shared" si="1423"/>
        <v>0</v>
      </c>
      <c r="M980" s="116">
        <f t="shared" si="1423"/>
        <v>0</v>
      </c>
      <c r="N980" s="116">
        <f t="shared" si="1423"/>
        <v>0</v>
      </c>
      <c r="O980" s="116">
        <f t="shared" si="1423"/>
        <v>0</v>
      </c>
      <c r="P980" s="116">
        <f t="shared" si="1423"/>
        <v>0</v>
      </c>
      <c r="Q980" s="116">
        <f t="shared" si="1423"/>
        <v>0</v>
      </c>
      <c r="R980" s="116">
        <f t="shared" si="1423"/>
        <v>0</v>
      </c>
      <c r="S980" s="120">
        <f>SUM(G980:R980)</f>
        <v>946.37</v>
      </c>
      <c r="T980" s="114"/>
      <c r="U980" s="116">
        <f t="shared" ref="U980:X980" si="1424">SUMIFS($G980:$R980,$G$5:$R$5,U$6)</f>
        <v>946.37</v>
      </c>
      <c r="V980" s="116">
        <f t="shared" si="1424"/>
        <v>0</v>
      </c>
      <c r="W980" s="116">
        <f t="shared" si="1424"/>
        <v>0</v>
      </c>
      <c r="X980" s="116">
        <f t="shared" si="1424"/>
        <v>0</v>
      </c>
    </row>
    <row r="981" ht="14.25" customHeight="1">
      <c r="A981" s="179"/>
      <c r="B981" s="198" t="s">
        <v>425</v>
      </c>
      <c r="C981" s="181" t="s">
        <v>69</v>
      </c>
      <c r="D981" s="70"/>
      <c r="E981" s="124">
        <f>IFERROR(E980/SUM(E977,E980),0)</f>
        <v>0</v>
      </c>
      <c r="F981" s="109"/>
      <c r="G981" s="124">
        <f t="shared" ref="G981:S981" si="1425">IFERROR(G980/SUM(G977,G980),0)</f>
        <v>0.0001285683082</v>
      </c>
      <c r="H981" s="124">
        <f t="shared" si="1425"/>
        <v>0.0003901658125</v>
      </c>
      <c r="I981" s="124">
        <f t="shared" si="1425"/>
        <v>0.0001643789725</v>
      </c>
      <c r="J981" s="124">
        <f t="shared" si="1425"/>
        <v>0</v>
      </c>
      <c r="K981" s="124">
        <f t="shared" si="1425"/>
        <v>0</v>
      </c>
      <c r="L981" s="124">
        <f t="shared" si="1425"/>
        <v>0</v>
      </c>
      <c r="M981" s="124">
        <f t="shared" si="1425"/>
        <v>0</v>
      </c>
      <c r="N981" s="124">
        <f t="shared" si="1425"/>
        <v>0</v>
      </c>
      <c r="O981" s="124">
        <f t="shared" si="1425"/>
        <v>0</v>
      </c>
      <c r="P981" s="124">
        <f t="shared" si="1425"/>
        <v>0</v>
      </c>
      <c r="Q981" s="124">
        <f t="shared" si="1425"/>
        <v>0</v>
      </c>
      <c r="R981" s="124">
        <f t="shared" si="1425"/>
        <v>0</v>
      </c>
      <c r="S981" s="124">
        <f t="shared" si="1425"/>
        <v>0.0001743435819</v>
      </c>
      <c r="T981" s="109"/>
      <c r="U981" s="124">
        <f t="shared" ref="U981:X981" si="1426">IFERROR(U980/SUM(U977,U980),0)</f>
        <v>0.000245234567</v>
      </c>
      <c r="V981" s="124">
        <f t="shared" si="1426"/>
        <v>0</v>
      </c>
      <c r="W981" s="124">
        <f t="shared" si="1426"/>
        <v>0</v>
      </c>
      <c r="X981" s="124">
        <f t="shared" si="1426"/>
        <v>0</v>
      </c>
    </row>
    <row r="982" ht="14.25" customHeight="1">
      <c r="A982" s="110"/>
      <c r="B982" s="148" t="s">
        <v>426</v>
      </c>
      <c r="C982" s="123" t="s">
        <v>427</v>
      </c>
      <c r="E982" s="116"/>
      <c r="F982" s="114"/>
      <c r="G982" s="116">
        <f t="shared" ref="G982:S982" si="1427">IFERROR(G974/G1420,0)</f>
        <v>36.37734354</v>
      </c>
      <c r="H982" s="116">
        <f t="shared" si="1427"/>
        <v>52.64984016</v>
      </c>
      <c r="I982" s="116">
        <f t="shared" si="1427"/>
        <v>41.66216428</v>
      </c>
      <c r="J982" s="116">
        <f t="shared" si="1427"/>
        <v>51.3707383</v>
      </c>
      <c r="K982" s="116">
        <f t="shared" si="1427"/>
        <v>0</v>
      </c>
      <c r="L982" s="116">
        <f t="shared" si="1427"/>
        <v>0</v>
      </c>
      <c r="M982" s="116">
        <f t="shared" si="1427"/>
        <v>0</v>
      </c>
      <c r="N982" s="116">
        <f t="shared" si="1427"/>
        <v>0</v>
      </c>
      <c r="O982" s="116">
        <f t="shared" si="1427"/>
        <v>0</v>
      </c>
      <c r="P982" s="116">
        <f t="shared" si="1427"/>
        <v>0</v>
      </c>
      <c r="Q982" s="116">
        <f t="shared" si="1427"/>
        <v>0</v>
      </c>
      <c r="R982" s="116">
        <f t="shared" si="1427"/>
        <v>0</v>
      </c>
      <c r="S982" s="116">
        <f t="shared" si="1427"/>
        <v>45.44635096</v>
      </c>
      <c r="T982" s="114"/>
      <c r="U982" s="116">
        <f t="shared" ref="U982:X982" si="1428">IFERROR(U974/U1420,0)</f>
        <v>43.41004933</v>
      </c>
      <c r="V982" s="116">
        <f t="shared" si="1428"/>
        <v>51.3707383</v>
      </c>
      <c r="W982" s="116">
        <f t="shared" si="1428"/>
        <v>0</v>
      </c>
      <c r="X982" s="116">
        <f t="shared" si="1428"/>
        <v>0</v>
      </c>
    </row>
    <row r="983" ht="14.25" customHeight="1">
      <c r="E983" s="114"/>
      <c r="S983" s="70"/>
    </row>
    <row r="984" ht="14.25" customHeight="1" outlineLevel="1">
      <c r="A984" s="203"/>
      <c r="B984" s="207" t="s">
        <v>173</v>
      </c>
      <c r="C984" s="205" t="s">
        <v>418</v>
      </c>
      <c r="E984" s="206"/>
      <c r="F984" s="114"/>
      <c r="G984" s="206"/>
      <c r="H984" s="206"/>
      <c r="I984" s="206"/>
      <c r="J984" s="206"/>
      <c r="K984" s="206"/>
      <c r="L984" s="206"/>
      <c r="M984" s="206"/>
      <c r="N984" s="206"/>
      <c r="O984" s="206"/>
      <c r="P984" s="206"/>
      <c r="Q984" s="206"/>
      <c r="R984" s="206"/>
      <c r="S984" s="108"/>
      <c r="T984" s="114"/>
      <c r="U984" s="206"/>
      <c r="V984" s="206"/>
      <c r="W984" s="206"/>
      <c r="X984" s="206"/>
    </row>
    <row r="985" ht="14.25" customHeight="1" outlineLevel="1">
      <c r="A985" s="110"/>
      <c r="B985" s="111" t="s">
        <v>419</v>
      </c>
      <c r="C985" s="112" t="s">
        <v>418</v>
      </c>
      <c r="E985" s="116"/>
      <c r="F985" s="114"/>
      <c r="G985" s="116">
        <f t="shared" ref="G985:R985" si="1429">G1258</f>
        <v>696730.5194</v>
      </c>
      <c r="H985" s="116">
        <f t="shared" si="1429"/>
        <v>987913.1652</v>
      </c>
      <c r="I985" s="116">
        <f t="shared" si="1429"/>
        <v>636862.75</v>
      </c>
      <c r="J985" s="116">
        <f t="shared" si="1429"/>
        <v>942173.12</v>
      </c>
      <c r="K985" s="116" t="str">
        <f t="shared" si="1429"/>
        <v/>
      </c>
      <c r="L985" s="116" t="str">
        <f t="shared" si="1429"/>
        <v/>
      </c>
      <c r="M985" s="116" t="str">
        <f t="shared" si="1429"/>
        <v/>
      </c>
      <c r="N985" s="116" t="str">
        <f t="shared" si="1429"/>
        <v/>
      </c>
      <c r="O985" s="116" t="str">
        <f t="shared" si="1429"/>
        <v/>
      </c>
      <c r="P985" s="116" t="str">
        <f t="shared" si="1429"/>
        <v/>
      </c>
      <c r="Q985" s="116" t="str">
        <f t="shared" si="1429"/>
        <v/>
      </c>
      <c r="R985" s="116" t="str">
        <f t="shared" si="1429"/>
        <v/>
      </c>
      <c r="S985" s="120">
        <f t="shared" ref="S985:S988" si="1431">SUM(G985:R985)</f>
        <v>3263679.555</v>
      </c>
      <c r="T985" s="114"/>
      <c r="U985" s="116">
        <f t="shared" ref="U985:X985" si="1430">SUMIFS($G985:$R985,$G$5:$R$5,U$6)</f>
        <v>2321506.435</v>
      </c>
      <c r="V985" s="116">
        <f t="shared" si="1430"/>
        <v>942173.12</v>
      </c>
      <c r="W985" s="116">
        <f t="shared" si="1430"/>
        <v>0</v>
      </c>
      <c r="X985" s="116">
        <f t="shared" si="1430"/>
        <v>0</v>
      </c>
    </row>
    <row r="986" ht="14.25" customHeight="1" outlineLevel="1">
      <c r="A986" s="110"/>
      <c r="B986" s="111" t="s">
        <v>420</v>
      </c>
      <c r="C986" s="112" t="s">
        <v>418</v>
      </c>
      <c r="E986" s="116"/>
      <c r="F986" s="114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20">
        <f t="shared" si="1431"/>
        <v>0</v>
      </c>
      <c r="T986" s="114"/>
      <c r="U986" s="116">
        <f t="shared" ref="U986:X986" si="1432">SUMIFS($G986:$R986,$G$5:$R$5,U$6)</f>
        <v>0</v>
      </c>
      <c r="V986" s="116">
        <f t="shared" si="1432"/>
        <v>0</v>
      </c>
      <c r="W986" s="116">
        <f t="shared" si="1432"/>
        <v>0</v>
      </c>
      <c r="X986" s="116">
        <f t="shared" si="1432"/>
        <v>0</v>
      </c>
    </row>
    <row r="987" ht="14.25" customHeight="1" outlineLevel="1">
      <c r="A987" s="110"/>
      <c r="B987" s="111" t="s">
        <v>421</v>
      </c>
      <c r="C987" s="112" t="s">
        <v>418</v>
      </c>
      <c r="E987" s="116"/>
      <c r="F987" s="114"/>
      <c r="G987" s="116"/>
      <c r="H987" s="116"/>
      <c r="I987" s="116"/>
      <c r="J987" s="116"/>
      <c r="K987" s="116"/>
      <c r="L987" s="116"/>
      <c r="M987" s="116"/>
      <c r="N987" s="116">
        <v>0.0</v>
      </c>
      <c r="O987" s="116">
        <v>0.0</v>
      </c>
      <c r="P987" s="116"/>
      <c r="Q987" s="116"/>
      <c r="R987" s="116"/>
      <c r="S987" s="120">
        <f t="shared" si="1431"/>
        <v>0</v>
      </c>
      <c r="T987" s="114"/>
      <c r="U987" s="116">
        <f t="shared" ref="U987:X987" si="1433">SUMIFS($G987:$R987,$G$5:$R$5,U$6)</f>
        <v>0</v>
      </c>
      <c r="V987" s="116">
        <f t="shared" si="1433"/>
        <v>0</v>
      </c>
      <c r="W987" s="116">
        <f t="shared" si="1433"/>
        <v>0</v>
      </c>
      <c r="X987" s="116">
        <f t="shared" si="1433"/>
        <v>0</v>
      </c>
    </row>
    <row r="988" ht="14.25" customHeight="1" outlineLevel="1">
      <c r="A988" s="121"/>
      <c r="B988" s="148" t="s">
        <v>422</v>
      </c>
      <c r="C988" s="123" t="s">
        <v>418</v>
      </c>
      <c r="D988" s="70"/>
      <c r="E988" s="120">
        <f>SUM(E985:E986)-E987</f>
        <v>0</v>
      </c>
      <c r="F988" s="109"/>
      <c r="G988" s="120">
        <f t="shared" ref="G988:R988" si="1434">SUM(G985:G986)-G987</f>
        <v>696730.5194</v>
      </c>
      <c r="H988" s="120">
        <f t="shared" si="1434"/>
        <v>987913.1652</v>
      </c>
      <c r="I988" s="120">
        <f t="shared" si="1434"/>
        <v>636862.75</v>
      </c>
      <c r="J988" s="120">
        <f t="shared" si="1434"/>
        <v>942173.12</v>
      </c>
      <c r="K988" s="120">
        <f t="shared" si="1434"/>
        <v>0</v>
      </c>
      <c r="L988" s="120">
        <f t="shared" si="1434"/>
        <v>0</v>
      </c>
      <c r="M988" s="120">
        <f t="shared" si="1434"/>
        <v>0</v>
      </c>
      <c r="N988" s="120">
        <f t="shared" si="1434"/>
        <v>0</v>
      </c>
      <c r="O988" s="120">
        <f t="shared" si="1434"/>
        <v>0</v>
      </c>
      <c r="P988" s="120">
        <f t="shared" si="1434"/>
        <v>0</v>
      </c>
      <c r="Q988" s="120">
        <f t="shared" si="1434"/>
        <v>0</v>
      </c>
      <c r="R988" s="120">
        <f t="shared" si="1434"/>
        <v>0</v>
      </c>
      <c r="S988" s="120">
        <f t="shared" si="1431"/>
        <v>3263679.555</v>
      </c>
      <c r="T988" s="109"/>
      <c r="U988" s="120">
        <f t="shared" ref="U988:X988" si="1435">SUM(U985:U986)-U987</f>
        <v>2321506.435</v>
      </c>
      <c r="V988" s="120">
        <f t="shared" si="1435"/>
        <v>942173.12</v>
      </c>
      <c r="W988" s="120">
        <f t="shared" si="1435"/>
        <v>0</v>
      </c>
      <c r="X988" s="120">
        <f t="shared" si="1435"/>
        <v>0</v>
      </c>
    </row>
    <row r="989" ht="14.25" customHeight="1" outlineLevel="1">
      <c r="A989" s="121"/>
      <c r="B989" s="148" t="s">
        <v>423</v>
      </c>
      <c r="C989" s="123" t="s">
        <v>418</v>
      </c>
      <c r="D989" s="70"/>
      <c r="E989" s="120">
        <f>IFERROR(E988/E115,0)</f>
        <v>0</v>
      </c>
      <c r="F989" s="109"/>
      <c r="G989" s="120">
        <f t="shared" ref="G989:S989" si="1436">IFERROR(G988/G115,0)</f>
        <v>35277.49465</v>
      </c>
      <c r="H989" s="120">
        <f t="shared" si="1436"/>
        <v>41772.22686</v>
      </c>
      <c r="I989" s="120">
        <f t="shared" si="1436"/>
        <v>32743.58612</v>
      </c>
      <c r="J989" s="120">
        <f t="shared" si="1436"/>
        <v>0</v>
      </c>
      <c r="K989" s="120">
        <f t="shared" si="1436"/>
        <v>0</v>
      </c>
      <c r="L989" s="120">
        <f t="shared" si="1436"/>
        <v>0</v>
      </c>
      <c r="M989" s="120">
        <f t="shared" si="1436"/>
        <v>0</v>
      </c>
      <c r="N989" s="120">
        <f t="shared" si="1436"/>
        <v>0</v>
      </c>
      <c r="O989" s="120">
        <f t="shared" si="1436"/>
        <v>0</v>
      </c>
      <c r="P989" s="120">
        <f t="shared" si="1436"/>
        <v>0</v>
      </c>
      <c r="Q989" s="120">
        <f t="shared" si="1436"/>
        <v>0</v>
      </c>
      <c r="R989" s="120">
        <f t="shared" si="1436"/>
        <v>0</v>
      </c>
      <c r="S989" s="120">
        <f t="shared" si="1436"/>
        <v>51928.07565</v>
      </c>
      <c r="T989" s="109"/>
      <c r="U989" s="120">
        <f t="shared" ref="U989:X989" si="1437">IFERROR(U988/U115,0)</f>
        <v>36937.25433</v>
      </c>
      <c r="V989" s="120">
        <f t="shared" si="1437"/>
        <v>0</v>
      </c>
      <c r="W989" s="120">
        <f t="shared" si="1437"/>
        <v>0</v>
      </c>
      <c r="X989" s="120">
        <f t="shared" si="1437"/>
        <v>0</v>
      </c>
    </row>
    <row r="990" ht="4.5" customHeight="1" outlineLevel="1">
      <c r="A990" s="128"/>
      <c r="B990" s="129"/>
      <c r="C990" s="130"/>
      <c r="D990" s="70"/>
      <c r="E990" s="131"/>
      <c r="F990" s="7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70"/>
      <c r="U990" s="131"/>
      <c r="V990" s="131"/>
      <c r="W990" s="131"/>
      <c r="X990" s="131"/>
    </row>
    <row r="991" ht="14.25" customHeight="1" outlineLevel="1">
      <c r="A991" s="110"/>
      <c r="B991" s="111" t="s">
        <v>424</v>
      </c>
      <c r="C991" s="112" t="s">
        <v>418</v>
      </c>
      <c r="E991" s="116"/>
      <c r="F991" s="114"/>
      <c r="G991" s="116">
        <v>152.4</v>
      </c>
      <c r="H991" s="116">
        <v>612.54</v>
      </c>
      <c r="I991" s="116">
        <v>181.43</v>
      </c>
      <c r="J991" s="116"/>
      <c r="K991" s="116"/>
      <c r="L991" s="116"/>
      <c r="M991" s="116"/>
      <c r="N991" s="116"/>
      <c r="O991" s="116"/>
      <c r="P991" s="116"/>
      <c r="Q991" s="116"/>
      <c r="R991" s="116"/>
      <c r="S991" s="120">
        <f>SUM(G991:R991)</f>
        <v>946.37</v>
      </c>
      <c r="T991" s="114"/>
      <c r="U991" s="116">
        <f t="shared" ref="U991:X991" si="1438">SUMIFS($G991:$R991,$G$5:$R$5,U$6)</f>
        <v>946.37</v>
      </c>
      <c r="V991" s="116">
        <f t="shared" si="1438"/>
        <v>0</v>
      </c>
      <c r="W991" s="116">
        <f t="shared" si="1438"/>
        <v>0</v>
      </c>
      <c r="X991" s="116">
        <f t="shared" si="1438"/>
        <v>0</v>
      </c>
    </row>
    <row r="992" ht="14.25" customHeight="1" outlineLevel="1">
      <c r="A992" s="179"/>
      <c r="B992" s="198" t="s">
        <v>425</v>
      </c>
      <c r="C992" s="181" t="s">
        <v>69</v>
      </c>
      <c r="D992" s="70"/>
      <c r="E992" s="124">
        <f>IFERROR(E991/SUM(E988,E991),0)</f>
        <v>0</v>
      </c>
      <c r="F992" s="109"/>
      <c r="G992" s="124">
        <f t="shared" ref="G992:S992" si="1439">IFERROR(G991/SUM(G988,G991),0)</f>
        <v>0.0002186880977</v>
      </c>
      <c r="H992" s="124">
        <f t="shared" si="1439"/>
        <v>0.0006196500473</v>
      </c>
      <c r="I992" s="124">
        <f t="shared" si="1439"/>
        <v>0.0002847997136</v>
      </c>
      <c r="J992" s="124">
        <f t="shared" si="1439"/>
        <v>0</v>
      </c>
      <c r="K992" s="124">
        <f t="shared" si="1439"/>
        <v>0</v>
      </c>
      <c r="L992" s="124">
        <f t="shared" si="1439"/>
        <v>0</v>
      </c>
      <c r="M992" s="124">
        <f t="shared" si="1439"/>
        <v>0</v>
      </c>
      <c r="N992" s="124">
        <f t="shared" si="1439"/>
        <v>0</v>
      </c>
      <c r="O992" s="124">
        <f t="shared" si="1439"/>
        <v>0</v>
      </c>
      <c r="P992" s="124">
        <f t="shared" si="1439"/>
        <v>0</v>
      </c>
      <c r="Q992" s="124">
        <f t="shared" si="1439"/>
        <v>0</v>
      </c>
      <c r="R992" s="124">
        <f t="shared" si="1439"/>
        <v>0</v>
      </c>
      <c r="S992" s="124">
        <f t="shared" si="1439"/>
        <v>0.0002898861989</v>
      </c>
      <c r="T992" s="109"/>
      <c r="U992" s="124">
        <f t="shared" ref="U992:X992" si="1440">IFERROR(U991/SUM(U988,U991),0)</f>
        <v>0.0004074872902</v>
      </c>
      <c r="V992" s="124">
        <f t="shared" si="1440"/>
        <v>0</v>
      </c>
      <c r="W992" s="124">
        <f t="shared" si="1440"/>
        <v>0</v>
      </c>
      <c r="X992" s="124">
        <f t="shared" si="1440"/>
        <v>0</v>
      </c>
    </row>
    <row r="993" ht="14.25" customHeight="1" outlineLevel="1">
      <c r="A993" s="110"/>
      <c r="B993" s="148" t="s">
        <v>426</v>
      </c>
      <c r="C993" s="123" t="s">
        <v>427</v>
      </c>
      <c r="E993" s="116"/>
      <c r="F993" s="114"/>
      <c r="G993" s="116">
        <f t="shared" ref="G993:S993" si="1441">IFERROR(G985/G1442,0)</f>
        <v>69.40507893</v>
      </c>
      <c r="H993" s="116">
        <f t="shared" si="1441"/>
        <v>105.328981</v>
      </c>
      <c r="I993" s="116">
        <f t="shared" si="1441"/>
        <v>82.31338172</v>
      </c>
      <c r="J993" s="116">
        <f t="shared" si="1441"/>
        <v>104.7429289</v>
      </c>
      <c r="K993" s="116">
        <f t="shared" si="1441"/>
        <v>0</v>
      </c>
      <c r="L993" s="116">
        <f t="shared" si="1441"/>
        <v>0</v>
      </c>
      <c r="M993" s="116">
        <f t="shared" si="1441"/>
        <v>0</v>
      </c>
      <c r="N993" s="116">
        <f t="shared" si="1441"/>
        <v>0</v>
      </c>
      <c r="O993" s="116">
        <f t="shared" si="1441"/>
        <v>0</v>
      </c>
      <c r="P993" s="116">
        <f t="shared" si="1441"/>
        <v>0</v>
      </c>
      <c r="Q993" s="116">
        <f t="shared" si="1441"/>
        <v>0</v>
      </c>
      <c r="R993" s="116">
        <f t="shared" si="1441"/>
        <v>0</v>
      </c>
      <c r="S993" s="116">
        <f t="shared" si="1441"/>
        <v>90.28141729</v>
      </c>
      <c r="T993" s="114"/>
      <c r="U993" s="116">
        <f t="shared" ref="U993:X993" si="1442">IFERROR(U985/U1442,0)</f>
        <v>85.49103293</v>
      </c>
      <c r="V993" s="116">
        <f t="shared" si="1442"/>
        <v>104.7429289</v>
      </c>
      <c r="W993" s="116">
        <f t="shared" si="1442"/>
        <v>0</v>
      </c>
      <c r="X993" s="116">
        <f t="shared" si="1442"/>
        <v>0</v>
      </c>
    </row>
    <row r="994" ht="14.25" customHeight="1" outlineLevel="1">
      <c r="E994" s="114"/>
      <c r="P994" s="114"/>
      <c r="S994" s="70"/>
    </row>
    <row r="995" ht="14.25" customHeight="1" outlineLevel="1">
      <c r="A995" s="203"/>
      <c r="B995" s="207" t="s">
        <v>174</v>
      </c>
      <c r="C995" s="205" t="s">
        <v>418</v>
      </c>
      <c r="E995" s="206"/>
      <c r="F995" s="114"/>
      <c r="G995" s="206"/>
      <c r="H995" s="206"/>
      <c r="I995" s="206"/>
      <c r="J995" s="206"/>
      <c r="K995" s="206"/>
      <c r="L995" s="206"/>
      <c r="M995" s="206"/>
      <c r="N995" s="206"/>
      <c r="O995" s="206"/>
      <c r="P995" s="206"/>
      <c r="Q995" s="206"/>
      <c r="R995" s="206"/>
      <c r="S995" s="108"/>
      <c r="T995" s="114"/>
      <c r="U995" s="206"/>
      <c r="V995" s="206"/>
      <c r="W995" s="206"/>
      <c r="X995" s="206"/>
    </row>
    <row r="996" ht="14.25" customHeight="1" outlineLevel="1">
      <c r="A996" s="110"/>
      <c r="B996" s="111" t="s">
        <v>419</v>
      </c>
      <c r="C996" s="112" t="s">
        <v>418</v>
      </c>
      <c r="E996" s="116"/>
      <c r="F996" s="114"/>
      <c r="G996" s="116">
        <f t="shared" ref="G996:R996" si="1443">G1263</f>
        <v>191493.095</v>
      </c>
      <c r="H996" s="116">
        <f t="shared" si="1443"/>
        <v>212108.36</v>
      </c>
      <c r="I996" s="116">
        <f t="shared" si="1443"/>
        <v>154786.5</v>
      </c>
      <c r="J996" s="116">
        <f t="shared" si="1443"/>
        <v>210335.56</v>
      </c>
      <c r="K996" s="116" t="str">
        <f t="shared" si="1443"/>
        <v/>
      </c>
      <c r="L996" s="116" t="str">
        <f t="shared" si="1443"/>
        <v/>
      </c>
      <c r="M996" s="116" t="str">
        <f t="shared" si="1443"/>
        <v/>
      </c>
      <c r="N996" s="116" t="str">
        <f t="shared" si="1443"/>
        <v/>
      </c>
      <c r="O996" s="116" t="str">
        <f t="shared" si="1443"/>
        <v/>
      </c>
      <c r="P996" s="116" t="str">
        <f t="shared" si="1443"/>
        <v/>
      </c>
      <c r="Q996" s="116" t="str">
        <f t="shared" si="1443"/>
        <v/>
      </c>
      <c r="R996" s="116" t="str">
        <f t="shared" si="1443"/>
        <v/>
      </c>
      <c r="S996" s="120">
        <f t="shared" ref="S996:S999" si="1445">SUM(G996:R996)</f>
        <v>768723.515</v>
      </c>
      <c r="T996" s="114"/>
      <c r="U996" s="116">
        <f t="shared" ref="U996:X996" si="1444">SUMIFS($G996:$R996,$G$5:$R$5,U$6)</f>
        <v>558387.955</v>
      </c>
      <c r="V996" s="116">
        <f t="shared" si="1444"/>
        <v>210335.56</v>
      </c>
      <c r="W996" s="116">
        <f t="shared" si="1444"/>
        <v>0</v>
      </c>
      <c r="X996" s="116">
        <f t="shared" si="1444"/>
        <v>0</v>
      </c>
    </row>
    <row r="997" ht="14.25" customHeight="1" outlineLevel="1">
      <c r="A997" s="110"/>
      <c r="B997" s="111" t="s">
        <v>420</v>
      </c>
      <c r="C997" s="112" t="s">
        <v>418</v>
      </c>
      <c r="E997" s="116"/>
      <c r="F997" s="114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20">
        <f t="shared" si="1445"/>
        <v>0</v>
      </c>
      <c r="T997" s="114"/>
      <c r="U997" s="116">
        <f t="shared" ref="U997:X997" si="1446">SUMIFS($G997:$R997,$G$5:$R$5,U$6)</f>
        <v>0</v>
      </c>
      <c r="V997" s="116">
        <f t="shared" si="1446"/>
        <v>0</v>
      </c>
      <c r="W997" s="116">
        <f t="shared" si="1446"/>
        <v>0</v>
      </c>
      <c r="X997" s="116">
        <f t="shared" si="1446"/>
        <v>0</v>
      </c>
    </row>
    <row r="998" ht="14.25" customHeight="1" outlineLevel="1">
      <c r="A998" s="110"/>
      <c r="B998" s="111" t="s">
        <v>421</v>
      </c>
      <c r="C998" s="112" t="s">
        <v>418</v>
      </c>
      <c r="E998" s="116"/>
      <c r="F998" s="114"/>
      <c r="G998" s="116"/>
      <c r="H998" s="116"/>
      <c r="I998" s="116"/>
      <c r="J998" s="116"/>
      <c r="K998" s="116"/>
      <c r="L998" s="116"/>
      <c r="M998" s="116"/>
      <c r="N998" s="116">
        <v>0.0</v>
      </c>
      <c r="O998" s="116"/>
      <c r="P998" s="116"/>
      <c r="Q998" s="116"/>
      <c r="R998" s="116"/>
      <c r="S998" s="120">
        <f t="shared" si="1445"/>
        <v>0</v>
      </c>
      <c r="T998" s="114"/>
      <c r="U998" s="116">
        <f t="shared" ref="U998:X998" si="1447">SUMIFS($G998:$R998,$G$5:$R$5,U$6)</f>
        <v>0</v>
      </c>
      <c r="V998" s="116">
        <f t="shared" si="1447"/>
        <v>0</v>
      </c>
      <c r="W998" s="116">
        <f t="shared" si="1447"/>
        <v>0</v>
      </c>
      <c r="X998" s="116">
        <f t="shared" si="1447"/>
        <v>0</v>
      </c>
    </row>
    <row r="999" ht="14.25" customHeight="1" outlineLevel="1">
      <c r="A999" s="121"/>
      <c r="B999" s="148" t="s">
        <v>422</v>
      </c>
      <c r="C999" s="123" t="s">
        <v>418</v>
      </c>
      <c r="D999" s="70"/>
      <c r="E999" s="120">
        <f>SUM(E996:E997)-E998</f>
        <v>0</v>
      </c>
      <c r="F999" s="109"/>
      <c r="G999" s="120">
        <f t="shared" ref="G999:R999" si="1448">SUM(G996:G997)-G998</f>
        <v>191493.095</v>
      </c>
      <c r="H999" s="120">
        <f t="shared" si="1448"/>
        <v>212108.36</v>
      </c>
      <c r="I999" s="120">
        <f t="shared" si="1448"/>
        <v>154786.5</v>
      </c>
      <c r="J999" s="120">
        <f t="shared" si="1448"/>
        <v>210335.56</v>
      </c>
      <c r="K999" s="120">
        <f t="shared" si="1448"/>
        <v>0</v>
      </c>
      <c r="L999" s="120">
        <f t="shared" si="1448"/>
        <v>0</v>
      </c>
      <c r="M999" s="120">
        <f t="shared" si="1448"/>
        <v>0</v>
      </c>
      <c r="N999" s="120">
        <f t="shared" si="1448"/>
        <v>0</v>
      </c>
      <c r="O999" s="120">
        <f t="shared" si="1448"/>
        <v>0</v>
      </c>
      <c r="P999" s="120">
        <f t="shared" si="1448"/>
        <v>0</v>
      </c>
      <c r="Q999" s="120">
        <f t="shared" si="1448"/>
        <v>0</v>
      </c>
      <c r="R999" s="120">
        <f t="shared" si="1448"/>
        <v>0</v>
      </c>
      <c r="S999" s="120">
        <f t="shared" si="1445"/>
        <v>768723.515</v>
      </c>
      <c r="T999" s="109"/>
      <c r="U999" s="120">
        <f t="shared" ref="U999:X999" si="1449">SUM(U996:U997)-U998</f>
        <v>558387.955</v>
      </c>
      <c r="V999" s="120">
        <f t="shared" si="1449"/>
        <v>210335.56</v>
      </c>
      <c r="W999" s="120">
        <f t="shared" si="1449"/>
        <v>0</v>
      </c>
      <c r="X999" s="120">
        <f t="shared" si="1449"/>
        <v>0</v>
      </c>
    </row>
    <row r="1000" ht="14.25" customHeight="1" outlineLevel="1">
      <c r="A1000" s="121"/>
      <c r="B1000" s="148" t="s">
        <v>423</v>
      </c>
      <c r="C1000" s="123" t="s">
        <v>418</v>
      </c>
      <c r="D1000" s="70"/>
      <c r="E1000" s="120">
        <f>IFERROR(E999/E225,0)</f>
        <v>0</v>
      </c>
      <c r="F1000" s="109"/>
      <c r="G1000" s="120">
        <f t="shared" ref="G1000:S1000" si="1450">IFERROR(G999/G225,0)</f>
        <v>9695.852911</v>
      </c>
      <c r="H1000" s="120">
        <f t="shared" si="1450"/>
        <v>8968.641015</v>
      </c>
      <c r="I1000" s="120">
        <f t="shared" si="1450"/>
        <v>7958.174807</v>
      </c>
      <c r="J1000" s="120">
        <f t="shared" si="1450"/>
        <v>0</v>
      </c>
      <c r="K1000" s="120">
        <f t="shared" si="1450"/>
        <v>0</v>
      </c>
      <c r="L1000" s="120">
        <f t="shared" si="1450"/>
        <v>0</v>
      </c>
      <c r="M1000" s="120">
        <f t="shared" si="1450"/>
        <v>0</v>
      </c>
      <c r="N1000" s="120">
        <f t="shared" si="1450"/>
        <v>0</v>
      </c>
      <c r="O1000" s="120">
        <f t="shared" si="1450"/>
        <v>0</v>
      </c>
      <c r="P1000" s="120">
        <f t="shared" si="1450"/>
        <v>0</v>
      </c>
      <c r="Q1000" s="120">
        <f t="shared" si="1450"/>
        <v>0</v>
      </c>
      <c r="R1000" s="120">
        <f t="shared" si="1450"/>
        <v>0</v>
      </c>
      <c r="S1000" s="120">
        <f t="shared" si="1450"/>
        <v>12231.08218</v>
      </c>
      <c r="T1000" s="109"/>
      <c r="U1000" s="120">
        <f t="shared" ref="U1000:X1000" si="1451">IFERROR(U999/U225,0)</f>
        <v>8884.454336</v>
      </c>
      <c r="V1000" s="120">
        <f t="shared" si="1451"/>
        <v>0</v>
      </c>
      <c r="W1000" s="120">
        <f t="shared" si="1451"/>
        <v>0</v>
      </c>
      <c r="X1000" s="120">
        <f t="shared" si="1451"/>
        <v>0</v>
      </c>
    </row>
    <row r="1001" ht="4.5" customHeight="1" outlineLevel="1">
      <c r="A1001" s="128"/>
      <c r="B1001" s="129"/>
      <c r="C1001" s="130"/>
      <c r="D1001" s="70"/>
      <c r="E1001" s="131"/>
      <c r="F1001" s="7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70"/>
      <c r="U1001" s="131"/>
      <c r="V1001" s="131"/>
      <c r="W1001" s="131"/>
      <c r="X1001" s="131"/>
    </row>
    <row r="1002" ht="14.25" customHeight="1" outlineLevel="1">
      <c r="A1002" s="110"/>
      <c r="B1002" s="111" t="s">
        <v>424</v>
      </c>
      <c r="C1002" s="112" t="s">
        <v>418</v>
      </c>
      <c r="E1002" s="116"/>
      <c r="F1002" s="114"/>
      <c r="G1002" s="116"/>
      <c r="H1002" s="116"/>
      <c r="I1002" s="116"/>
      <c r="J1002" s="116"/>
      <c r="K1002" s="116"/>
      <c r="L1002" s="116"/>
      <c r="M1002" s="116"/>
      <c r="N1002" s="116"/>
      <c r="O1002" s="116"/>
      <c r="P1002" s="116"/>
      <c r="Q1002" s="116"/>
      <c r="R1002" s="116"/>
      <c r="S1002" s="120">
        <f>SUM(G1002:R1002)</f>
        <v>0</v>
      </c>
      <c r="T1002" s="114"/>
      <c r="U1002" s="116">
        <f t="shared" ref="U1002:X1002" si="1452">SUMIFS($G1002:$R1002,$G$5:$R$5,U$6)</f>
        <v>0</v>
      </c>
      <c r="V1002" s="116">
        <f t="shared" si="1452"/>
        <v>0</v>
      </c>
      <c r="W1002" s="116">
        <f t="shared" si="1452"/>
        <v>0</v>
      </c>
      <c r="X1002" s="116">
        <f t="shared" si="1452"/>
        <v>0</v>
      </c>
    </row>
    <row r="1003" ht="14.25" customHeight="1" outlineLevel="1">
      <c r="A1003" s="179"/>
      <c r="B1003" s="198" t="s">
        <v>425</v>
      </c>
      <c r="C1003" s="181" t="s">
        <v>69</v>
      </c>
      <c r="D1003" s="70"/>
      <c r="E1003" s="124">
        <f>IFERROR(E1002/SUM(E999,E1002),0)</f>
        <v>0</v>
      </c>
      <c r="F1003" s="109"/>
      <c r="G1003" s="124">
        <f t="shared" ref="G1003:S1003" si="1453">IFERROR(G1002/SUM(G999,G1002),0)</f>
        <v>0</v>
      </c>
      <c r="H1003" s="124">
        <f t="shared" si="1453"/>
        <v>0</v>
      </c>
      <c r="I1003" s="124">
        <f t="shared" si="1453"/>
        <v>0</v>
      </c>
      <c r="J1003" s="124">
        <f t="shared" si="1453"/>
        <v>0</v>
      </c>
      <c r="K1003" s="124">
        <f t="shared" si="1453"/>
        <v>0</v>
      </c>
      <c r="L1003" s="124">
        <f t="shared" si="1453"/>
        <v>0</v>
      </c>
      <c r="M1003" s="124">
        <f t="shared" si="1453"/>
        <v>0</v>
      </c>
      <c r="N1003" s="124">
        <f t="shared" si="1453"/>
        <v>0</v>
      </c>
      <c r="O1003" s="124">
        <f t="shared" si="1453"/>
        <v>0</v>
      </c>
      <c r="P1003" s="124">
        <f t="shared" si="1453"/>
        <v>0</v>
      </c>
      <c r="Q1003" s="124">
        <f t="shared" si="1453"/>
        <v>0</v>
      </c>
      <c r="R1003" s="124">
        <f t="shared" si="1453"/>
        <v>0</v>
      </c>
      <c r="S1003" s="124">
        <f t="shared" si="1453"/>
        <v>0</v>
      </c>
      <c r="T1003" s="109"/>
      <c r="U1003" s="124">
        <f t="shared" ref="U1003:X1003" si="1454">IFERROR(U1002/SUM(U999,U1002),0)</f>
        <v>0</v>
      </c>
      <c r="V1003" s="124">
        <f t="shared" si="1454"/>
        <v>0</v>
      </c>
      <c r="W1003" s="124">
        <f t="shared" si="1454"/>
        <v>0</v>
      </c>
      <c r="X1003" s="124">
        <f t="shared" si="1454"/>
        <v>0</v>
      </c>
    </row>
    <row r="1004" ht="14.25" customHeight="1" outlineLevel="1">
      <c r="A1004" s="110"/>
      <c r="B1004" s="148" t="s">
        <v>426</v>
      </c>
      <c r="C1004" s="123" t="s">
        <v>427</v>
      </c>
      <c r="E1004" s="116"/>
      <c r="F1004" s="114"/>
      <c r="G1004" s="116">
        <f t="shared" ref="G1004:S1004" si="1455">IFERROR(G996/G1464,0)</f>
        <v>28.13344328</v>
      </c>
      <c r="H1004" s="116">
        <f t="shared" si="1455"/>
        <v>34.32524028</v>
      </c>
      <c r="I1004" s="116">
        <f t="shared" si="1455"/>
        <v>25.16526306</v>
      </c>
      <c r="J1004" s="116">
        <f t="shared" si="1455"/>
        <v>30.41597038</v>
      </c>
      <c r="K1004" s="116">
        <f t="shared" si="1455"/>
        <v>0</v>
      </c>
      <c r="L1004" s="116">
        <f t="shared" si="1455"/>
        <v>0</v>
      </c>
      <c r="M1004" s="116">
        <f t="shared" si="1455"/>
        <v>0</v>
      </c>
      <c r="N1004" s="116">
        <f t="shared" si="1455"/>
        <v>0</v>
      </c>
      <c r="O1004" s="116">
        <f t="shared" si="1455"/>
        <v>0</v>
      </c>
      <c r="P1004" s="116">
        <f t="shared" si="1455"/>
        <v>0</v>
      </c>
      <c r="Q1004" s="116">
        <f t="shared" si="1455"/>
        <v>0</v>
      </c>
      <c r="R1004" s="116">
        <f t="shared" si="1455"/>
        <v>0</v>
      </c>
      <c r="S1004" s="116">
        <f t="shared" si="1455"/>
        <v>29.50719521</v>
      </c>
      <c r="T1004" s="114"/>
      <c r="U1004" s="116">
        <f t="shared" ref="U1004:X1004" si="1456">IFERROR(U996/U1464,0)</f>
        <v>29.17879846</v>
      </c>
      <c r="V1004" s="116">
        <f t="shared" si="1456"/>
        <v>30.41597038</v>
      </c>
      <c r="W1004" s="116">
        <f t="shared" si="1456"/>
        <v>0</v>
      </c>
      <c r="X1004" s="116">
        <f t="shared" si="1456"/>
        <v>0</v>
      </c>
    </row>
    <row r="1005" ht="14.25" customHeight="1" outlineLevel="1">
      <c r="E1005" s="114"/>
      <c r="S1005" s="70"/>
    </row>
    <row r="1006" ht="14.25" customHeight="1" outlineLevel="1">
      <c r="A1006" s="203"/>
      <c r="B1006" s="207" t="s">
        <v>175</v>
      </c>
      <c r="C1006" s="205" t="s">
        <v>418</v>
      </c>
      <c r="E1006" s="206"/>
      <c r="F1006" s="114"/>
      <c r="G1006" s="206"/>
      <c r="H1006" s="206"/>
      <c r="I1006" s="206"/>
      <c r="J1006" s="206"/>
      <c r="K1006" s="206"/>
      <c r="L1006" s="206"/>
      <c r="M1006" s="206"/>
      <c r="N1006" s="206"/>
      <c r="O1006" s="206"/>
      <c r="P1006" s="206"/>
      <c r="Q1006" s="206"/>
      <c r="R1006" s="206"/>
      <c r="S1006" s="108"/>
      <c r="T1006" s="114"/>
      <c r="U1006" s="206"/>
      <c r="V1006" s="206"/>
      <c r="W1006" s="206"/>
      <c r="X1006" s="206"/>
    </row>
    <row r="1007" ht="14.25" customHeight="1" outlineLevel="1">
      <c r="A1007" s="110"/>
      <c r="B1007" s="111" t="s">
        <v>419</v>
      </c>
      <c r="C1007" s="112" t="s">
        <v>418</v>
      </c>
      <c r="E1007" s="116"/>
      <c r="F1007" s="114"/>
      <c r="G1007" s="116">
        <f t="shared" ref="G1007:R1007" si="1457">G1268</f>
        <v>1459.941</v>
      </c>
      <c r="H1007" s="116">
        <f t="shared" si="1457"/>
        <v>409.98</v>
      </c>
      <c r="I1007" s="116">
        <f t="shared" si="1457"/>
        <v>267.9</v>
      </c>
      <c r="J1007" s="116">
        <f t="shared" si="1457"/>
        <v>692.73</v>
      </c>
      <c r="K1007" s="116" t="str">
        <f t="shared" si="1457"/>
        <v/>
      </c>
      <c r="L1007" s="116" t="str">
        <f t="shared" si="1457"/>
        <v/>
      </c>
      <c r="M1007" s="116" t="str">
        <f t="shared" si="1457"/>
        <v/>
      </c>
      <c r="N1007" s="116" t="str">
        <f t="shared" si="1457"/>
        <v/>
      </c>
      <c r="O1007" s="116" t="str">
        <f t="shared" si="1457"/>
        <v/>
      </c>
      <c r="P1007" s="116" t="str">
        <f t="shared" si="1457"/>
        <v/>
      </c>
      <c r="Q1007" s="116" t="str">
        <f t="shared" si="1457"/>
        <v/>
      </c>
      <c r="R1007" s="116" t="str">
        <f t="shared" si="1457"/>
        <v/>
      </c>
      <c r="S1007" s="120">
        <f t="shared" ref="S1007:S1010" si="1459">SUM(G1007:R1007)</f>
        <v>2830.551</v>
      </c>
      <c r="T1007" s="114"/>
      <c r="U1007" s="116">
        <f t="shared" ref="U1007:X1007" si="1458">SUMIFS($G1007:$R1007,$G$5:$R$5,U$6)</f>
        <v>2137.821</v>
      </c>
      <c r="V1007" s="116">
        <f t="shared" si="1458"/>
        <v>692.73</v>
      </c>
      <c r="W1007" s="116">
        <f t="shared" si="1458"/>
        <v>0</v>
      </c>
      <c r="X1007" s="116">
        <f t="shared" si="1458"/>
        <v>0</v>
      </c>
    </row>
    <row r="1008" ht="14.25" customHeight="1" outlineLevel="1">
      <c r="A1008" s="110"/>
      <c r="B1008" s="111" t="s">
        <v>420</v>
      </c>
      <c r="C1008" s="112" t="s">
        <v>418</v>
      </c>
      <c r="E1008" s="116"/>
      <c r="F1008" s="114"/>
      <c r="G1008" s="116">
        <v>0.0</v>
      </c>
      <c r="H1008" s="116">
        <v>0.0</v>
      </c>
      <c r="I1008" s="116"/>
      <c r="J1008" s="116"/>
      <c r="K1008" s="116"/>
      <c r="L1008" s="116"/>
      <c r="M1008" s="116"/>
      <c r="N1008" s="116"/>
      <c r="O1008" s="116"/>
      <c r="P1008" s="116"/>
      <c r="Q1008" s="116"/>
      <c r="R1008" s="116"/>
      <c r="S1008" s="120">
        <f t="shared" si="1459"/>
        <v>0</v>
      </c>
      <c r="T1008" s="114"/>
      <c r="U1008" s="116">
        <f t="shared" ref="U1008:X1008" si="1460">SUMIFS($G1008:$R1008,$G$5:$R$5,U$6)</f>
        <v>0</v>
      </c>
      <c r="V1008" s="116">
        <f t="shared" si="1460"/>
        <v>0</v>
      </c>
      <c r="W1008" s="116">
        <f t="shared" si="1460"/>
        <v>0</v>
      </c>
      <c r="X1008" s="116">
        <f t="shared" si="1460"/>
        <v>0</v>
      </c>
    </row>
    <row r="1009" ht="14.25" customHeight="1" outlineLevel="1">
      <c r="A1009" s="110"/>
      <c r="B1009" s="111" t="s">
        <v>421</v>
      </c>
      <c r="C1009" s="112" t="s">
        <v>418</v>
      </c>
      <c r="E1009" s="116"/>
      <c r="F1009" s="114"/>
      <c r="G1009" s="116"/>
      <c r="H1009" s="116"/>
      <c r="I1009" s="116"/>
      <c r="J1009" s="116"/>
      <c r="K1009" s="116"/>
      <c r="L1009" s="116"/>
      <c r="M1009" s="116"/>
      <c r="N1009" s="116">
        <v>0.0</v>
      </c>
      <c r="O1009" s="116"/>
      <c r="P1009" s="116"/>
      <c r="Q1009" s="116"/>
      <c r="R1009" s="116"/>
      <c r="S1009" s="120">
        <f t="shared" si="1459"/>
        <v>0</v>
      </c>
      <c r="T1009" s="114"/>
      <c r="U1009" s="116">
        <f t="shared" ref="U1009:X1009" si="1461">SUMIFS($G1009:$R1009,$G$5:$R$5,U$6)</f>
        <v>0</v>
      </c>
      <c r="V1009" s="116">
        <f t="shared" si="1461"/>
        <v>0</v>
      </c>
      <c r="W1009" s="116">
        <f t="shared" si="1461"/>
        <v>0</v>
      </c>
      <c r="X1009" s="116">
        <f t="shared" si="1461"/>
        <v>0</v>
      </c>
    </row>
    <row r="1010" ht="14.25" customHeight="1" outlineLevel="1">
      <c r="A1010" s="121"/>
      <c r="B1010" s="148" t="s">
        <v>422</v>
      </c>
      <c r="C1010" s="123" t="s">
        <v>418</v>
      </c>
      <c r="D1010" s="70"/>
      <c r="E1010" s="120">
        <f>SUM(E1007:E1008)-E1009</f>
        <v>0</v>
      </c>
      <c r="F1010" s="109"/>
      <c r="G1010" s="120">
        <f t="shared" ref="G1010:R1010" si="1462">SUM(G1007:G1008)-G1009</f>
        <v>1459.941</v>
      </c>
      <c r="H1010" s="120">
        <f t="shared" si="1462"/>
        <v>409.98</v>
      </c>
      <c r="I1010" s="120">
        <f t="shared" si="1462"/>
        <v>267.9</v>
      </c>
      <c r="J1010" s="120">
        <f t="shared" si="1462"/>
        <v>692.73</v>
      </c>
      <c r="K1010" s="120">
        <f t="shared" si="1462"/>
        <v>0</v>
      </c>
      <c r="L1010" s="120">
        <f t="shared" si="1462"/>
        <v>0</v>
      </c>
      <c r="M1010" s="120">
        <f t="shared" si="1462"/>
        <v>0</v>
      </c>
      <c r="N1010" s="120">
        <f t="shared" si="1462"/>
        <v>0</v>
      </c>
      <c r="O1010" s="120">
        <f t="shared" si="1462"/>
        <v>0</v>
      </c>
      <c r="P1010" s="120">
        <f t="shared" si="1462"/>
        <v>0</v>
      </c>
      <c r="Q1010" s="120">
        <f t="shared" si="1462"/>
        <v>0</v>
      </c>
      <c r="R1010" s="120">
        <f t="shared" si="1462"/>
        <v>0</v>
      </c>
      <c r="S1010" s="120">
        <f t="shared" si="1459"/>
        <v>2830.551</v>
      </c>
      <c r="T1010" s="109"/>
      <c r="U1010" s="120">
        <f t="shared" ref="U1010:X1010" si="1463">SUM(U1007:U1008)-U1009</f>
        <v>2137.821</v>
      </c>
      <c r="V1010" s="120">
        <f t="shared" si="1463"/>
        <v>692.73</v>
      </c>
      <c r="W1010" s="120">
        <f t="shared" si="1463"/>
        <v>0</v>
      </c>
      <c r="X1010" s="120">
        <f t="shared" si="1463"/>
        <v>0</v>
      </c>
    </row>
    <row r="1011" ht="14.25" customHeight="1" outlineLevel="1">
      <c r="A1011" s="121"/>
      <c r="B1011" s="148" t="s">
        <v>423</v>
      </c>
      <c r="C1011" s="123" t="s">
        <v>418</v>
      </c>
      <c r="D1011" s="70"/>
      <c r="E1011" s="120">
        <f>IFERROR(E1010/E390,0)</f>
        <v>0</v>
      </c>
      <c r="F1011" s="109"/>
      <c r="G1011" s="120">
        <f t="shared" ref="G1011:S1011" si="1464">IFERROR(G1010/G390,0)</f>
        <v>73.92106329</v>
      </c>
      <c r="H1011" s="120">
        <f t="shared" si="1464"/>
        <v>17.33530655</v>
      </c>
      <c r="I1011" s="120">
        <f t="shared" si="1464"/>
        <v>13.77377892</v>
      </c>
      <c r="J1011" s="120">
        <f t="shared" si="1464"/>
        <v>0</v>
      </c>
      <c r="K1011" s="120">
        <f t="shared" si="1464"/>
        <v>0</v>
      </c>
      <c r="L1011" s="120">
        <f t="shared" si="1464"/>
        <v>0</v>
      </c>
      <c r="M1011" s="120">
        <f t="shared" si="1464"/>
        <v>0</v>
      </c>
      <c r="N1011" s="120">
        <f t="shared" si="1464"/>
        <v>0</v>
      </c>
      <c r="O1011" s="120">
        <f t="shared" si="1464"/>
        <v>0</v>
      </c>
      <c r="P1011" s="120">
        <f t="shared" si="1464"/>
        <v>0</v>
      </c>
      <c r="Q1011" s="120">
        <f t="shared" si="1464"/>
        <v>0</v>
      </c>
      <c r="R1011" s="120">
        <f t="shared" si="1464"/>
        <v>0</v>
      </c>
      <c r="S1011" s="120">
        <f t="shared" si="1464"/>
        <v>0</v>
      </c>
      <c r="T1011" s="109"/>
      <c r="U1011" s="120">
        <f t="shared" ref="U1011:X1011" si="1465">IFERROR(U1010/U390,0)</f>
        <v>34.01465394</v>
      </c>
      <c r="V1011" s="120">
        <f t="shared" si="1465"/>
        <v>0</v>
      </c>
      <c r="W1011" s="120">
        <f t="shared" si="1465"/>
        <v>0</v>
      </c>
      <c r="X1011" s="120">
        <f t="shared" si="1465"/>
        <v>0</v>
      </c>
    </row>
    <row r="1012" ht="4.5" customHeight="1" outlineLevel="1">
      <c r="A1012" s="128"/>
      <c r="B1012" s="129"/>
      <c r="C1012" s="130"/>
      <c r="D1012" s="70"/>
      <c r="E1012" s="131"/>
      <c r="F1012" s="7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70"/>
      <c r="U1012" s="131"/>
      <c r="V1012" s="131"/>
      <c r="W1012" s="131"/>
      <c r="X1012" s="131"/>
    </row>
    <row r="1013" ht="14.25" customHeight="1" outlineLevel="1">
      <c r="A1013" s="110"/>
      <c r="B1013" s="111" t="s">
        <v>424</v>
      </c>
      <c r="C1013" s="112" t="s">
        <v>418</v>
      </c>
      <c r="E1013" s="116"/>
      <c r="F1013" s="114"/>
      <c r="G1013" s="116"/>
      <c r="H1013" s="116"/>
      <c r="I1013" s="116"/>
      <c r="J1013" s="116"/>
      <c r="K1013" s="116"/>
      <c r="L1013" s="116"/>
      <c r="M1013" s="116"/>
      <c r="N1013" s="116"/>
      <c r="O1013" s="116"/>
      <c r="P1013" s="116"/>
      <c r="Q1013" s="116"/>
      <c r="R1013" s="116"/>
      <c r="S1013" s="120">
        <f>SUM(G1013:R1013)</f>
        <v>0</v>
      </c>
      <c r="T1013" s="114"/>
      <c r="U1013" s="116">
        <f t="shared" ref="U1013:X1013" si="1466">SUMIFS($G1013:$R1013,$G$5:$R$5,U$6)</f>
        <v>0</v>
      </c>
      <c r="V1013" s="116">
        <f t="shared" si="1466"/>
        <v>0</v>
      </c>
      <c r="W1013" s="116">
        <f t="shared" si="1466"/>
        <v>0</v>
      </c>
      <c r="X1013" s="116">
        <f t="shared" si="1466"/>
        <v>0</v>
      </c>
    </row>
    <row r="1014" ht="14.25" customHeight="1" outlineLevel="1">
      <c r="A1014" s="179"/>
      <c r="B1014" s="198" t="s">
        <v>425</v>
      </c>
      <c r="C1014" s="181" t="s">
        <v>69</v>
      </c>
      <c r="D1014" s="70"/>
      <c r="E1014" s="124">
        <f>IFERROR(E1013/SUM(E1010,E1013),0)</f>
        <v>0</v>
      </c>
      <c r="F1014" s="109"/>
      <c r="G1014" s="124">
        <f t="shared" ref="G1014:S1014" si="1467">IFERROR(G1013/SUM(G1010,G1013),0)</f>
        <v>0</v>
      </c>
      <c r="H1014" s="124">
        <f t="shared" si="1467"/>
        <v>0</v>
      </c>
      <c r="I1014" s="124">
        <f t="shared" si="1467"/>
        <v>0</v>
      </c>
      <c r="J1014" s="124">
        <f t="shared" si="1467"/>
        <v>0</v>
      </c>
      <c r="K1014" s="124">
        <f t="shared" si="1467"/>
        <v>0</v>
      </c>
      <c r="L1014" s="124">
        <f t="shared" si="1467"/>
        <v>0</v>
      </c>
      <c r="M1014" s="124">
        <f t="shared" si="1467"/>
        <v>0</v>
      </c>
      <c r="N1014" s="124">
        <f t="shared" si="1467"/>
        <v>0</v>
      </c>
      <c r="O1014" s="124">
        <f t="shared" si="1467"/>
        <v>0</v>
      </c>
      <c r="P1014" s="124">
        <f t="shared" si="1467"/>
        <v>0</v>
      </c>
      <c r="Q1014" s="124">
        <f t="shared" si="1467"/>
        <v>0</v>
      </c>
      <c r="R1014" s="124">
        <f t="shared" si="1467"/>
        <v>0</v>
      </c>
      <c r="S1014" s="124">
        <f t="shared" si="1467"/>
        <v>0</v>
      </c>
      <c r="T1014" s="109"/>
      <c r="U1014" s="124">
        <f t="shared" ref="U1014:X1014" si="1468">IFERROR(U1013/SUM(U1010,U1013),0)</f>
        <v>0</v>
      </c>
      <c r="V1014" s="124">
        <f t="shared" si="1468"/>
        <v>0</v>
      </c>
      <c r="W1014" s="124">
        <f t="shared" si="1468"/>
        <v>0</v>
      </c>
      <c r="X1014" s="124">
        <f t="shared" si="1468"/>
        <v>0</v>
      </c>
    </row>
    <row r="1015" ht="14.25" customHeight="1" outlineLevel="1">
      <c r="A1015" s="110"/>
      <c r="B1015" s="148" t="s">
        <v>426</v>
      </c>
      <c r="C1015" s="123" t="s">
        <v>427</v>
      </c>
      <c r="E1015" s="116"/>
      <c r="F1015" s="114"/>
      <c r="G1015" s="116">
        <f t="shared" ref="G1015:S1015" si="1469">IFERROR(G1007/G1486,0)</f>
        <v>1.051830692</v>
      </c>
      <c r="H1015" s="116">
        <f t="shared" si="1469"/>
        <v>0.340798005</v>
      </c>
      <c r="I1015" s="116">
        <f t="shared" si="1469"/>
        <v>0.4083841463</v>
      </c>
      <c r="J1015" s="116">
        <f t="shared" si="1469"/>
        <v>0.962125</v>
      </c>
      <c r="K1015" s="116">
        <f t="shared" si="1469"/>
        <v>0</v>
      </c>
      <c r="L1015" s="116">
        <f t="shared" si="1469"/>
        <v>0</v>
      </c>
      <c r="M1015" s="116">
        <f t="shared" si="1469"/>
        <v>0</v>
      </c>
      <c r="N1015" s="116">
        <f t="shared" si="1469"/>
        <v>0</v>
      </c>
      <c r="O1015" s="116">
        <f t="shared" si="1469"/>
        <v>0</v>
      </c>
      <c r="P1015" s="116">
        <f t="shared" si="1469"/>
        <v>0</v>
      </c>
      <c r="Q1015" s="116">
        <f t="shared" si="1469"/>
        <v>0</v>
      </c>
      <c r="R1015" s="116">
        <f t="shared" si="1469"/>
        <v>0</v>
      </c>
      <c r="S1015" s="116">
        <f t="shared" si="1469"/>
        <v>0.7135243257</v>
      </c>
      <c r="T1015" s="114"/>
      <c r="U1015" s="116">
        <f t="shared" ref="U1015:X1015" si="1470">IFERROR(U1007/U1486,0)</f>
        <v>0.6583988297</v>
      </c>
      <c r="V1015" s="116">
        <f t="shared" si="1470"/>
        <v>0.962125</v>
      </c>
      <c r="W1015" s="116">
        <f t="shared" si="1470"/>
        <v>0</v>
      </c>
      <c r="X1015" s="116">
        <f t="shared" si="1470"/>
        <v>0</v>
      </c>
    </row>
    <row r="1016" ht="14.25" customHeight="1" outlineLevel="1">
      <c r="E1016" s="114"/>
      <c r="S1016" s="70"/>
    </row>
    <row r="1017" ht="14.25" customHeight="1" outlineLevel="1">
      <c r="A1017" s="203"/>
      <c r="B1017" s="207" t="s">
        <v>176</v>
      </c>
      <c r="C1017" s="205" t="s">
        <v>418</v>
      </c>
      <c r="E1017" s="206"/>
      <c r="F1017" s="114"/>
      <c r="G1017" s="206"/>
      <c r="H1017" s="206"/>
      <c r="I1017" s="206"/>
      <c r="J1017" s="206"/>
      <c r="K1017" s="206"/>
      <c r="L1017" s="206"/>
      <c r="M1017" s="206"/>
      <c r="N1017" s="206"/>
      <c r="O1017" s="206"/>
      <c r="P1017" s="206"/>
      <c r="Q1017" s="206"/>
      <c r="R1017" s="206"/>
      <c r="S1017" s="108"/>
      <c r="T1017" s="114"/>
      <c r="U1017" s="206"/>
      <c r="V1017" s="206"/>
      <c r="W1017" s="206"/>
      <c r="X1017" s="206"/>
    </row>
    <row r="1018" ht="14.25" customHeight="1" outlineLevel="1">
      <c r="A1018" s="110"/>
      <c r="B1018" s="111" t="s">
        <v>419</v>
      </c>
      <c r="C1018" s="112" t="s">
        <v>418</v>
      </c>
      <c r="E1018" s="116"/>
      <c r="F1018" s="114"/>
      <c r="G1018" s="116">
        <f t="shared" ref="G1018:R1018" si="1471">G1272</f>
        <v>85447.8</v>
      </c>
      <c r="H1018" s="116">
        <f t="shared" si="1471"/>
        <v>113953.39</v>
      </c>
      <c r="I1018" s="116">
        <f t="shared" si="1471"/>
        <v>87272.84</v>
      </c>
      <c r="J1018" s="116">
        <f t="shared" si="1471"/>
        <v>163214.57</v>
      </c>
      <c r="K1018" s="116" t="str">
        <f t="shared" si="1471"/>
        <v/>
      </c>
      <c r="L1018" s="116" t="str">
        <f t="shared" si="1471"/>
        <v/>
      </c>
      <c r="M1018" s="116" t="str">
        <f t="shared" si="1471"/>
        <v/>
      </c>
      <c r="N1018" s="116" t="str">
        <f t="shared" si="1471"/>
        <v/>
      </c>
      <c r="O1018" s="116" t="str">
        <f t="shared" si="1471"/>
        <v/>
      </c>
      <c r="P1018" s="116" t="str">
        <f t="shared" si="1471"/>
        <v/>
      </c>
      <c r="Q1018" s="116" t="str">
        <f t="shared" si="1471"/>
        <v/>
      </c>
      <c r="R1018" s="116" t="str">
        <f t="shared" si="1471"/>
        <v/>
      </c>
      <c r="S1018" s="120">
        <f t="shared" ref="S1018:S1021" si="1473">SUM(G1018:R1018)</f>
        <v>449888.6</v>
      </c>
      <c r="T1018" s="114"/>
      <c r="U1018" s="116">
        <f t="shared" ref="U1018:X1018" si="1472">SUMIFS($G1018:$R1018,$G$5:$R$5,U$6)</f>
        <v>286674.03</v>
      </c>
      <c r="V1018" s="116">
        <f t="shared" si="1472"/>
        <v>163214.57</v>
      </c>
      <c r="W1018" s="116">
        <f t="shared" si="1472"/>
        <v>0</v>
      </c>
      <c r="X1018" s="116">
        <f t="shared" si="1472"/>
        <v>0</v>
      </c>
    </row>
    <row r="1019" ht="14.25" customHeight="1" outlineLevel="1">
      <c r="A1019" s="110"/>
      <c r="B1019" s="111" t="s">
        <v>420</v>
      </c>
      <c r="C1019" s="112" t="s">
        <v>418</v>
      </c>
      <c r="E1019" s="116"/>
      <c r="F1019" s="114"/>
      <c r="G1019" s="116">
        <v>50.4</v>
      </c>
      <c r="H1019" s="116">
        <v>0.0</v>
      </c>
      <c r="I1019" s="116">
        <f>187.45+52</f>
        <v>239.45</v>
      </c>
      <c r="J1019" s="116"/>
      <c r="K1019" s="116"/>
      <c r="L1019" s="116"/>
      <c r="M1019" s="116"/>
      <c r="N1019" s="116"/>
      <c r="O1019" s="116"/>
      <c r="P1019" s="116"/>
      <c r="Q1019" s="116"/>
      <c r="R1019" s="116"/>
      <c r="S1019" s="120">
        <f t="shared" si="1473"/>
        <v>289.85</v>
      </c>
      <c r="T1019" s="114"/>
      <c r="U1019" s="116">
        <f t="shared" ref="U1019:X1019" si="1474">SUMIFS($G1019:$R1019,$G$5:$R$5,U$6)</f>
        <v>289.85</v>
      </c>
      <c r="V1019" s="116">
        <f t="shared" si="1474"/>
        <v>0</v>
      </c>
      <c r="W1019" s="116">
        <f t="shared" si="1474"/>
        <v>0</v>
      </c>
      <c r="X1019" s="116">
        <f t="shared" si="1474"/>
        <v>0</v>
      </c>
    </row>
    <row r="1020" ht="14.25" customHeight="1" outlineLevel="1">
      <c r="A1020" s="110"/>
      <c r="B1020" s="111" t="s">
        <v>421</v>
      </c>
      <c r="C1020" s="112" t="s">
        <v>418</v>
      </c>
      <c r="E1020" s="116"/>
      <c r="F1020" s="114"/>
      <c r="G1020" s="116">
        <v>0.0</v>
      </c>
      <c r="H1020" s="116"/>
      <c r="I1020" s="116"/>
      <c r="J1020" s="116"/>
      <c r="K1020" s="116"/>
      <c r="L1020" s="116"/>
      <c r="M1020" s="116"/>
      <c r="N1020" s="116"/>
      <c r="O1020" s="116"/>
      <c r="P1020" s="116"/>
      <c r="Q1020" s="116"/>
      <c r="R1020" s="116"/>
      <c r="S1020" s="120">
        <f t="shared" si="1473"/>
        <v>0</v>
      </c>
      <c r="T1020" s="114"/>
      <c r="U1020" s="116">
        <f t="shared" ref="U1020:X1020" si="1475">SUMIFS($G1020:$R1020,$G$5:$R$5,U$6)</f>
        <v>0</v>
      </c>
      <c r="V1020" s="116">
        <f t="shared" si="1475"/>
        <v>0</v>
      </c>
      <c r="W1020" s="116">
        <f t="shared" si="1475"/>
        <v>0</v>
      </c>
      <c r="X1020" s="116">
        <f t="shared" si="1475"/>
        <v>0</v>
      </c>
    </row>
    <row r="1021" ht="14.25" customHeight="1" outlineLevel="1">
      <c r="A1021" s="121"/>
      <c r="B1021" s="148" t="s">
        <v>422</v>
      </c>
      <c r="C1021" s="123" t="s">
        <v>418</v>
      </c>
      <c r="D1021" s="70"/>
      <c r="E1021" s="120">
        <f>SUM(E1018:E1019)-E1020</f>
        <v>0</v>
      </c>
      <c r="F1021" s="109"/>
      <c r="G1021" s="120">
        <f t="shared" ref="G1021:R1021" si="1476">SUM(G1018:G1019)-G1020</f>
        <v>85498.2</v>
      </c>
      <c r="H1021" s="120">
        <f t="shared" si="1476"/>
        <v>113953.39</v>
      </c>
      <c r="I1021" s="120">
        <f t="shared" si="1476"/>
        <v>87512.29</v>
      </c>
      <c r="J1021" s="120">
        <f t="shared" si="1476"/>
        <v>163214.57</v>
      </c>
      <c r="K1021" s="120">
        <f t="shared" si="1476"/>
        <v>0</v>
      </c>
      <c r="L1021" s="120">
        <f t="shared" si="1476"/>
        <v>0</v>
      </c>
      <c r="M1021" s="120">
        <f t="shared" si="1476"/>
        <v>0</v>
      </c>
      <c r="N1021" s="120">
        <f t="shared" si="1476"/>
        <v>0</v>
      </c>
      <c r="O1021" s="120">
        <f t="shared" si="1476"/>
        <v>0</v>
      </c>
      <c r="P1021" s="120">
        <f t="shared" si="1476"/>
        <v>0</v>
      </c>
      <c r="Q1021" s="120">
        <f t="shared" si="1476"/>
        <v>0</v>
      </c>
      <c r="R1021" s="120">
        <f t="shared" si="1476"/>
        <v>0</v>
      </c>
      <c r="S1021" s="120">
        <f t="shared" si="1473"/>
        <v>450178.45</v>
      </c>
      <c r="T1021" s="109"/>
      <c r="U1021" s="120">
        <f t="shared" ref="U1021:X1021" si="1477">SUM(U1018:U1019)-U1020</f>
        <v>286963.88</v>
      </c>
      <c r="V1021" s="120">
        <f t="shared" si="1477"/>
        <v>163214.57</v>
      </c>
      <c r="W1021" s="120">
        <f t="shared" si="1477"/>
        <v>0</v>
      </c>
      <c r="X1021" s="120">
        <f t="shared" si="1477"/>
        <v>0</v>
      </c>
    </row>
    <row r="1022" ht="14.25" customHeight="1" outlineLevel="1">
      <c r="A1022" s="121"/>
      <c r="B1022" s="148" t="s">
        <v>423</v>
      </c>
      <c r="C1022" s="123" t="s">
        <v>418</v>
      </c>
      <c r="D1022" s="70"/>
      <c r="E1022" s="120">
        <f>IFERROR(E1021/E500,0)</f>
        <v>0</v>
      </c>
      <c r="F1022" s="109"/>
      <c r="G1022" s="120">
        <f t="shared" ref="G1022:S1022" si="1478">IFERROR(G1021/G500,0)</f>
        <v>4329.022785</v>
      </c>
      <c r="H1022" s="120">
        <f t="shared" si="1478"/>
        <v>4818.325159</v>
      </c>
      <c r="I1022" s="120">
        <f t="shared" si="1478"/>
        <v>4499.34653</v>
      </c>
      <c r="J1022" s="120">
        <f t="shared" si="1478"/>
        <v>0</v>
      </c>
      <c r="K1022" s="120">
        <f t="shared" si="1478"/>
        <v>0</v>
      </c>
      <c r="L1022" s="120">
        <f t="shared" si="1478"/>
        <v>0</v>
      </c>
      <c r="M1022" s="120">
        <f t="shared" si="1478"/>
        <v>0</v>
      </c>
      <c r="N1022" s="120">
        <f t="shared" si="1478"/>
        <v>0</v>
      </c>
      <c r="O1022" s="120">
        <f t="shared" si="1478"/>
        <v>0</v>
      </c>
      <c r="P1022" s="120">
        <f t="shared" si="1478"/>
        <v>0</v>
      </c>
      <c r="Q1022" s="120">
        <f t="shared" si="1478"/>
        <v>0</v>
      </c>
      <c r="R1022" s="120">
        <f t="shared" si="1478"/>
        <v>0</v>
      </c>
      <c r="S1022" s="120">
        <f t="shared" si="1478"/>
        <v>0</v>
      </c>
      <c r="T1022" s="109"/>
      <c r="U1022" s="120">
        <f t="shared" ref="U1022:X1022" si="1479">IFERROR(U1021/U500,0)</f>
        <v>4565.853302</v>
      </c>
      <c r="V1022" s="120">
        <f t="shared" si="1479"/>
        <v>0</v>
      </c>
      <c r="W1022" s="120">
        <f t="shared" si="1479"/>
        <v>0</v>
      </c>
      <c r="X1022" s="120">
        <f t="shared" si="1479"/>
        <v>0</v>
      </c>
    </row>
    <row r="1023" ht="4.5" customHeight="1" outlineLevel="1">
      <c r="A1023" s="128"/>
      <c r="B1023" s="129"/>
      <c r="C1023" s="130"/>
      <c r="D1023" s="70"/>
      <c r="E1023" s="131"/>
      <c r="F1023" s="7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70"/>
      <c r="U1023" s="131"/>
      <c r="V1023" s="131"/>
      <c r="W1023" s="131"/>
      <c r="X1023" s="131"/>
    </row>
    <row r="1024" ht="14.25" customHeight="1" outlineLevel="1">
      <c r="A1024" s="110"/>
      <c r="B1024" s="111" t="s">
        <v>424</v>
      </c>
      <c r="C1024" s="112" t="s">
        <v>418</v>
      </c>
      <c r="E1024" s="116"/>
      <c r="F1024" s="114"/>
      <c r="G1024" s="116"/>
      <c r="H1024" s="116"/>
      <c r="I1024" s="116"/>
      <c r="J1024" s="116"/>
      <c r="K1024" s="116"/>
      <c r="L1024" s="116"/>
      <c r="M1024" s="116"/>
      <c r="N1024" s="116"/>
      <c r="O1024" s="116"/>
      <c r="P1024" s="116"/>
      <c r="Q1024" s="116"/>
      <c r="R1024" s="116"/>
      <c r="S1024" s="120">
        <f>SUM(G1024:R1024)</f>
        <v>0</v>
      </c>
      <c r="T1024" s="114"/>
      <c r="U1024" s="116">
        <f t="shared" ref="U1024:X1024" si="1480">SUMIFS($G1024:$R1024,$G$5:$R$5,U$6)</f>
        <v>0</v>
      </c>
      <c r="V1024" s="116">
        <f t="shared" si="1480"/>
        <v>0</v>
      </c>
      <c r="W1024" s="116">
        <f t="shared" si="1480"/>
        <v>0</v>
      </c>
      <c r="X1024" s="116">
        <f t="shared" si="1480"/>
        <v>0</v>
      </c>
    </row>
    <row r="1025" ht="14.25" customHeight="1" outlineLevel="1">
      <c r="A1025" s="179"/>
      <c r="B1025" s="198" t="s">
        <v>425</v>
      </c>
      <c r="C1025" s="181" t="s">
        <v>69</v>
      </c>
      <c r="D1025" s="70"/>
      <c r="E1025" s="124">
        <f>IFERROR(E1024/SUM(E1021,E1024),0)</f>
        <v>0</v>
      </c>
      <c r="F1025" s="109"/>
      <c r="G1025" s="124">
        <f t="shared" ref="G1025:S1025" si="1481">IFERROR(G1024/SUM(G1021,G1024),0)</f>
        <v>0</v>
      </c>
      <c r="H1025" s="124">
        <f t="shared" si="1481"/>
        <v>0</v>
      </c>
      <c r="I1025" s="124">
        <f t="shared" si="1481"/>
        <v>0</v>
      </c>
      <c r="J1025" s="124">
        <f t="shared" si="1481"/>
        <v>0</v>
      </c>
      <c r="K1025" s="124">
        <f t="shared" si="1481"/>
        <v>0</v>
      </c>
      <c r="L1025" s="124">
        <f t="shared" si="1481"/>
        <v>0</v>
      </c>
      <c r="M1025" s="124">
        <f t="shared" si="1481"/>
        <v>0</v>
      </c>
      <c r="N1025" s="124">
        <f t="shared" si="1481"/>
        <v>0</v>
      </c>
      <c r="O1025" s="124">
        <f t="shared" si="1481"/>
        <v>0</v>
      </c>
      <c r="P1025" s="124">
        <f t="shared" si="1481"/>
        <v>0</v>
      </c>
      <c r="Q1025" s="124">
        <f t="shared" si="1481"/>
        <v>0</v>
      </c>
      <c r="R1025" s="124">
        <f t="shared" si="1481"/>
        <v>0</v>
      </c>
      <c r="S1025" s="124">
        <f t="shared" si="1481"/>
        <v>0</v>
      </c>
      <c r="T1025" s="109"/>
      <c r="U1025" s="124">
        <f t="shared" ref="U1025:X1025" si="1482">IFERROR(U1024/SUM(U1021,U1024),0)</f>
        <v>0</v>
      </c>
      <c r="V1025" s="124">
        <f t="shared" si="1482"/>
        <v>0</v>
      </c>
      <c r="W1025" s="124">
        <f t="shared" si="1482"/>
        <v>0</v>
      </c>
      <c r="X1025" s="124">
        <f t="shared" si="1482"/>
        <v>0</v>
      </c>
    </row>
    <row r="1026" ht="14.25" customHeight="1" outlineLevel="1">
      <c r="A1026" s="110"/>
      <c r="B1026" s="148" t="s">
        <v>426</v>
      </c>
      <c r="C1026" s="123" t="s">
        <v>427</v>
      </c>
      <c r="E1026" s="116"/>
      <c r="F1026" s="114"/>
      <c r="G1026" s="116">
        <f t="shared" ref="G1026:S1026" si="1483">IFERROR(G1018/G1508,0)</f>
        <v>26.99047649</v>
      </c>
      <c r="H1026" s="116">
        <f t="shared" si="1483"/>
        <v>38.13905363</v>
      </c>
      <c r="I1026" s="116">
        <f t="shared" si="1483"/>
        <v>26.63786562</v>
      </c>
      <c r="J1026" s="116">
        <f t="shared" si="1483"/>
        <v>44.44357096</v>
      </c>
      <c r="K1026" s="116">
        <f t="shared" si="1483"/>
        <v>0</v>
      </c>
      <c r="L1026" s="116">
        <f t="shared" si="1483"/>
        <v>0</v>
      </c>
      <c r="M1026" s="116">
        <f t="shared" si="1483"/>
        <v>0</v>
      </c>
      <c r="N1026" s="116">
        <f t="shared" si="1483"/>
        <v>0</v>
      </c>
      <c r="O1026" s="116">
        <f t="shared" si="1483"/>
        <v>0</v>
      </c>
      <c r="P1026" s="116">
        <f t="shared" si="1483"/>
        <v>0</v>
      </c>
      <c r="Q1026" s="116">
        <f t="shared" si="1483"/>
        <v>0</v>
      </c>
      <c r="R1026" s="116">
        <f t="shared" si="1483"/>
        <v>0</v>
      </c>
      <c r="S1026" s="116">
        <f t="shared" si="1483"/>
        <v>34.33645542</v>
      </c>
      <c r="T1026" s="114"/>
      <c r="U1026" s="116">
        <f t="shared" ref="U1026:X1026" si="1484">IFERROR(U1018/U1508,0)</f>
        <v>30.40034422</v>
      </c>
      <c r="V1026" s="116">
        <f t="shared" si="1484"/>
        <v>44.44357096</v>
      </c>
      <c r="W1026" s="116">
        <f t="shared" si="1484"/>
        <v>0</v>
      </c>
      <c r="X1026" s="116">
        <f t="shared" si="1484"/>
        <v>0</v>
      </c>
    </row>
    <row r="1027" ht="14.25" customHeight="1" outlineLevel="1">
      <c r="E1027" s="114"/>
      <c r="S1027" s="70"/>
    </row>
    <row r="1028" ht="14.25" customHeight="1" outlineLevel="1">
      <c r="A1028" s="203"/>
      <c r="B1028" s="207" t="s">
        <v>177</v>
      </c>
      <c r="C1028" s="205" t="s">
        <v>418</v>
      </c>
      <c r="E1028" s="206"/>
      <c r="F1028" s="114"/>
      <c r="G1028" s="206"/>
      <c r="H1028" s="206"/>
      <c r="I1028" s="206"/>
      <c r="J1028" s="206"/>
      <c r="K1028" s="206"/>
      <c r="L1028" s="206"/>
      <c r="M1028" s="206"/>
      <c r="N1028" s="206"/>
      <c r="O1028" s="206"/>
      <c r="P1028" s="206"/>
      <c r="Q1028" s="206"/>
      <c r="R1028" s="206"/>
      <c r="S1028" s="108"/>
      <c r="T1028" s="114"/>
      <c r="U1028" s="206"/>
      <c r="V1028" s="206"/>
      <c r="W1028" s="206"/>
      <c r="X1028" s="206"/>
    </row>
    <row r="1029" ht="14.25" customHeight="1" outlineLevel="1">
      <c r="A1029" s="110"/>
      <c r="B1029" s="111" t="s">
        <v>419</v>
      </c>
      <c r="C1029" s="112" t="s">
        <v>418</v>
      </c>
      <c r="E1029" s="116"/>
      <c r="F1029" s="114"/>
      <c r="G1029" s="116">
        <f t="shared" ref="G1029:R1029" si="1485">G1277</f>
        <v>6.11</v>
      </c>
      <c r="H1029" s="116">
        <f t="shared" si="1485"/>
        <v>3016.4</v>
      </c>
      <c r="I1029" s="116">
        <f t="shared" si="1485"/>
        <v>2722.64</v>
      </c>
      <c r="J1029" s="116">
        <f t="shared" si="1485"/>
        <v>3485.35</v>
      </c>
      <c r="K1029" s="116" t="str">
        <f t="shared" si="1485"/>
        <v/>
      </c>
      <c r="L1029" s="116" t="str">
        <f t="shared" si="1485"/>
        <v/>
      </c>
      <c r="M1029" s="116" t="str">
        <f t="shared" si="1485"/>
        <v/>
      </c>
      <c r="N1029" s="116" t="str">
        <f t="shared" si="1485"/>
        <v/>
      </c>
      <c r="O1029" s="116" t="str">
        <f t="shared" si="1485"/>
        <v/>
      </c>
      <c r="P1029" s="116" t="str">
        <f t="shared" si="1485"/>
        <v/>
      </c>
      <c r="Q1029" s="116" t="str">
        <f t="shared" si="1485"/>
        <v/>
      </c>
      <c r="R1029" s="116" t="str">
        <f t="shared" si="1485"/>
        <v/>
      </c>
      <c r="S1029" s="120">
        <f t="shared" ref="S1029:S1032" si="1487">SUM(G1029:R1029)</f>
        <v>9230.5</v>
      </c>
      <c r="T1029" s="114"/>
      <c r="U1029" s="116">
        <f t="shared" ref="U1029:X1029" si="1486">SUMIFS($G1029:$R1029,$G$5:$R$5,U$6)</f>
        <v>5745.15</v>
      </c>
      <c r="V1029" s="116">
        <f t="shared" si="1486"/>
        <v>3485.35</v>
      </c>
      <c r="W1029" s="116">
        <f t="shared" si="1486"/>
        <v>0</v>
      </c>
      <c r="X1029" s="116">
        <f t="shared" si="1486"/>
        <v>0</v>
      </c>
    </row>
    <row r="1030" ht="14.25" customHeight="1" outlineLevel="1">
      <c r="A1030" s="110"/>
      <c r="B1030" s="111" t="s">
        <v>420</v>
      </c>
      <c r="C1030" s="112" t="s">
        <v>418</v>
      </c>
      <c r="E1030" s="116"/>
      <c r="F1030" s="114"/>
      <c r="G1030" s="116">
        <v>0.0</v>
      </c>
      <c r="H1030" s="116">
        <v>0.0</v>
      </c>
      <c r="I1030" s="116">
        <v>0.0</v>
      </c>
      <c r="J1030" s="116"/>
      <c r="K1030" s="116"/>
      <c r="L1030" s="116"/>
      <c r="M1030" s="116"/>
      <c r="N1030" s="116">
        <v>0.0</v>
      </c>
      <c r="O1030" s="116"/>
      <c r="P1030" s="116"/>
      <c r="Q1030" s="116"/>
      <c r="R1030" s="116"/>
      <c r="S1030" s="120">
        <f t="shared" si="1487"/>
        <v>0</v>
      </c>
      <c r="T1030" s="114"/>
      <c r="U1030" s="116">
        <f t="shared" ref="U1030:X1030" si="1488">SUMIFS($G1030:$R1030,$G$5:$R$5,U$6)</f>
        <v>0</v>
      </c>
      <c r="V1030" s="116">
        <f t="shared" si="1488"/>
        <v>0</v>
      </c>
      <c r="W1030" s="116">
        <f t="shared" si="1488"/>
        <v>0</v>
      </c>
      <c r="X1030" s="116">
        <f t="shared" si="1488"/>
        <v>0</v>
      </c>
    </row>
    <row r="1031" ht="14.25" customHeight="1" outlineLevel="1">
      <c r="A1031" s="110"/>
      <c r="B1031" s="111" t="s">
        <v>421</v>
      </c>
      <c r="C1031" s="112" t="s">
        <v>418</v>
      </c>
      <c r="E1031" s="116"/>
      <c r="F1031" s="114"/>
      <c r="G1031" s="116"/>
      <c r="H1031" s="116"/>
      <c r="I1031" s="116"/>
      <c r="J1031" s="116"/>
      <c r="K1031" s="116"/>
      <c r="L1031" s="116"/>
      <c r="M1031" s="116"/>
      <c r="N1031" s="116">
        <v>0.0</v>
      </c>
      <c r="O1031" s="116"/>
      <c r="P1031" s="116"/>
      <c r="Q1031" s="116"/>
      <c r="R1031" s="116"/>
      <c r="S1031" s="120">
        <f t="shared" si="1487"/>
        <v>0</v>
      </c>
      <c r="T1031" s="114"/>
      <c r="U1031" s="116">
        <f t="shared" ref="U1031:X1031" si="1489">SUMIFS($G1031:$R1031,$G$5:$R$5,U$6)</f>
        <v>0</v>
      </c>
      <c r="V1031" s="116">
        <f t="shared" si="1489"/>
        <v>0</v>
      </c>
      <c r="W1031" s="116">
        <f t="shared" si="1489"/>
        <v>0</v>
      </c>
      <c r="X1031" s="116">
        <f t="shared" si="1489"/>
        <v>0</v>
      </c>
    </row>
    <row r="1032" ht="14.25" customHeight="1" outlineLevel="1">
      <c r="A1032" s="121"/>
      <c r="B1032" s="148" t="s">
        <v>422</v>
      </c>
      <c r="C1032" s="123" t="s">
        <v>418</v>
      </c>
      <c r="D1032" s="70"/>
      <c r="E1032" s="120">
        <f>SUM(E1029:E1030)-E1031</f>
        <v>0</v>
      </c>
      <c r="F1032" s="109"/>
      <c r="G1032" s="120">
        <f t="shared" ref="G1032:R1032" si="1490">SUM(G1029:G1030)-G1031</f>
        <v>6.11</v>
      </c>
      <c r="H1032" s="120">
        <f t="shared" si="1490"/>
        <v>3016.4</v>
      </c>
      <c r="I1032" s="120">
        <f t="shared" si="1490"/>
        <v>2722.64</v>
      </c>
      <c r="J1032" s="120">
        <f t="shared" si="1490"/>
        <v>3485.35</v>
      </c>
      <c r="K1032" s="120">
        <f t="shared" si="1490"/>
        <v>0</v>
      </c>
      <c r="L1032" s="120">
        <f t="shared" si="1490"/>
        <v>0</v>
      </c>
      <c r="M1032" s="120">
        <f t="shared" si="1490"/>
        <v>0</v>
      </c>
      <c r="N1032" s="120">
        <f t="shared" si="1490"/>
        <v>0</v>
      </c>
      <c r="O1032" s="120">
        <f t="shared" si="1490"/>
        <v>0</v>
      </c>
      <c r="P1032" s="120">
        <f t="shared" si="1490"/>
        <v>0</v>
      </c>
      <c r="Q1032" s="120">
        <f t="shared" si="1490"/>
        <v>0</v>
      </c>
      <c r="R1032" s="120">
        <f t="shared" si="1490"/>
        <v>0</v>
      </c>
      <c r="S1032" s="120">
        <f t="shared" si="1487"/>
        <v>9230.5</v>
      </c>
      <c r="T1032" s="109"/>
      <c r="U1032" s="120">
        <f t="shared" ref="U1032:X1032" si="1491">SUM(U1029:U1030)-U1031</f>
        <v>5745.15</v>
      </c>
      <c r="V1032" s="120">
        <f t="shared" si="1491"/>
        <v>3485.35</v>
      </c>
      <c r="W1032" s="120">
        <f t="shared" si="1491"/>
        <v>0</v>
      </c>
      <c r="X1032" s="120">
        <f t="shared" si="1491"/>
        <v>0</v>
      </c>
    </row>
    <row r="1033" ht="14.25" customHeight="1" outlineLevel="1">
      <c r="A1033" s="121"/>
      <c r="B1033" s="148" t="s">
        <v>423</v>
      </c>
      <c r="C1033" s="123" t="s">
        <v>418</v>
      </c>
      <c r="D1033" s="70"/>
      <c r="E1033" s="120">
        <f>IFERROR(E1032/E555,0)</f>
        <v>0</v>
      </c>
      <c r="F1033" s="109"/>
      <c r="G1033" s="120">
        <f t="shared" ref="G1033:S1033" si="1492">IFERROR(G1032/G555,0)</f>
        <v>0.3093670886</v>
      </c>
      <c r="H1033" s="120">
        <f t="shared" si="1492"/>
        <v>127.5433404</v>
      </c>
      <c r="I1033" s="120">
        <f t="shared" si="1492"/>
        <v>139.981491</v>
      </c>
      <c r="J1033" s="120">
        <f t="shared" si="1492"/>
        <v>0</v>
      </c>
      <c r="K1033" s="120">
        <f t="shared" si="1492"/>
        <v>0</v>
      </c>
      <c r="L1033" s="120">
        <f t="shared" si="1492"/>
        <v>0</v>
      </c>
      <c r="M1033" s="120">
        <f t="shared" si="1492"/>
        <v>0</v>
      </c>
      <c r="N1033" s="120">
        <f t="shared" si="1492"/>
        <v>0</v>
      </c>
      <c r="O1033" s="120">
        <f t="shared" si="1492"/>
        <v>0</v>
      </c>
      <c r="P1033" s="120">
        <f t="shared" si="1492"/>
        <v>0</v>
      </c>
      <c r="Q1033" s="120">
        <f t="shared" si="1492"/>
        <v>0</v>
      </c>
      <c r="R1033" s="120">
        <f t="shared" si="1492"/>
        <v>0</v>
      </c>
      <c r="S1033" s="120">
        <f t="shared" si="1492"/>
        <v>0</v>
      </c>
      <c r="T1033" s="109"/>
      <c r="U1033" s="120">
        <f t="shared" ref="U1033:X1033" si="1493">IFERROR(U1032/U555,0)</f>
        <v>91.41050119</v>
      </c>
      <c r="V1033" s="120">
        <f t="shared" si="1493"/>
        <v>0</v>
      </c>
      <c r="W1033" s="120">
        <f t="shared" si="1493"/>
        <v>0</v>
      </c>
      <c r="X1033" s="120">
        <f t="shared" si="1493"/>
        <v>0</v>
      </c>
    </row>
    <row r="1034" ht="4.5" customHeight="1" outlineLevel="1">
      <c r="A1034" s="128"/>
      <c r="B1034" s="129"/>
      <c r="C1034" s="130"/>
      <c r="D1034" s="70"/>
      <c r="E1034" s="131"/>
      <c r="F1034" s="7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70"/>
      <c r="U1034" s="131"/>
      <c r="V1034" s="131"/>
      <c r="W1034" s="131"/>
      <c r="X1034" s="131"/>
    </row>
    <row r="1035" ht="14.25" customHeight="1" outlineLevel="1">
      <c r="A1035" s="110"/>
      <c r="B1035" s="111" t="s">
        <v>424</v>
      </c>
      <c r="C1035" s="112" t="s">
        <v>418</v>
      </c>
      <c r="E1035" s="116"/>
      <c r="F1035" s="114"/>
      <c r="G1035" s="116"/>
      <c r="H1035" s="116"/>
      <c r="I1035" s="116"/>
      <c r="J1035" s="116"/>
      <c r="K1035" s="116"/>
      <c r="L1035" s="116"/>
      <c r="M1035" s="116"/>
      <c r="N1035" s="116"/>
      <c r="O1035" s="116"/>
      <c r="P1035" s="116"/>
      <c r="Q1035" s="116"/>
      <c r="R1035" s="116"/>
      <c r="S1035" s="120">
        <f>SUM(G1035:R1035)</f>
        <v>0</v>
      </c>
      <c r="T1035" s="114"/>
      <c r="U1035" s="116">
        <f t="shared" ref="U1035:X1035" si="1494">SUMIFS($G1035:$R1035,$G$5:$R$5,U$6)</f>
        <v>0</v>
      </c>
      <c r="V1035" s="116">
        <f t="shared" si="1494"/>
        <v>0</v>
      </c>
      <c r="W1035" s="116">
        <f t="shared" si="1494"/>
        <v>0</v>
      </c>
      <c r="X1035" s="116">
        <f t="shared" si="1494"/>
        <v>0</v>
      </c>
    </row>
    <row r="1036" ht="14.25" customHeight="1" outlineLevel="1">
      <c r="A1036" s="179"/>
      <c r="B1036" s="198" t="s">
        <v>425</v>
      </c>
      <c r="C1036" s="181" t="s">
        <v>69</v>
      </c>
      <c r="D1036" s="70"/>
      <c r="E1036" s="124">
        <f>IFERROR(E1035/SUM(E1032,E1035),0)</f>
        <v>0</v>
      </c>
      <c r="F1036" s="109"/>
      <c r="G1036" s="124">
        <f t="shared" ref="G1036:S1036" si="1495">IFERROR(G1035/SUM(G1032,G1035),0)</f>
        <v>0</v>
      </c>
      <c r="H1036" s="124">
        <f t="shared" si="1495"/>
        <v>0</v>
      </c>
      <c r="I1036" s="124">
        <f t="shared" si="1495"/>
        <v>0</v>
      </c>
      <c r="J1036" s="124">
        <f t="shared" si="1495"/>
        <v>0</v>
      </c>
      <c r="K1036" s="124">
        <f t="shared" si="1495"/>
        <v>0</v>
      </c>
      <c r="L1036" s="124">
        <f t="shared" si="1495"/>
        <v>0</v>
      </c>
      <c r="M1036" s="124">
        <f t="shared" si="1495"/>
        <v>0</v>
      </c>
      <c r="N1036" s="124">
        <f t="shared" si="1495"/>
        <v>0</v>
      </c>
      <c r="O1036" s="124">
        <f t="shared" si="1495"/>
        <v>0</v>
      </c>
      <c r="P1036" s="124">
        <f t="shared" si="1495"/>
        <v>0</v>
      </c>
      <c r="Q1036" s="124">
        <f t="shared" si="1495"/>
        <v>0</v>
      </c>
      <c r="R1036" s="124">
        <f t="shared" si="1495"/>
        <v>0</v>
      </c>
      <c r="S1036" s="124">
        <f t="shared" si="1495"/>
        <v>0</v>
      </c>
      <c r="T1036" s="109"/>
      <c r="U1036" s="124">
        <f t="shared" ref="U1036:X1036" si="1496">IFERROR(U1035/SUM(U1032,U1035),0)</f>
        <v>0</v>
      </c>
      <c r="V1036" s="124">
        <f t="shared" si="1496"/>
        <v>0</v>
      </c>
      <c r="W1036" s="124">
        <f t="shared" si="1496"/>
        <v>0</v>
      </c>
      <c r="X1036" s="124">
        <f t="shared" si="1496"/>
        <v>0</v>
      </c>
    </row>
    <row r="1037" ht="14.25" customHeight="1" outlineLevel="1">
      <c r="A1037" s="110"/>
      <c r="B1037" s="148" t="s">
        <v>426</v>
      </c>
      <c r="C1037" s="123" t="s">
        <v>427</v>
      </c>
      <c r="E1037" s="116"/>
      <c r="F1037" s="114"/>
      <c r="G1037" s="116">
        <f t="shared" ref="G1037:S1037" si="1497">IFERROR(G1029/G1530,0)</f>
        <v>0.007714646465</v>
      </c>
      <c r="H1037" s="116">
        <f t="shared" si="1497"/>
        <v>4.333908046</v>
      </c>
      <c r="I1037" s="116">
        <f t="shared" si="1497"/>
        <v>8.103095238</v>
      </c>
      <c r="J1037" s="116">
        <f t="shared" si="1497"/>
        <v>6.858629986</v>
      </c>
      <c r="K1037" s="116">
        <f t="shared" si="1497"/>
        <v>0</v>
      </c>
      <c r="L1037" s="116">
        <f t="shared" si="1497"/>
        <v>0</v>
      </c>
      <c r="M1037" s="116">
        <f t="shared" si="1497"/>
        <v>0</v>
      </c>
      <c r="N1037" s="116">
        <f t="shared" si="1497"/>
        <v>0</v>
      </c>
      <c r="O1037" s="116">
        <f t="shared" si="1497"/>
        <v>0</v>
      </c>
      <c r="P1037" s="116">
        <f t="shared" si="1497"/>
        <v>0</v>
      </c>
      <c r="Q1037" s="116">
        <f t="shared" si="1497"/>
        <v>0</v>
      </c>
      <c r="R1037" s="116">
        <f t="shared" si="1497"/>
        <v>0</v>
      </c>
      <c r="S1037" s="116">
        <f t="shared" si="1497"/>
        <v>3.957901868</v>
      </c>
      <c r="T1037" s="114"/>
      <c r="U1037" s="116">
        <f t="shared" ref="U1037:X1037" si="1498">IFERROR(U1029/U1530,0)</f>
        <v>3.149753289</v>
      </c>
      <c r="V1037" s="116">
        <f t="shared" si="1498"/>
        <v>6.858629986</v>
      </c>
      <c r="W1037" s="116">
        <f t="shared" si="1498"/>
        <v>0</v>
      </c>
      <c r="X1037" s="116">
        <f t="shared" si="1498"/>
        <v>0</v>
      </c>
    </row>
    <row r="1038" ht="14.25" customHeight="1" outlineLevel="1">
      <c r="E1038" s="114"/>
      <c r="S1038" s="70"/>
    </row>
    <row r="1039" ht="14.25" customHeight="1" outlineLevel="1">
      <c r="A1039" s="203"/>
      <c r="B1039" s="207" t="s">
        <v>178</v>
      </c>
      <c r="C1039" s="205" t="s">
        <v>418</v>
      </c>
      <c r="E1039" s="206"/>
      <c r="F1039" s="114"/>
      <c r="G1039" s="206"/>
      <c r="H1039" s="206"/>
      <c r="I1039" s="206"/>
      <c r="J1039" s="206"/>
      <c r="K1039" s="206"/>
      <c r="L1039" s="206"/>
      <c r="M1039" s="206"/>
      <c r="N1039" s="206"/>
      <c r="O1039" s="206"/>
      <c r="P1039" s="206"/>
      <c r="Q1039" s="206"/>
      <c r="R1039" s="206"/>
      <c r="S1039" s="108"/>
      <c r="T1039" s="114"/>
      <c r="U1039" s="206"/>
      <c r="V1039" s="206"/>
      <c r="W1039" s="206"/>
      <c r="X1039" s="206"/>
    </row>
    <row r="1040" ht="14.25" customHeight="1" outlineLevel="1">
      <c r="A1040" s="110"/>
      <c r="B1040" s="111" t="s">
        <v>419</v>
      </c>
      <c r="C1040" s="112" t="s">
        <v>418</v>
      </c>
      <c r="E1040" s="116"/>
      <c r="F1040" s="114"/>
      <c r="G1040" s="116">
        <f t="shared" ref="G1040:R1040" si="1499">G1282</f>
        <v>4960</v>
      </c>
      <c r="H1040" s="116">
        <f t="shared" si="1499"/>
        <v>9920</v>
      </c>
      <c r="I1040" s="116">
        <f t="shared" si="1499"/>
        <v>7378</v>
      </c>
      <c r="J1040" s="116">
        <f t="shared" si="1499"/>
        <v>15986.42</v>
      </c>
      <c r="K1040" s="116" t="str">
        <f t="shared" si="1499"/>
        <v/>
      </c>
      <c r="L1040" s="116" t="str">
        <f t="shared" si="1499"/>
        <v/>
      </c>
      <c r="M1040" s="116" t="str">
        <f t="shared" si="1499"/>
        <v/>
      </c>
      <c r="N1040" s="116" t="str">
        <f t="shared" si="1499"/>
        <v/>
      </c>
      <c r="O1040" s="116" t="str">
        <f t="shared" si="1499"/>
        <v/>
      </c>
      <c r="P1040" s="116" t="str">
        <f t="shared" si="1499"/>
        <v/>
      </c>
      <c r="Q1040" s="116" t="str">
        <f t="shared" si="1499"/>
        <v/>
      </c>
      <c r="R1040" s="116" t="str">
        <f t="shared" si="1499"/>
        <v/>
      </c>
      <c r="S1040" s="120">
        <f t="shared" ref="S1040:S1043" si="1501">SUM(G1040:R1040)</f>
        <v>38244.42</v>
      </c>
      <c r="T1040" s="114"/>
      <c r="U1040" s="116">
        <f t="shared" ref="U1040:X1040" si="1500">SUMIFS($G1040:$R1040,$G$5:$R$5,U$6)</f>
        <v>22258</v>
      </c>
      <c r="V1040" s="116">
        <f t="shared" si="1500"/>
        <v>15986.42</v>
      </c>
      <c r="W1040" s="116">
        <f t="shared" si="1500"/>
        <v>0</v>
      </c>
      <c r="X1040" s="116">
        <f t="shared" si="1500"/>
        <v>0</v>
      </c>
    </row>
    <row r="1041" ht="14.25" customHeight="1" outlineLevel="1">
      <c r="A1041" s="110"/>
      <c r="B1041" s="111" t="s">
        <v>420</v>
      </c>
      <c r="C1041" s="112" t="s">
        <v>418</v>
      </c>
      <c r="E1041" s="116"/>
      <c r="F1041" s="114"/>
      <c r="G1041" s="116">
        <v>0.0</v>
      </c>
      <c r="H1041" s="116">
        <v>0.0</v>
      </c>
      <c r="I1041" s="116">
        <v>0.0</v>
      </c>
      <c r="J1041" s="116"/>
      <c r="K1041" s="116"/>
      <c r="L1041" s="116"/>
      <c r="M1041" s="116"/>
      <c r="N1041" s="116"/>
      <c r="O1041" s="116"/>
      <c r="P1041" s="116"/>
      <c r="Q1041" s="116"/>
      <c r="R1041" s="116"/>
      <c r="S1041" s="120">
        <f t="shared" si="1501"/>
        <v>0</v>
      </c>
      <c r="T1041" s="114"/>
      <c r="U1041" s="116">
        <f t="shared" ref="U1041:X1041" si="1502">SUMIFS($G1041:$R1041,$G$5:$R$5,U$6)</f>
        <v>0</v>
      </c>
      <c r="V1041" s="116">
        <f t="shared" si="1502"/>
        <v>0</v>
      </c>
      <c r="W1041" s="116">
        <f t="shared" si="1502"/>
        <v>0</v>
      </c>
      <c r="X1041" s="116">
        <f t="shared" si="1502"/>
        <v>0</v>
      </c>
    </row>
    <row r="1042" ht="14.25" customHeight="1" outlineLevel="1">
      <c r="A1042" s="110"/>
      <c r="B1042" s="111" t="s">
        <v>421</v>
      </c>
      <c r="C1042" s="112" t="s">
        <v>418</v>
      </c>
      <c r="E1042" s="116"/>
      <c r="F1042" s="114"/>
      <c r="G1042" s="116"/>
      <c r="H1042" s="116"/>
      <c r="I1042" s="116"/>
      <c r="J1042" s="116"/>
      <c r="K1042" s="116"/>
      <c r="L1042" s="116"/>
      <c r="M1042" s="116"/>
      <c r="N1042" s="116">
        <v>0.0</v>
      </c>
      <c r="O1042" s="116"/>
      <c r="P1042" s="116"/>
      <c r="Q1042" s="116"/>
      <c r="R1042" s="116"/>
      <c r="S1042" s="120">
        <f t="shared" si="1501"/>
        <v>0</v>
      </c>
      <c r="T1042" s="114"/>
      <c r="U1042" s="116">
        <f t="shared" ref="U1042:X1042" si="1503">SUMIFS($G1042:$R1042,$G$5:$R$5,U$6)</f>
        <v>0</v>
      </c>
      <c r="V1042" s="116">
        <f t="shared" si="1503"/>
        <v>0</v>
      </c>
      <c r="W1042" s="116">
        <f t="shared" si="1503"/>
        <v>0</v>
      </c>
      <c r="X1042" s="116">
        <f t="shared" si="1503"/>
        <v>0</v>
      </c>
    </row>
    <row r="1043" ht="14.25" customHeight="1" outlineLevel="1">
      <c r="A1043" s="121"/>
      <c r="B1043" s="148" t="s">
        <v>422</v>
      </c>
      <c r="C1043" s="123" t="s">
        <v>418</v>
      </c>
      <c r="D1043" s="70"/>
      <c r="E1043" s="120">
        <f>SUM(E1040:E1041)-E1042</f>
        <v>0</v>
      </c>
      <c r="F1043" s="109"/>
      <c r="G1043" s="120">
        <f t="shared" ref="G1043:R1043" si="1504">SUM(G1040:G1041)-G1042</f>
        <v>4960</v>
      </c>
      <c r="H1043" s="120">
        <f t="shared" si="1504"/>
        <v>9920</v>
      </c>
      <c r="I1043" s="120">
        <f t="shared" si="1504"/>
        <v>7378</v>
      </c>
      <c r="J1043" s="120">
        <f t="shared" si="1504"/>
        <v>15986.42</v>
      </c>
      <c r="K1043" s="120">
        <f t="shared" si="1504"/>
        <v>0</v>
      </c>
      <c r="L1043" s="120">
        <f t="shared" si="1504"/>
        <v>0</v>
      </c>
      <c r="M1043" s="120">
        <f t="shared" si="1504"/>
        <v>0</v>
      </c>
      <c r="N1043" s="120">
        <f t="shared" si="1504"/>
        <v>0</v>
      </c>
      <c r="O1043" s="120">
        <f t="shared" si="1504"/>
        <v>0</v>
      </c>
      <c r="P1043" s="120">
        <f t="shared" si="1504"/>
        <v>0</v>
      </c>
      <c r="Q1043" s="120">
        <f t="shared" si="1504"/>
        <v>0</v>
      </c>
      <c r="R1043" s="120">
        <f t="shared" si="1504"/>
        <v>0</v>
      </c>
      <c r="S1043" s="120">
        <f t="shared" si="1501"/>
        <v>38244.42</v>
      </c>
      <c r="T1043" s="109"/>
      <c r="U1043" s="120">
        <f t="shared" ref="U1043:X1043" si="1505">SUM(U1040:U1041)-U1042</f>
        <v>22258</v>
      </c>
      <c r="V1043" s="120">
        <f t="shared" si="1505"/>
        <v>15986.42</v>
      </c>
      <c r="W1043" s="120">
        <f t="shared" si="1505"/>
        <v>0</v>
      </c>
      <c r="X1043" s="120">
        <f t="shared" si="1505"/>
        <v>0</v>
      </c>
    </row>
    <row r="1044" ht="14.25" customHeight="1" outlineLevel="1">
      <c r="A1044" s="121"/>
      <c r="B1044" s="148" t="s">
        <v>423</v>
      </c>
      <c r="C1044" s="123" t="s">
        <v>418</v>
      </c>
      <c r="D1044" s="70"/>
      <c r="E1044" s="120">
        <f>IFERROR(E1043/E610,0)</f>
        <v>0</v>
      </c>
      <c r="F1044" s="109"/>
      <c r="G1044" s="120">
        <f t="shared" ref="G1044:S1044" si="1506">IFERROR(G1043/G610,0)</f>
        <v>251.1392405</v>
      </c>
      <c r="H1044" s="120">
        <f t="shared" si="1506"/>
        <v>419.4503171</v>
      </c>
      <c r="I1044" s="120">
        <f t="shared" si="1506"/>
        <v>379.3316195</v>
      </c>
      <c r="J1044" s="120">
        <f t="shared" si="1506"/>
        <v>0</v>
      </c>
      <c r="K1044" s="120">
        <f t="shared" si="1506"/>
        <v>0</v>
      </c>
      <c r="L1044" s="120">
        <f t="shared" si="1506"/>
        <v>0</v>
      </c>
      <c r="M1044" s="120">
        <f t="shared" si="1506"/>
        <v>0</v>
      </c>
      <c r="N1044" s="120">
        <f t="shared" si="1506"/>
        <v>0</v>
      </c>
      <c r="O1044" s="120">
        <f t="shared" si="1506"/>
        <v>0</v>
      </c>
      <c r="P1044" s="120">
        <f t="shared" si="1506"/>
        <v>0</v>
      </c>
      <c r="Q1044" s="120">
        <f t="shared" si="1506"/>
        <v>0</v>
      </c>
      <c r="R1044" s="120">
        <f t="shared" si="1506"/>
        <v>0</v>
      </c>
      <c r="S1044" s="120">
        <f t="shared" si="1506"/>
        <v>0</v>
      </c>
      <c r="T1044" s="109"/>
      <c r="U1044" s="120">
        <f t="shared" ref="U1044:X1044" si="1507">IFERROR(U1043/U610,0)</f>
        <v>354.1447892</v>
      </c>
      <c r="V1044" s="120">
        <f t="shared" si="1507"/>
        <v>0</v>
      </c>
      <c r="W1044" s="120">
        <f t="shared" si="1507"/>
        <v>0</v>
      </c>
      <c r="X1044" s="120">
        <f t="shared" si="1507"/>
        <v>0</v>
      </c>
    </row>
    <row r="1045" ht="4.5" customHeight="1" outlineLevel="1">
      <c r="A1045" s="128"/>
      <c r="B1045" s="129"/>
      <c r="C1045" s="130"/>
      <c r="D1045" s="70"/>
      <c r="E1045" s="131"/>
      <c r="F1045" s="70"/>
      <c r="G1045" s="131"/>
      <c r="H1045" s="131"/>
      <c r="I1045" s="131"/>
      <c r="J1045" s="131"/>
      <c r="K1045" s="131"/>
      <c r="L1045" s="131"/>
      <c r="M1045" s="131"/>
      <c r="N1045" s="131"/>
      <c r="O1045" s="131"/>
      <c r="P1045" s="131"/>
      <c r="Q1045" s="131"/>
      <c r="R1045" s="131"/>
      <c r="S1045" s="131"/>
      <c r="T1045" s="70"/>
      <c r="U1045" s="131"/>
      <c r="V1045" s="131"/>
      <c r="W1045" s="131"/>
      <c r="X1045" s="131"/>
    </row>
    <row r="1046" ht="14.25" customHeight="1" outlineLevel="1">
      <c r="A1046" s="110"/>
      <c r="B1046" s="111" t="s">
        <v>424</v>
      </c>
      <c r="C1046" s="112" t="s">
        <v>418</v>
      </c>
      <c r="E1046" s="116"/>
      <c r="F1046" s="114"/>
      <c r="G1046" s="116"/>
      <c r="H1046" s="116"/>
      <c r="I1046" s="116"/>
      <c r="J1046" s="116"/>
      <c r="K1046" s="116"/>
      <c r="L1046" s="116"/>
      <c r="M1046" s="116"/>
      <c r="N1046" s="116"/>
      <c r="O1046" s="116"/>
      <c r="P1046" s="116"/>
      <c r="Q1046" s="116"/>
      <c r="R1046" s="116"/>
      <c r="S1046" s="120">
        <f>SUM(G1046:R1046)</f>
        <v>0</v>
      </c>
      <c r="T1046" s="114"/>
      <c r="U1046" s="116">
        <f t="shared" ref="U1046:X1046" si="1508">SUMIFS($G1046:$R1046,$G$5:$R$5,U$6)</f>
        <v>0</v>
      </c>
      <c r="V1046" s="116">
        <f t="shared" si="1508"/>
        <v>0</v>
      </c>
      <c r="W1046" s="116">
        <f t="shared" si="1508"/>
        <v>0</v>
      </c>
      <c r="X1046" s="116">
        <f t="shared" si="1508"/>
        <v>0</v>
      </c>
    </row>
    <row r="1047" ht="14.25" customHeight="1" outlineLevel="1">
      <c r="A1047" s="179"/>
      <c r="B1047" s="198" t="s">
        <v>425</v>
      </c>
      <c r="C1047" s="181" t="s">
        <v>69</v>
      </c>
      <c r="D1047" s="70"/>
      <c r="E1047" s="124">
        <f>IFERROR(E1046/SUM(E1043,E1046),0)</f>
        <v>0</v>
      </c>
      <c r="F1047" s="109"/>
      <c r="G1047" s="124">
        <f t="shared" ref="G1047:S1047" si="1509">IFERROR(G1046/SUM(G1043,G1046),0)</f>
        <v>0</v>
      </c>
      <c r="H1047" s="124">
        <f t="shared" si="1509"/>
        <v>0</v>
      </c>
      <c r="I1047" s="124">
        <f t="shared" si="1509"/>
        <v>0</v>
      </c>
      <c r="J1047" s="124">
        <f t="shared" si="1509"/>
        <v>0</v>
      </c>
      <c r="K1047" s="124">
        <f t="shared" si="1509"/>
        <v>0</v>
      </c>
      <c r="L1047" s="124">
        <f t="shared" si="1509"/>
        <v>0</v>
      </c>
      <c r="M1047" s="124">
        <f t="shared" si="1509"/>
        <v>0</v>
      </c>
      <c r="N1047" s="124">
        <f t="shared" si="1509"/>
        <v>0</v>
      </c>
      <c r="O1047" s="124">
        <f t="shared" si="1509"/>
        <v>0</v>
      </c>
      <c r="P1047" s="124">
        <f t="shared" si="1509"/>
        <v>0</v>
      </c>
      <c r="Q1047" s="124">
        <f t="shared" si="1509"/>
        <v>0</v>
      </c>
      <c r="R1047" s="124">
        <f t="shared" si="1509"/>
        <v>0</v>
      </c>
      <c r="S1047" s="124">
        <f t="shared" si="1509"/>
        <v>0</v>
      </c>
      <c r="T1047" s="109"/>
      <c r="U1047" s="124">
        <f t="shared" ref="U1047:X1047" si="1510">IFERROR(U1046/SUM(U1043,U1046),0)</f>
        <v>0</v>
      </c>
      <c r="V1047" s="124">
        <f t="shared" si="1510"/>
        <v>0</v>
      </c>
      <c r="W1047" s="124">
        <f t="shared" si="1510"/>
        <v>0</v>
      </c>
      <c r="X1047" s="124">
        <f t="shared" si="1510"/>
        <v>0</v>
      </c>
    </row>
    <row r="1048" ht="14.25" customHeight="1" outlineLevel="1">
      <c r="A1048" s="110"/>
      <c r="B1048" s="148" t="s">
        <v>426</v>
      </c>
      <c r="C1048" s="123" t="s">
        <v>427</v>
      </c>
      <c r="E1048" s="116"/>
      <c r="F1048" s="114"/>
      <c r="G1048" s="116">
        <f t="shared" ref="G1048:S1048" si="1511">IFERROR(G1040/G1552,0)</f>
        <v>12.52525253</v>
      </c>
      <c r="H1048" s="116">
        <f t="shared" si="1511"/>
        <v>32.52459016</v>
      </c>
      <c r="I1048" s="116">
        <f t="shared" si="1511"/>
        <v>24.92567568</v>
      </c>
      <c r="J1048" s="116">
        <f t="shared" si="1511"/>
        <v>43.4413587</v>
      </c>
      <c r="K1048" s="116">
        <f t="shared" si="1511"/>
        <v>0</v>
      </c>
      <c r="L1048" s="116">
        <f t="shared" si="1511"/>
        <v>0</v>
      </c>
      <c r="M1048" s="116">
        <f t="shared" si="1511"/>
        <v>0</v>
      </c>
      <c r="N1048" s="116">
        <f t="shared" si="1511"/>
        <v>0</v>
      </c>
      <c r="O1048" s="116">
        <f t="shared" si="1511"/>
        <v>0</v>
      </c>
      <c r="P1048" s="116">
        <f t="shared" si="1511"/>
        <v>0</v>
      </c>
      <c r="Q1048" s="116">
        <f t="shared" si="1511"/>
        <v>0</v>
      </c>
      <c r="R1048" s="116">
        <f t="shared" si="1511"/>
        <v>0</v>
      </c>
      <c r="S1048" s="116">
        <f t="shared" si="1511"/>
        <v>28.01789011</v>
      </c>
      <c r="T1048" s="114"/>
      <c r="U1048" s="116">
        <f t="shared" ref="U1048:X1048" si="1512">IFERROR(U1040/U1552,0)</f>
        <v>22.32497492</v>
      </c>
      <c r="V1048" s="116">
        <f t="shared" si="1512"/>
        <v>43.4413587</v>
      </c>
      <c r="W1048" s="116">
        <f t="shared" si="1512"/>
        <v>0</v>
      </c>
      <c r="X1048" s="116">
        <f t="shared" si="1512"/>
        <v>0</v>
      </c>
    </row>
    <row r="1049" ht="14.25" customHeight="1" outlineLevel="1">
      <c r="E1049" s="114"/>
      <c r="S1049" s="70"/>
    </row>
    <row r="1050" ht="14.25" customHeight="1" outlineLevel="1">
      <c r="A1050" s="203"/>
      <c r="B1050" s="207" t="s">
        <v>179</v>
      </c>
      <c r="C1050" s="205" t="s">
        <v>418</v>
      </c>
      <c r="E1050" s="206"/>
      <c r="F1050" s="114"/>
      <c r="G1050" s="206"/>
      <c r="H1050" s="206"/>
      <c r="I1050" s="206"/>
      <c r="J1050" s="206"/>
      <c r="K1050" s="206"/>
      <c r="L1050" s="206"/>
      <c r="M1050" s="206"/>
      <c r="N1050" s="206"/>
      <c r="O1050" s="206"/>
      <c r="P1050" s="206"/>
      <c r="Q1050" s="206"/>
      <c r="R1050" s="206"/>
      <c r="S1050" s="108"/>
      <c r="T1050" s="114"/>
      <c r="U1050" s="206"/>
      <c r="V1050" s="206"/>
      <c r="W1050" s="206"/>
      <c r="X1050" s="206"/>
    </row>
    <row r="1051" ht="14.25" customHeight="1" outlineLevel="1">
      <c r="A1051" s="110"/>
      <c r="B1051" s="111" t="s">
        <v>419</v>
      </c>
      <c r="C1051" s="112" t="s">
        <v>418</v>
      </c>
      <c r="E1051" s="116"/>
      <c r="F1051" s="114"/>
      <c r="G1051" s="116">
        <f t="shared" ref="G1051:R1051" si="1513">G1286</f>
        <v>5202.52</v>
      </c>
      <c r="H1051" s="116">
        <f t="shared" si="1513"/>
        <v>12165.55</v>
      </c>
      <c r="I1051" s="116">
        <f t="shared" si="1513"/>
        <v>10465.23</v>
      </c>
      <c r="J1051" s="116">
        <f t="shared" si="1513"/>
        <v>15877.23</v>
      </c>
      <c r="K1051" s="116" t="str">
        <f t="shared" si="1513"/>
        <v/>
      </c>
      <c r="L1051" s="116" t="str">
        <f t="shared" si="1513"/>
        <v/>
      </c>
      <c r="M1051" s="116" t="str">
        <f t="shared" si="1513"/>
        <v/>
      </c>
      <c r="N1051" s="116" t="str">
        <f t="shared" si="1513"/>
        <v/>
      </c>
      <c r="O1051" s="116" t="str">
        <f t="shared" si="1513"/>
        <v/>
      </c>
      <c r="P1051" s="116" t="str">
        <f t="shared" si="1513"/>
        <v/>
      </c>
      <c r="Q1051" s="116" t="str">
        <f t="shared" si="1513"/>
        <v/>
      </c>
      <c r="R1051" s="116" t="str">
        <f t="shared" si="1513"/>
        <v/>
      </c>
      <c r="S1051" s="120">
        <f t="shared" ref="S1051:S1054" si="1515">SUM(G1051:R1051)</f>
        <v>43710.53</v>
      </c>
      <c r="T1051" s="114"/>
      <c r="U1051" s="116">
        <f t="shared" ref="U1051:X1051" si="1514">SUMIFS($G1051:$R1051,$G$5:$R$5,U$6)</f>
        <v>27833.3</v>
      </c>
      <c r="V1051" s="116">
        <f t="shared" si="1514"/>
        <v>15877.23</v>
      </c>
      <c r="W1051" s="116">
        <f t="shared" si="1514"/>
        <v>0</v>
      </c>
      <c r="X1051" s="116">
        <f t="shared" si="1514"/>
        <v>0</v>
      </c>
    </row>
    <row r="1052" ht="14.25" customHeight="1" outlineLevel="1">
      <c r="A1052" s="110"/>
      <c r="B1052" s="111" t="s">
        <v>420</v>
      </c>
      <c r="C1052" s="112" t="s">
        <v>418</v>
      </c>
      <c r="E1052" s="116"/>
      <c r="F1052" s="114"/>
      <c r="G1052" s="116">
        <v>0.0</v>
      </c>
      <c r="H1052" s="116">
        <v>0.0</v>
      </c>
      <c r="I1052" s="116">
        <v>0.0</v>
      </c>
      <c r="J1052" s="116"/>
      <c r="K1052" s="116"/>
      <c r="L1052" s="116"/>
      <c r="M1052" s="116"/>
      <c r="N1052" s="116"/>
      <c r="O1052" s="116"/>
      <c r="P1052" s="116"/>
      <c r="Q1052" s="116"/>
      <c r="R1052" s="116"/>
      <c r="S1052" s="120">
        <f t="shared" si="1515"/>
        <v>0</v>
      </c>
      <c r="T1052" s="114"/>
      <c r="U1052" s="116">
        <f t="shared" ref="U1052:X1052" si="1516">SUMIFS($G1052:$R1052,$G$5:$R$5,U$6)</f>
        <v>0</v>
      </c>
      <c r="V1052" s="116">
        <f t="shared" si="1516"/>
        <v>0</v>
      </c>
      <c r="W1052" s="116">
        <f t="shared" si="1516"/>
        <v>0</v>
      </c>
      <c r="X1052" s="116">
        <f t="shared" si="1516"/>
        <v>0</v>
      </c>
    </row>
    <row r="1053" ht="14.25" customHeight="1" outlineLevel="1">
      <c r="A1053" s="110"/>
      <c r="B1053" s="111" t="s">
        <v>421</v>
      </c>
      <c r="C1053" s="112" t="s">
        <v>418</v>
      </c>
      <c r="E1053" s="116"/>
      <c r="F1053" s="114"/>
      <c r="G1053" s="116"/>
      <c r="H1053" s="116"/>
      <c r="I1053" s="116"/>
      <c r="J1053" s="116"/>
      <c r="K1053" s="116"/>
      <c r="L1053" s="116"/>
      <c r="M1053" s="116"/>
      <c r="N1053" s="116">
        <v>0.0</v>
      </c>
      <c r="O1053" s="116"/>
      <c r="P1053" s="116"/>
      <c r="Q1053" s="116"/>
      <c r="R1053" s="116"/>
      <c r="S1053" s="120">
        <f t="shared" si="1515"/>
        <v>0</v>
      </c>
      <c r="T1053" s="114"/>
      <c r="U1053" s="116">
        <f t="shared" ref="U1053:X1053" si="1517">SUMIFS($G1053:$R1053,$G$5:$R$5,U$6)</f>
        <v>0</v>
      </c>
      <c r="V1053" s="116">
        <f t="shared" si="1517"/>
        <v>0</v>
      </c>
      <c r="W1053" s="116">
        <f t="shared" si="1517"/>
        <v>0</v>
      </c>
      <c r="X1053" s="116">
        <f t="shared" si="1517"/>
        <v>0</v>
      </c>
    </row>
    <row r="1054" ht="14.25" customHeight="1" outlineLevel="1">
      <c r="A1054" s="121"/>
      <c r="B1054" s="148" t="s">
        <v>422</v>
      </c>
      <c r="C1054" s="123" t="s">
        <v>418</v>
      </c>
      <c r="D1054" s="70"/>
      <c r="E1054" s="120">
        <f>SUM(E1051:E1052)-E1053</f>
        <v>0</v>
      </c>
      <c r="F1054" s="109"/>
      <c r="G1054" s="120">
        <f t="shared" ref="G1054:R1054" si="1518">SUM(G1051:G1052)-G1053</f>
        <v>5202.52</v>
      </c>
      <c r="H1054" s="120">
        <f t="shared" si="1518"/>
        <v>12165.55</v>
      </c>
      <c r="I1054" s="120">
        <f t="shared" si="1518"/>
        <v>10465.23</v>
      </c>
      <c r="J1054" s="120">
        <f t="shared" si="1518"/>
        <v>15877.23</v>
      </c>
      <c r="K1054" s="120">
        <f t="shared" si="1518"/>
        <v>0</v>
      </c>
      <c r="L1054" s="120">
        <f t="shared" si="1518"/>
        <v>0</v>
      </c>
      <c r="M1054" s="120">
        <f t="shared" si="1518"/>
        <v>0</v>
      </c>
      <c r="N1054" s="120">
        <f t="shared" si="1518"/>
        <v>0</v>
      </c>
      <c r="O1054" s="120">
        <f t="shared" si="1518"/>
        <v>0</v>
      </c>
      <c r="P1054" s="120">
        <f t="shared" si="1518"/>
        <v>0</v>
      </c>
      <c r="Q1054" s="120">
        <f t="shared" si="1518"/>
        <v>0</v>
      </c>
      <c r="R1054" s="120">
        <f t="shared" si="1518"/>
        <v>0</v>
      </c>
      <c r="S1054" s="120">
        <f t="shared" si="1515"/>
        <v>43710.53</v>
      </c>
      <c r="T1054" s="109"/>
      <c r="U1054" s="120">
        <f t="shared" ref="U1054:X1054" si="1519">SUM(U1051:U1052)-U1053</f>
        <v>27833.3</v>
      </c>
      <c r="V1054" s="120">
        <f t="shared" si="1519"/>
        <v>15877.23</v>
      </c>
      <c r="W1054" s="120">
        <f t="shared" si="1519"/>
        <v>0</v>
      </c>
      <c r="X1054" s="120">
        <f t="shared" si="1519"/>
        <v>0</v>
      </c>
    </row>
    <row r="1055" ht="14.25" customHeight="1" outlineLevel="1">
      <c r="A1055" s="121"/>
      <c r="B1055" s="148" t="s">
        <v>423</v>
      </c>
      <c r="C1055" s="123" t="s">
        <v>418</v>
      </c>
      <c r="D1055" s="70"/>
      <c r="E1055" s="120">
        <f>IFERROR(E1054/E665,0)</f>
        <v>0</v>
      </c>
      <c r="F1055" s="109"/>
      <c r="G1055" s="120">
        <f t="shared" ref="G1055:S1055" si="1520">IFERROR(G1054/G665,0)</f>
        <v>263.4187342</v>
      </c>
      <c r="H1055" s="120">
        <f t="shared" si="1520"/>
        <v>514.3995772</v>
      </c>
      <c r="I1055" s="120">
        <f t="shared" si="1520"/>
        <v>538.0580977</v>
      </c>
      <c r="J1055" s="120">
        <f t="shared" si="1520"/>
        <v>0</v>
      </c>
      <c r="K1055" s="120">
        <f t="shared" si="1520"/>
        <v>0</v>
      </c>
      <c r="L1055" s="120">
        <f t="shared" si="1520"/>
        <v>0</v>
      </c>
      <c r="M1055" s="120">
        <f t="shared" si="1520"/>
        <v>0</v>
      </c>
      <c r="N1055" s="120">
        <f t="shared" si="1520"/>
        <v>0</v>
      </c>
      <c r="O1055" s="120">
        <f t="shared" si="1520"/>
        <v>0</v>
      </c>
      <c r="P1055" s="120">
        <f t="shared" si="1520"/>
        <v>0</v>
      </c>
      <c r="Q1055" s="120">
        <f t="shared" si="1520"/>
        <v>0</v>
      </c>
      <c r="R1055" s="120">
        <f t="shared" si="1520"/>
        <v>0</v>
      </c>
      <c r="S1055" s="120">
        <f t="shared" si="1520"/>
        <v>0</v>
      </c>
      <c r="T1055" s="109"/>
      <c r="U1055" s="120">
        <f t="shared" ref="U1055:X1055" si="1521">IFERROR(U1054/U665,0)</f>
        <v>442.8528242</v>
      </c>
      <c r="V1055" s="120">
        <f t="shared" si="1521"/>
        <v>0</v>
      </c>
      <c r="W1055" s="120">
        <f t="shared" si="1521"/>
        <v>0</v>
      </c>
      <c r="X1055" s="120">
        <f t="shared" si="1521"/>
        <v>0</v>
      </c>
    </row>
    <row r="1056" ht="4.5" customHeight="1" outlineLevel="1">
      <c r="A1056" s="128"/>
      <c r="B1056" s="129"/>
      <c r="C1056" s="130"/>
      <c r="D1056" s="70"/>
      <c r="E1056" s="131"/>
      <c r="F1056" s="70"/>
      <c r="G1056" s="131"/>
      <c r="H1056" s="131"/>
      <c r="I1056" s="131"/>
      <c r="J1056" s="131"/>
      <c r="K1056" s="131"/>
      <c r="L1056" s="131"/>
      <c r="M1056" s="131"/>
      <c r="N1056" s="131"/>
      <c r="O1056" s="131"/>
      <c r="P1056" s="131"/>
      <c r="Q1056" s="131"/>
      <c r="R1056" s="131"/>
      <c r="S1056" s="131"/>
      <c r="T1056" s="70"/>
      <c r="U1056" s="131"/>
      <c r="V1056" s="131"/>
      <c r="W1056" s="131"/>
      <c r="X1056" s="131"/>
    </row>
    <row r="1057" ht="14.25" customHeight="1" outlineLevel="1">
      <c r="A1057" s="110"/>
      <c r="B1057" s="111" t="s">
        <v>424</v>
      </c>
      <c r="C1057" s="112" t="s">
        <v>418</v>
      </c>
      <c r="E1057" s="116"/>
      <c r="F1057" s="114"/>
      <c r="G1057" s="116"/>
      <c r="H1057" s="116"/>
      <c r="I1057" s="116"/>
      <c r="J1057" s="116"/>
      <c r="K1057" s="116"/>
      <c r="L1057" s="116"/>
      <c r="M1057" s="116"/>
      <c r="N1057" s="116"/>
      <c r="O1057" s="116"/>
      <c r="P1057" s="116"/>
      <c r="Q1057" s="116"/>
      <c r="R1057" s="116"/>
      <c r="S1057" s="120">
        <f>SUM(G1057:R1057)</f>
        <v>0</v>
      </c>
      <c r="T1057" s="114"/>
      <c r="U1057" s="116">
        <f t="shared" ref="U1057:X1057" si="1522">SUMIFS($G1057:$R1057,$G$5:$R$5,U$6)</f>
        <v>0</v>
      </c>
      <c r="V1057" s="116">
        <f t="shared" si="1522"/>
        <v>0</v>
      </c>
      <c r="W1057" s="116">
        <f t="shared" si="1522"/>
        <v>0</v>
      </c>
      <c r="X1057" s="116">
        <f t="shared" si="1522"/>
        <v>0</v>
      </c>
    </row>
    <row r="1058" ht="14.25" customHeight="1" outlineLevel="1">
      <c r="A1058" s="179"/>
      <c r="B1058" s="198" t="s">
        <v>425</v>
      </c>
      <c r="C1058" s="181" t="s">
        <v>69</v>
      </c>
      <c r="D1058" s="70"/>
      <c r="E1058" s="124">
        <f>IFERROR(E1057/SUM(E1054,E1057),0)</f>
        <v>0</v>
      </c>
      <c r="F1058" s="109"/>
      <c r="G1058" s="124">
        <f t="shared" ref="G1058:S1058" si="1523">IFERROR(G1057/SUM(G1054,G1057),0)</f>
        <v>0</v>
      </c>
      <c r="H1058" s="124">
        <f t="shared" si="1523"/>
        <v>0</v>
      </c>
      <c r="I1058" s="124">
        <f t="shared" si="1523"/>
        <v>0</v>
      </c>
      <c r="J1058" s="124">
        <f t="shared" si="1523"/>
        <v>0</v>
      </c>
      <c r="K1058" s="124">
        <f t="shared" si="1523"/>
        <v>0</v>
      </c>
      <c r="L1058" s="124">
        <f t="shared" si="1523"/>
        <v>0</v>
      </c>
      <c r="M1058" s="124">
        <f t="shared" si="1523"/>
        <v>0</v>
      </c>
      <c r="N1058" s="124">
        <f t="shared" si="1523"/>
        <v>0</v>
      </c>
      <c r="O1058" s="124">
        <f t="shared" si="1523"/>
        <v>0</v>
      </c>
      <c r="P1058" s="124">
        <f t="shared" si="1523"/>
        <v>0</v>
      </c>
      <c r="Q1058" s="124">
        <f t="shared" si="1523"/>
        <v>0</v>
      </c>
      <c r="R1058" s="124">
        <f t="shared" si="1523"/>
        <v>0</v>
      </c>
      <c r="S1058" s="124">
        <f t="shared" si="1523"/>
        <v>0</v>
      </c>
      <c r="T1058" s="109"/>
      <c r="U1058" s="124">
        <f t="shared" ref="U1058:X1058" si="1524">IFERROR(U1057/SUM(U1054,U1057),0)</f>
        <v>0</v>
      </c>
      <c r="V1058" s="124">
        <f t="shared" si="1524"/>
        <v>0</v>
      </c>
      <c r="W1058" s="124">
        <f t="shared" si="1524"/>
        <v>0</v>
      </c>
      <c r="X1058" s="124">
        <f t="shared" si="1524"/>
        <v>0</v>
      </c>
    </row>
    <row r="1059" ht="14.25" customHeight="1" outlineLevel="1">
      <c r="A1059" s="110"/>
      <c r="B1059" s="148" t="s">
        <v>426</v>
      </c>
      <c r="C1059" s="123" t="s">
        <v>427</v>
      </c>
      <c r="E1059" s="116"/>
      <c r="F1059" s="114"/>
      <c r="G1059" s="116">
        <f t="shared" ref="G1059:S1059" si="1525">IFERROR(G1051/G1574,0)</f>
        <v>17.77727661</v>
      </c>
      <c r="H1059" s="116">
        <f t="shared" si="1525"/>
        <v>47.52167969</v>
      </c>
      <c r="I1059" s="116">
        <f t="shared" si="1525"/>
        <v>31.90618902</v>
      </c>
      <c r="J1059" s="116">
        <f t="shared" si="1525"/>
        <v>43.14464674</v>
      </c>
      <c r="K1059" s="116">
        <f t="shared" si="1525"/>
        <v>0</v>
      </c>
      <c r="L1059" s="116">
        <f t="shared" si="1525"/>
        <v>0</v>
      </c>
      <c r="M1059" s="116">
        <f t="shared" si="1525"/>
        <v>0</v>
      </c>
      <c r="N1059" s="116">
        <f t="shared" si="1525"/>
        <v>0</v>
      </c>
      <c r="O1059" s="116">
        <f t="shared" si="1525"/>
        <v>0</v>
      </c>
      <c r="P1059" s="116">
        <f t="shared" si="1525"/>
        <v>0</v>
      </c>
      <c r="Q1059" s="116">
        <f t="shared" si="1525"/>
        <v>0</v>
      </c>
      <c r="R1059" s="116">
        <f t="shared" si="1525"/>
        <v>0</v>
      </c>
      <c r="S1059" s="116">
        <f t="shared" si="1525"/>
        <v>35.11873217</v>
      </c>
      <c r="T1059" s="114"/>
      <c r="U1059" s="116">
        <f t="shared" ref="U1059:X1059" si="1526">IFERROR(U1051/U1574,0)</f>
        <v>0</v>
      </c>
      <c r="V1059" s="116">
        <f t="shared" si="1526"/>
        <v>0</v>
      </c>
      <c r="W1059" s="116">
        <f t="shared" si="1526"/>
        <v>0</v>
      </c>
      <c r="X1059" s="116">
        <f t="shared" si="1526"/>
        <v>0</v>
      </c>
    </row>
    <row r="1060" ht="14.25" customHeight="1" outlineLevel="1">
      <c r="E1060" s="114"/>
      <c r="S1060" s="70"/>
    </row>
    <row r="1061" ht="14.25" customHeight="1" outlineLevel="1">
      <c r="A1061" s="203"/>
      <c r="B1061" s="207" t="s">
        <v>208</v>
      </c>
      <c r="C1061" s="205" t="s">
        <v>418</v>
      </c>
      <c r="E1061" s="206"/>
      <c r="F1061" s="114"/>
      <c r="G1061" s="206"/>
      <c r="H1061" s="206"/>
      <c r="I1061" s="206"/>
      <c r="J1061" s="206"/>
      <c r="K1061" s="206"/>
      <c r="L1061" s="206"/>
      <c r="M1061" s="206"/>
      <c r="N1061" s="206"/>
      <c r="O1061" s="206"/>
      <c r="P1061" s="206"/>
      <c r="Q1061" s="206"/>
      <c r="R1061" s="206"/>
      <c r="S1061" s="108"/>
      <c r="T1061" s="114"/>
      <c r="U1061" s="206"/>
      <c r="V1061" s="206"/>
      <c r="W1061" s="206"/>
      <c r="X1061" s="206"/>
    </row>
    <row r="1062" ht="14.25" customHeight="1" outlineLevel="1">
      <c r="A1062" s="110"/>
      <c r="B1062" s="111" t="s">
        <v>419</v>
      </c>
      <c r="C1062" s="112" t="s">
        <v>418</v>
      </c>
      <c r="E1062" s="116"/>
      <c r="F1062" s="114"/>
      <c r="G1062" s="116">
        <f t="shared" ref="G1062:R1062" si="1527">G1291</f>
        <v>5169.24</v>
      </c>
      <c r="H1062" s="116">
        <f t="shared" si="1527"/>
        <v>11920.55</v>
      </c>
      <c r="I1062" s="116">
        <f t="shared" si="1527"/>
        <v>13355.4</v>
      </c>
      <c r="J1062" s="116">
        <f t="shared" si="1527"/>
        <v>13412.11</v>
      </c>
      <c r="K1062" s="116" t="str">
        <f t="shared" si="1527"/>
        <v/>
      </c>
      <c r="L1062" s="116" t="str">
        <f t="shared" si="1527"/>
        <v/>
      </c>
      <c r="M1062" s="116" t="str">
        <f t="shared" si="1527"/>
        <v/>
      </c>
      <c r="N1062" s="116" t="str">
        <f t="shared" si="1527"/>
        <v/>
      </c>
      <c r="O1062" s="116" t="str">
        <f t="shared" si="1527"/>
        <v/>
      </c>
      <c r="P1062" s="116" t="str">
        <f t="shared" si="1527"/>
        <v/>
      </c>
      <c r="Q1062" s="116" t="str">
        <f t="shared" si="1527"/>
        <v/>
      </c>
      <c r="R1062" s="116" t="str">
        <f t="shared" si="1527"/>
        <v/>
      </c>
      <c r="S1062" s="120">
        <f t="shared" ref="S1062:S1065" si="1529">SUM(G1062:R1062)</f>
        <v>43857.3</v>
      </c>
      <c r="T1062" s="114"/>
      <c r="U1062" s="116">
        <f t="shared" ref="U1062:X1062" si="1528">SUMIFS($G1062:$R1062,$G$5:$R$5,U$6)</f>
        <v>30445.19</v>
      </c>
      <c r="V1062" s="116">
        <f t="shared" si="1528"/>
        <v>13412.11</v>
      </c>
      <c r="W1062" s="116">
        <f t="shared" si="1528"/>
        <v>0</v>
      </c>
      <c r="X1062" s="116">
        <f t="shared" si="1528"/>
        <v>0</v>
      </c>
    </row>
    <row r="1063" ht="14.25" customHeight="1" outlineLevel="1">
      <c r="A1063" s="110"/>
      <c r="B1063" s="111" t="s">
        <v>420</v>
      </c>
      <c r="C1063" s="112" t="s">
        <v>418</v>
      </c>
      <c r="E1063" s="116"/>
      <c r="F1063" s="114"/>
      <c r="G1063" s="116">
        <v>0.0</v>
      </c>
      <c r="H1063" s="116">
        <v>0.0</v>
      </c>
      <c r="I1063" s="116">
        <v>0.0</v>
      </c>
      <c r="J1063" s="116"/>
      <c r="K1063" s="116"/>
      <c r="L1063" s="116"/>
      <c r="M1063" s="116"/>
      <c r="N1063" s="116">
        <v>0.0</v>
      </c>
      <c r="O1063" s="116"/>
      <c r="P1063" s="116"/>
      <c r="Q1063" s="116"/>
      <c r="R1063" s="116"/>
      <c r="S1063" s="120">
        <f t="shared" si="1529"/>
        <v>0</v>
      </c>
      <c r="T1063" s="114"/>
      <c r="U1063" s="116">
        <f t="shared" ref="U1063:X1063" si="1530">SUMIFS($G1063:$R1063,$G$5:$R$5,U$6)</f>
        <v>0</v>
      </c>
      <c r="V1063" s="116">
        <f t="shared" si="1530"/>
        <v>0</v>
      </c>
      <c r="W1063" s="116">
        <f t="shared" si="1530"/>
        <v>0</v>
      </c>
      <c r="X1063" s="116">
        <f t="shared" si="1530"/>
        <v>0</v>
      </c>
    </row>
    <row r="1064" ht="14.25" customHeight="1" outlineLevel="1">
      <c r="A1064" s="110"/>
      <c r="B1064" s="111" t="s">
        <v>421</v>
      </c>
      <c r="C1064" s="112" t="s">
        <v>418</v>
      </c>
      <c r="E1064" s="116"/>
      <c r="F1064" s="114"/>
      <c r="G1064" s="116"/>
      <c r="H1064" s="116"/>
      <c r="I1064" s="116"/>
      <c r="J1064" s="116"/>
      <c r="K1064" s="116"/>
      <c r="L1064" s="116"/>
      <c r="M1064" s="116"/>
      <c r="N1064" s="116">
        <v>0.0</v>
      </c>
      <c r="O1064" s="116"/>
      <c r="P1064" s="116"/>
      <c r="Q1064" s="116"/>
      <c r="R1064" s="116"/>
      <c r="S1064" s="120">
        <f t="shared" si="1529"/>
        <v>0</v>
      </c>
      <c r="T1064" s="114"/>
      <c r="U1064" s="116">
        <f t="shared" ref="U1064:X1064" si="1531">SUMIFS($G1064:$R1064,$G$5:$R$5,U$6)</f>
        <v>0</v>
      </c>
      <c r="V1064" s="116">
        <f t="shared" si="1531"/>
        <v>0</v>
      </c>
      <c r="W1064" s="116">
        <f t="shared" si="1531"/>
        <v>0</v>
      </c>
      <c r="X1064" s="116">
        <f t="shared" si="1531"/>
        <v>0</v>
      </c>
    </row>
    <row r="1065" ht="14.25" customHeight="1" outlineLevel="1">
      <c r="A1065" s="121"/>
      <c r="B1065" s="148" t="s">
        <v>422</v>
      </c>
      <c r="C1065" s="123" t="s">
        <v>418</v>
      </c>
      <c r="D1065" s="70"/>
      <c r="E1065" s="120">
        <f>SUM(E1062:E1063)-E1064</f>
        <v>0</v>
      </c>
      <c r="F1065" s="109"/>
      <c r="G1065" s="120">
        <f t="shared" ref="G1065:R1065" si="1532">SUM(G1062:G1063)-G1064</f>
        <v>5169.24</v>
      </c>
      <c r="H1065" s="120">
        <f t="shared" si="1532"/>
        <v>11920.55</v>
      </c>
      <c r="I1065" s="120">
        <f t="shared" si="1532"/>
        <v>13355.4</v>
      </c>
      <c r="J1065" s="120">
        <f t="shared" si="1532"/>
        <v>13412.11</v>
      </c>
      <c r="K1065" s="120">
        <f t="shared" si="1532"/>
        <v>0</v>
      </c>
      <c r="L1065" s="120">
        <f t="shared" si="1532"/>
        <v>0</v>
      </c>
      <c r="M1065" s="120">
        <f t="shared" si="1532"/>
        <v>0</v>
      </c>
      <c r="N1065" s="120">
        <f t="shared" si="1532"/>
        <v>0</v>
      </c>
      <c r="O1065" s="120">
        <f t="shared" si="1532"/>
        <v>0</v>
      </c>
      <c r="P1065" s="120">
        <f t="shared" si="1532"/>
        <v>0</v>
      </c>
      <c r="Q1065" s="120">
        <f t="shared" si="1532"/>
        <v>0</v>
      </c>
      <c r="R1065" s="120">
        <f t="shared" si="1532"/>
        <v>0</v>
      </c>
      <c r="S1065" s="120">
        <f t="shared" si="1529"/>
        <v>43857.3</v>
      </c>
      <c r="T1065" s="109"/>
      <c r="U1065" s="120">
        <f t="shared" ref="U1065:X1065" si="1533">SUM(U1062:U1063)-U1064</f>
        <v>30445.19</v>
      </c>
      <c r="V1065" s="120">
        <f t="shared" si="1533"/>
        <v>13412.11</v>
      </c>
      <c r="W1065" s="120">
        <f t="shared" si="1533"/>
        <v>0</v>
      </c>
      <c r="X1065" s="120">
        <f t="shared" si="1533"/>
        <v>0</v>
      </c>
    </row>
    <row r="1066" ht="14.25" customHeight="1" outlineLevel="1">
      <c r="A1066" s="121"/>
      <c r="B1066" s="148" t="s">
        <v>423</v>
      </c>
      <c r="C1066" s="123" t="s">
        <v>418</v>
      </c>
      <c r="D1066" s="70"/>
      <c r="E1066" s="120">
        <f>IFERROR(E1065/E720,0)</f>
        <v>0</v>
      </c>
      <c r="F1066" s="109"/>
      <c r="G1066" s="120">
        <f t="shared" ref="G1066:S1066" si="1534">IFERROR(G1065/G720,0)</f>
        <v>261.7336709</v>
      </c>
      <c r="H1066" s="120">
        <f t="shared" si="1534"/>
        <v>504.0401691</v>
      </c>
      <c r="I1066" s="120">
        <f t="shared" si="1534"/>
        <v>686.6529563</v>
      </c>
      <c r="J1066" s="120">
        <f t="shared" si="1534"/>
        <v>0</v>
      </c>
      <c r="K1066" s="120">
        <f t="shared" si="1534"/>
        <v>0</v>
      </c>
      <c r="L1066" s="120">
        <f t="shared" si="1534"/>
        <v>0</v>
      </c>
      <c r="M1066" s="120">
        <f t="shared" si="1534"/>
        <v>0</v>
      </c>
      <c r="N1066" s="120">
        <f t="shared" si="1534"/>
        <v>0</v>
      </c>
      <c r="O1066" s="120">
        <f t="shared" si="1534"/>
        <v>0</v>
      </c>
      <c r="P1066" s="120">
        <f t="shared" si="1534"/>
        <v>0</v>
      </c>
      <c r="Q1066" s="120">
        <f t="shared" si="1534"/>
        <v>0</v>
      </c>
      <c r="R1066" s="120">
        <f t="shared" si="1534"/>
        <v>0</v>
      </c>
      <c r="S1066" s="120">
        <f t="shared" si="1534"/>
        <v>0</v>
      </c>
      <c r="T1066" s="109"/>
      <c r="U1066" s="120">
        <f t="shared" ref="U1066:X1066" si="1535">IFERROR(U1065/U720,0)</f>
        <v>484.4103421</v>
      </c>
      <c r="V1066" s="120">
        <f t="shared" si="1535"/>
        <v>0</v>
      </c>
      <c r="W1066" s="120">
        <f t="shared" si="1535"/>
        <v>0</v>
      </c>
      <c r="X1066" s="120">
        <f t="shared" si="1535"/>
        <v>0</v>
      </c>
    </row>
    <row r="1067" ht="4.5" customHeight="1" outlineLevel="1">
      <c r="A1067" s="128"/>
      <c r="B1067" s="129"/>
      <c r="C1067" s="130"/>
      <c r="D1067" s="70"/>
      <c r="E1067" s="131"/>
      <c r="F1067" s="70"/>
      <c r="G1067" s="131"/>
      <c r="H1067" s="131"/>
      <c r="I1067" s="131"/>
      <c r="J1067" s="131"/>
      <c r="K1067" s="131"/>
      <c r="L1067" s="131"/>
      <c r="M1067" s="131"/>
      <c r="N1067" s="131"/>
      <c r="O1067" s="131"/>
      <c r="P1067" s="131"/>
      <c r="Q1067" s="131"/>
      <c r="R1067" s="131"/>
      <c r="S1067" s="131"/>
      <c r="T1067" s="70"/>
      <c r="U1067" s="131"/>
      <c r="V1067" s="131"/>
      <c r="W1067" s="131"/>
      <c r="X1067" s="131"/>
    </row>
    <row r="1068" ht="14.25" customHeight="1" outlineLevel="1">
      <c r="A1068" s="110"/>
      <c r="B1068" s="111" t="s">
        <v>424</v>
      </c>
      <c r="C1068" s="112" t="s">
        <v>418</v>
      </c>
      <c r="E1068" s="116"/>
      <c r="F1068" s="114"/>
      <c r="G1068" s="116"/>
      <c r="H1068" s="116"/>
      <c r="I1068" s="116"/>
      <c r="J1068" s="116"/>
      <c r="K1068" s="116"/>
      <c r="L1068" s="116"/>
      <c r="M1068" s="116"/>
      <c r="N1068" s="116"/>
      <c r="O1068" s="116"/>
      <c r="P1068" s="116"/>
      <c r="Q1068" s="116"/>
      <c r="R1068" s="116"/>
      <c r="S1068" s="120">
        <f>SUM(G1068:R1068)</f>
        <v>0</v>
      </c>
      <c r="T1068" s="114"/>
      <c r="U1068" s="116">
        <f t="shared" ref="U1068:X1068" si="1536">SUMIFS($G1068:$R1068,$G$5:$R$5,U$6)</f>
        <v>0</v>
      </c>
      <c r="V1068" s="116">
        <f t="shared" si="1536"/>
        <v>0</v>
      </c>
      <c r="W1068" s="116">
        <f t="shared" si="1536"/>
        <v>0</v>
      </c>
      <c r="X1068" s="116">
        <f t="shared" si="1536"/>
        <v>0</v>
      </c>
    </row>
    <row r="1069" ht="14.25" customHeight="1" outlineLevel="1">
      <c r="A1069" s="179"/>
      <c r="B1069" s="198" t="s">
        <v>425</v>
      </c>
      <c r="C1069" s="181" t="s">
        <v>69</v>
      </c>
      <c r="D1069" s="70"/>
      <c r="E1069" s="124">
        <f>IFERROR(E1068/SUM(E1065,E1068),0)</f>
        <v>0</v>
      </c>
      <c r="F1069" s="109"/>
      <c r="G1069" s="124">
        <f t="shared" ref="G1069:S1069" si="1537">IFERROR(G1068/SUM(G1065,G1068),0)</f>
        <v>0</v>
      </c>
      <c r="H1069" s="124">
        <f t="shared" si="1537"/>
        <v>0</v>
      </c>
      <c r="I1069" s="124">
        <f t="shared" si="1537"/>
        <v>0</v>
      </c>
      <c r="J1069" s="124">
        <f t="shared" si="1537"/>
        <v>0</v>
      </c>
      <c r="K1069" s="124">
        <f t="shared" si="1537"/>
        <v>0</v>
      </c>
      <c r="L1069" s="124">
        <f t="shared" si="1537"/>
        <v>0</v>
      </c>
      <c r="M1069" s="124">
        <f t="shared" si="1537"/>
        <v>0</v>
      </c>
      <c r="N1069" s="124">
        <f t="shared" si="1537"/>
        <v>0</v>
      </c>
      <c r="O1069" s="124">
        <f t="shared" si="1537"/>
        <v>0</v>
      </c>
      <c r="P1069" s="124">
        <f t="shared" si="1537"/>
        <v>0</v>
      </c>
      <c r="Q1069" s="124">
        <f t="shared" si="1537"/>
        <v>0</v>
      </c>
      <c r="R1069" s="124">
        <f t="shared" si="1537"/>
        <v>0</v>
      </c>
      <c r="S1069" s="124">
        <f t="shared" si="1537"/>
        <v>0</v>
      </c>
      <c r="T1069" s="109"/>
      <c r="U1069" s="124">
        <f t="shared" ref="U1069:X1069" si="1538">IFERROR(U1068/SUM(U1065,U1068),0)</f>
        <v>0</v>
      </c>
      <c r="V1069" s="124">
        <f t="shared" si="1538"/>
        <v>0</v>
      </c>
      <c r="W1069" s="124">
        <f t="shared" si="1538"/>
        <v>0</v>
      </c>
      <c r="X1069" s="124">
        <f t="shared" si="1538"/>
        <v>0</v>
      </c>
    </row>
    <row r="1070" ht="14.25" customHeight="1" outlineLevel="1">
      <c r="A1070" s="110"/>
      <c r="B1070" s="148" t="s">
        <v>426</v>
      </c>
      <c r="C1070" s="123" t="s">
        <v>427</v>
      </c>
      <c r="E1070" s="116"/>
      <c r="F1070" s="114"/>
      <c r="G1070" s="116">
        <f t="shared" ref="G1070:S1070" si="1539">IFERROR(G1062/G1596,0)</f>
        <v>7.261494374</v>
      </c>
      <c r="H1070" s="116">
        <f t="shared" si="1539"/>
        <v>17.53022059</v>
      </c>
      <c r="I1070" s="116">
        <f t="shared" si="1539"/>
        <v>22.5476094</v>
      </c>
      <c r="J1070" s="116">
        <f t="shared" si="1539"/>
        <v>19.07215278</v>
      </c>
      <c r="K1070" s="116">
        <f t="shared" si="1539"/>
        <v>0</v>
      </c>
      <c r="L1070" s="116">
        <f t="shared" si="1539"/>
        <v>0</v>
      </c>
      <c r="M1070" s="116">
        <f t="shared" si="1539"/>
        <v>0</v>
      </c>
      <c r="N1070" s="116">
        <f t="shared" si="1539"/>
        <v>0</v>
      </c>
      <c r="O1070" s="116">
        <f t="shared" si="1539"/>
        <v>0</v>
      </c>
      <c r="P1070" s="116">
        <f t="shared" si="1539"/>
        <v>0</v>
      </c>
      <c r="Q1070" s="116">
        <f t="shared" si="1539"/>
        <v>0</v>
      </c>
      <c r="R1070" s="116">
        <f t="shared" si="1539"/>
        <v>0</v>
      </c>
      <c r="S1070" s="116">
        <f t="shared" si="1539"/>
        <v>16.31948114</v>
      </c>
      <c r="T1070" s="114"/>
      <c r="U1070" s="116">
        <f t="shared" ref="U1070:X1070" si="1540">IFERROR(U1062/U1596,0)</f>
        <v>15.34388844</v>
      </c>
      <c r="V1070" s="116">
        <f t="shared" si="1540"/>
        <v>19.07215278</v>
      </c>
      <c r="W1070" s="116">
        <f t="shared" si="1540"/>
        <v>0</v>
      </c>
      <c r="X1070" s="116">
        <f t="shared" si="1540"/>
        <v>0</v>
      </c>
    </row>
    <row r="1071" ht="14.25" customHeight="1" outlineLevel="1">
      <c r="E1071" s="114"/>
      <c r="S1071" s="70"/>
    </row>
    <row r="1072" ht="14.25" customHeight="1" outlineLevel="1">
      <c r="A1072" s="203"/>
      <c r="B1072" s="207" t="s">
        <v>181</v>
      </c>
      <c r="C1072" s="205" t="s">
        <v>418</v>
      </c>
      <c r="E1072" s="206"/>
      <c r="F1072" s="114"/>
      <c r="G1072" s="206"/>
      <c r="H1072" s="206"/>
      <c r="I1072" s="206"/>
      <c r="J1072" s="206"/>
      <c r="K1072" s="206"/>
      <c r="L1072" s="206"/>
      <c r="M1072" s="206"/>
      <c r="N1072" s="206"/>
      <c r="O1072" s="206"/>
      <c r="P1072" s="206"/>
      <c r="Q1072" s="206"/>
      <c r="R1072" s="206"/>
      <c r="S1072" s="108"/>
      <c r="T1072" s="114"/>
      <c r="U1072" s="206"/>
      <c r="V1072" s="206"/>
      <c r="W1072" s="206"/>
      <c r="X1072" s="206"/>
    </row>
    <row r="1073" ht="14.25" customHeight="1" outlineLevel="1">
      <c r="A1073" s="110"/>
      <c r="B1073" s="111" t="s">
        <v>419</v>
      </c>
      <c r="C1073" s="112" t="s">
        <v>418</v>
      </c>
      <c r="E1073" s="116"/>
      <c r="F1073" s="114"/>
      <c r="G1073" s="116">
        <f t="shared" ref="G1073:R1073" si="1541">G1296</f>
        <v>37166.92</v>
      </c>
      <c r="H1073" s="116">
        <f t="shared" si="1541"/>
        <v>66419.74</v>
      </c>
      <c r="I1073" s="116">
        <f t="shared" si="1541"/>
        <v>50250.17</v>
      </c>
      <c r="J1073" s="116">
        <f t="shared" si="1541"/>
        <v>61106.7</v>
      </c>
      <c r="K1073" s="116" t="str">
        <f t="shared" si="1541"/>
        <v/>
      </c>
      <c r="L1073" s="116" t="str">
        <f t="shared" si="1541"/>
        <v/>
      </c>
      <c r="M1073" s="116" t="str">
        <f t="shared" si="1541"/>
        <v/>
      </c>
      <c r="N1073" s="116" t="str">
        <f t="shared" si="1541"/>
        <v/>
      </c>
      <c r="O1073" s="116" t="str">
        <f t="shared" si="1541"/>
        <v/>
      </c>
      <c r="P1073" s="116" t="str">
        <f t="shared" si="1541"/>
        <v/>
      </c>
      <c r="Q1073" s="116" t="str">
        <f t="shared" si="1541"/>
        <v/>
      </c>
      <c r="R1073" s="116" t="str">
        <f t="shared" si="1541"/>
        <v/>
      </c>
      <c r="S1073" s="120">
        <f t="shared" ref="S1073:S1076" si="1543">SUM(G1073:R1073)</f>
        <v>214943.53</v>
      </c>
      <c r="T1073" s="114"/>
      <c r="U1073" s="116">
        <f t="shared" ref="U1073:X1073" si="1542">SUMIFS($G1073:$R1073,$G$5:$R$5,U$6)</f>
        <v>153836.83</v>
      </c>
      <c r="V1073" s="116">
        <f t="shared" si="1542"/>
        <v>61106.7</v>
      </c>
      <c r="W1073" s="116">
        <f t="shared" si="1542"/>
        <v>0</v>
      </c>
      <c r="X1073" s="116">
        <f t="shared" si="1542"/>
        <v>0</v>
      </c>
    </row>
    <row r="1074" ht="14.25" customHeight="1" outlineLevel="1">
      <c r="A1074" s="110"/>
      <c r="B1074" s="111" t="s">
        <v>420</v>
      </c>
      <c r="C1074" s="112" t="s">
        <v>418</v>
      </c>
      <c r="E1074" s="116"/>
      <c r="F1074" s="114"/>
      <c r="G1074" s="116">
        <v>0.0</v>
      </c>
      <c r="H1074" s="116">
        <v>0.0</v>
      </c>
      <c r="I1074" s="116">
        <v>0.0</v>
      </c>
      <c r="J1074" s="116"/>
      <c r="K1074" s="116"/>
      <c r="L1074" s="116"/>
      <c r="M1074" s="116"/>
      <c r="N1074" s="116">
        <v>0.0</v>
      </c>
      <c r="O1074" s="116"/>
      <c r="P1074" s="116"/>
      <c r="Q1074" s="116"/>
      <c r="R1074" s="116"/>
      <c r="S1074" s="120">
        <f t="shared" si="1543"/>
        <v>0</v>
      </c>
      <c r="T1074" s="114"/>
      <c r="U1074" s="116">
        <f t="shared" ref="U1074:X1074" si="1544">SUMIFS($G1074:$R1074,$G$5:$R$5,U$6)</f>
        <v>0</v>
      </c>
      <c r="V1074" s="116">
        <f t="shared" si="1544"/>
        <v>0</v>
      </c>
      <c r="W1074" s="116">
        <f t="shared" si="1544"/>
        <v>0</v>
      </c>
      <c r="X1074" s="116">
        <f t="shared" si="1544"/>
        <v>0</v>
      </c>
    </row>
    <row r="1075" ht="14.25" customHeight="1" outlineLevel="1">
      <c r="A1075" s="110"/>
      <c r="B1075" s="111" t="s">
        <v>421</v>
      </c>
      <c r="C1075" s="112" t="s">
        <v>418</v>
      </c>
      <c r="E1075" s="116"/>
      <c r="F1075" s="114"/>
      <c r="G1075" s="116"/>
      <c r="H1075" s="116"/>
      <c r="I1075" s="116"/>
      <c r="J1075" s="116"/>
      <c r="K1075" s="116"/>
      <c r="L1075" s="116"/>
      <c r="M1075" s="116"/>
      <c r="N1075" s="116">
        <v>0.0</v>
      </c>
      <c r="O1075" s="116"/>
      <c r="P1075" s="116"/>
      <c r="Q1075" s="116"/>
      <c r="R1075" s="116"/>
      <c r="S1075" s="120">
        <f t="shared" si="1543"/>
        <v>0</v>
      </c>
      <c r="T1075" s="114"/>
      <c r="U1075" s="116">
        <f t="shared" ref="U1075:X1075" si="1545">SUMIFS($G1075:$R1075,$G$5:$R$5,U$6)</f>
        <v>0</v>
      </c>
      <c r="V1075" s="116">
        <f t="shared" si="1545"/>
        <v>0</v>
      </c>
      <c r="W1075" s="116">
        <f t="shared" si="1545"/>
        <v>0</v>
      </c>
      <c r="X1075" s="116">
        <f t="shared" si="1545"/>
        <v>0</v>
      </c>
    </row>
    <row r="1076" ht="14.25" customHeight="1" outlineLevel="1">
      <c r="A1076" s="121"/>
      <c r="B1076" s="148" t="s">
        <v>422</v>
      </c>
      <c r="C1076" s="123" t="s">
        <v>418</v>
      </c>
      <c r="D1076" s="70"/>
      <c r="E1076" s="120">
        <f>SUM(E1073:E1074)-E1075</f>
        <v>0</v>
      </c>
      <c r="F1076" s="109"/>
      <c r="G1076" s="120">
        <f t="shared" ref="G1076:R1076" si="1546">SUM(G1073:G1074)-G1075</f>
        <v>37166.92</v>
      </c>
      <c r="H1076" s="120">
        <f t="shared" si="1546"/>
        <v>66419.74</v>
      </c>
      <c r="I1076" s="120">
        <f t="shared" si="1546"/>
        <v>50250.17</v>
      </c>
      <c r="J1076" s="120">
        <f t="shared" si="1546"/>
        <v>61106.7</v>
      </c>
      <c r="K1076" s="120">
        <f t="shared" si="1546"/>
        <v>0</v>
      </c>
      <c r="L1076" s="120">
        <f t="shared" si="1546"/>
        <v>0</v>
      </c>
      <c r="M1076" s="120">
        <f t="shared" si="1546"/>
        <v>0</v>
      </c>
      <c r="N1076" s="120">
        <f t="shared" si="1546"/>
        <v>0</v>
      </c>
      <c r="O1076" s="120">
        <f t="shared" si="1546"/>
        <v>0</v>
      </c>
      <c r="P1076" s="120">
        <f t="shared" si="1546"/>
        <v>0</v>
      </c>
      <c r="Q1076" s="120">
        <f t="shared" si="1546"/>
        <v>0</v>
      </c>
      <c r="R1076" s="120">
        <f t="shared" si="1546"/>
        <v>0</v>
      </c>
      <c r="S1076" s="120">
        <f t="shared" si="1543"/>
        <v>214943.53</v>
      </c>
      <c r="T1076" s="109"/>
      <c r="U1076" s="120">
        <f t="shared" ref="U1076:X1076" si="1547">SUM(U1073:U1074)-U1075</f>
        <v>153836.83</v>
      </c>
      <c r="V1076" s="120">
        <f t="shared" si="1547"/>
        <v>61106.7</v>
      </c>
      <c r="W1076" s="120">
        <f t="shared" si="1547"/>
        <v>0</v>
      </c>
      <c r="X1076" s="120">
        <f t="shared" si="1547"/>
        <v>0</v>
      </c>
    </row>
    <row r="1077" ht="14.25" customHeight="1" outlineLevel="1">
      <c r="A1077" s="121"/>
      <c r="B1077" s="148" t="s">
        <v>423</v>
      </c>
      <c r="C1077" s="123" t="s">
        <v>418</v>
      </c>
      <c r="D1077" s="70"/>
      <c r="E1077" s="120">
        <f>IFERROR(E1076/E775,0)</f>
        <v>0</v>
      </c>
      <c r="F1077" s="109"/>
      <c r="G1077" s="120">
        <f t="shared" ref="G1077:S1077" si="1548">IFERROR(G1076/G775,0)</f>
        <v>1881.869367</v>
      </c>
      <c r="H1077" s="120">
        <f t="shared" si="1548"/>
        <v>2808.445666</v>
      </c>
      <c r="I1077" s="120">
        <f t="shared" si="1548"/>
        <v>2583.556298</v>
      </c>
      <c r="J1077" s="120">
        <f t="shared" si="1548"/>
        <v>0</v>
      </c>
      <c r="K1077" s="120">
        <f t="shared" si="1548"/>
        <v>0</v>
      </c>
      <c r="L1077" s="120">
        <f t="shared" si="1548"/>
        <v>0</v>
      </c>
      <c r="M1077" s="120">
        <f t="shared" si="1548"/>
        <v>0</v>
      </c>
      <c r="N1077" s="120">
        <f t="shared" si="1548"/>
        <v>0</v>
      </c>
      <c r="O1077" s="120">
        <f t="shared" si="1548"/>
        <v>0</v>
      </c>
      <c r="P1077" s="120">
        <f t="shared" si="1548"/>
        <v>0</v>
      </c>
      <c r="Q1077" s="120">
        <f t="shared" si="1548"/>
        <v>0</v>
      </c>
      <c r="R1077" s="120">
        <f t="shared" si="1548"/>
        <v>0</v>
      </c>
      <c r="S1077" s="120">
        <f t="shared" si="1548"/>
        <v>0</v>
      </c>
      <c r="T1077" s="109"/>
      <c r="U1077" s="120">
        <f t="shared" ref="U1077:X1077" si="1549">IFERROR(U1076/U775,0)</f>
        <v>2447.682259</v>
      </c>
      <c r="V1077" s="120">
        <f t="shared" si="1549"/>
        <v>0</v>
      </c>
      <c r="W1077" s="120">
        <f t="shared" si="1549"/>
        <v>0</v>
      </c>
      <c r="X1077" s="120">
        <f t="shared" si="1549"/>
        <v>0</v>
      </c>
    </row>
    <row r="1078" ht="4.5" customHeight="1" outlineLevel="1">
      <c r="A1078" s="128"/>
      <c r="B1078" s="129"/>
      <c r="C1078" s="130"/>
      <c r="D1078" s="70"/>
      <c r="E1078" s="131"/>
      <c r="F1078" s="7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70"/>
      <c r="U1078" s="131"/>
      <c r="V1078" s="131"/>
      <c r="W1078" s="131"/>
      <c r="X1078" s="131"/>
    </row>
    <row r="1079" ht="14.25" customHeight="1" outlineLevel="1">
      <c r="A1079" s="110"/>
      <c r="B1079" s="111" t="s">
        <v>424</v>
      </c>
      <c r="C1079" s="112" t="s">
        <v>418</v>
      </c>
      <c r="E1079" s="116"/>
      <c r="F1079" s="114"/>
      <c r="G1079" s="116"/>
      <c r="H1079" s="116"/>
      <c r="I1079" s="116"/>
      <c r="J1079" s="116"/>
      <c r="K1079" s="116"/>
      <c r="L1079" s="116"/>
      <c r="M1079" s="116"/>
      <c r="N1079" s="116"/>
      <c r="O1079" s="116"/>
      <c r="P1079" s="116"/>
      <c r="Q1079" s="116"/>
      <c r="R1079" s="116"/>
      <c r="S1079" s="120">
        <f>SUM(G1079:R1079)</f>
        <v>0</v>
      </c>
      <c r="T1079" s="114"/>
      <c r="U1079" s="116">
        <f t="shared" ref="U1079:X1079" si="1550">SUMIFS($G1079:$R1079,$G$5:$R$5,U$6)</f>
        <v>0</v>
      </c>
      <c r="V1079" s="116">
        <f t="shared" si="1550"/>
        <v>0</v>
      </c>
      <c r="W1079" s="116">
        <f t="shared" si="1550"/>
        <v>0</v>
      </c>
      <c r="X1079" s="116">
        <f t="shared" si="1550"/>
        <v>0</v>
      </c>
    </row>
    <row r="1080" ht="14.25" customHeight="1" outlineLevel="1">
      <c r="A1080" s="179"/>
      <c r="B1080" s="198" t="s">
        <v>425</v>
      </c>
      <c r="C1080" s="181" t="s">
        <v>69</v>
      </c>
      <c r="D1080" s="70"/>
      <c r="E1080" s="124">
        <f>IFERROR(E1079/SUM(E1076,E1079),0)</f>
        <v>0</v>
      </c>
      <c r="F1080" s="109"/>
      <c r="G1080" s="124">
        <f t="shared" ref="G1080:S1080" si="1551">IFERROR(G1079/SUM(G1076,G1079),0)</f>
        <v>0</v>
      </c>
      <c r="H1080" s="124">
        <f t="shared" si="1551"/>
        <v>0</v>
      </c>
      <c r="I1080" s="124">
        <f t="shared" si="1551"/>
        <v>0</v>
      </c>
      <c r="J1080" s="124">
        <f t="shared" si="1551"/>
        <v>0</v>
      </c>
      <c r="K1080" s="124">
        <f t="shared" si="1551"/>
        <v>0</v>
      </c>
      <c r="L1080" s="124">
        <f t="shared" si="1551"/>
        <v>0</v>
      </c>
      <c r="M1080" s="124">
        <f t="shared" si="1551"/>
        <v>0</v>
      </c>
      <c r="N1080" s="124">
        <f t="shared" si="1551"/>
        <v>0</v>
      </c>
      <c r="O1080" s="124">
        <f t="shared" si="1551"/>
        <v>0</v>
      </c>
      <c r="P1080" s="124">
        <f t="shared" si="1551"/>
        <v>0</v>
      </c>
      <c r="Q1080" s="124">
        <f t="shared" si="1551"/>
        <v>0</v>
      </c>
      <c r="R1080" s="124">
        <f t="shared" si="1551"/>
        <v>0</v>
      </c>
      <c r="S1080" s="124">
        <f t="shared" si="1551"/>
        <v>0</v>
      </c>
      <c r="T1080" s="109"/>
      <c r="U1080" s="124">
        <f t="shared" ref="U1080:X1080" si="1552">IFERROR(U1079/SUM(U1076,U1079),0)</f>
        <v>0</v>
      </c>
      <c r="V1080" s="124">
        <f t="shared" si="1552"/>
        <v>0</v>
      </c>
      <c r="W1080" s="124">
        <f t="shared" si="1552"/>
        <v>0</v>
      </c>
      <c r="X1080" s="124">
        <f t="shared" si="1552"/>
        <v>0</v>
      </c>
    </row>
    <row r="1081" ht="14.25" customHeight="1" outlineLevel="1">
      <c r="A1081" s="110"/>
      <c r="B1081" s="148" t="s">
        <v>426</v>
      </c>
      <c r="C1081" s="123" t="s">
        <v>427</v>
      </c>
      <c r="E1081" s="116"/>
      <c r="F1081" s="114"/>
      <c r="G1081" s="116">
        <f t="shared" ref="G1081:S1081" si="1553">IFERROR(G1073/G1618,0)</f>
        <v>29.69766123</v>
      </c>
      <c r="H1081" s="116">
        <f t="shared" si="1553"/>
        <v>56.47937075</v>
      </c>
      <c r="I1081" s="116">
        <f t="shared" si="1553"/>
        <v>61.65286792</v>
      </c>
      <c r="J1081" s="116">
        <f t="shared" si="1553"/>
        <v>47.73960938</v>
      </c>
      <c r="K1081" s="116">
        <f t="shared" si="1553"/>
        <v>0</v>
      </c>
      <c r="L1081" s="116">
        <f t="shared" si="1553"/>
        <v>0</v>
      </c>
      <c r="M1081" s="116">
        <f t="shared" si="1553"/>
        <v>0</v>
      </c>
      <c r="N1081" s="116">
        <f t="shared" si="1553"/>
        <v>0</v>
      </c>
      <c r="O1081" s="116">
        <f t="shared" si="1553"/>
        <v>0</v>
      </c>
      <c r="P1081" s="116">
        <f t="shared" si="1553"/>
        <v>0</v>
      </c>
      <c r="Q1081" s="116">
        <f t="shared" si="1553"/>
        <v>0</v>
      </c>
      <c r="R1081" s="116">
        <f t="shared" si="1553"/>
        <v>0</v>
      </c>
      <c r="S1081" s="116">
        <f t="shared" si="1553"/>
        <v>47.52696039</v>
      </c>
      <c r="T1081" s="114"/>
      <c r="U1081" s="116">
        <f t="shared" ref="U1081:X1081" si="1554">IFERROR(U1073/U1618,0)</f>
        <v>47.44301725</v>
      </c>
      <c r="V1081" s="116">
        <f t="shared" si="1554"/>
        <v>47.73960938</v>
      </c>
      <c r="W1081" s="116">
        <f t="shared" si="1554"/>
        <v>0</v>
      </c>
      <c r="X1081" s="116">
        <f t="shared" si="1554"/>
        <v>0</v>
      </c>
    </row>
    <row r="1082" ht="14.25" customHeight="1" outlineLevel="1">
      <c r="E1082" s="114"/>
      <c r="S1082" s="70"/>
    </row>
    <row r="1083" ht="14.25" customHeight="1" outlineLevel="1">
      <c r="A1083" s="203"/>
      <c r="B1083" s="207" t="s">
        <v>428</v>
      </c>
      <c r="C1083" s="205" t="s">
        <v>418</v>
      </c>
      <c r="E1083" s="206"/>
      <c r="F1083" s="114"/>
      <c r="G1083" s="206"/>
      <c r="H1083" s="206"/>
      <c r="I1083" s="206"/>
      <c r="J1083" s="206"/>
      <c r="K1083" s="206"/>
      <c r="L1083" s="206"/>
      <c r="M1083" s="206"/>
      <c r="N1083" s="206"/>
      <c r="O1083" s="206"/>
      <c r="P1083" s="206"/>
      <c r="Q1083" s="206"/>
      <c r="R1083" s="206"/>
      <c r="S1083" s="108"/>
      <c r="T1083" s="114"/>
      <c r="U1083" s="206"/>
      <c r="V1083" s="206"/>
      <c r="W1083" s="206"/>
      <c r="X1083" s="206"/>
    </row>
    <row r="1084" ht="14.25" customHeight="1" outlineLevel="1">
      <c r="A1084" s="110"/>
      <c r="B1084" s="111" t="s">
        <v>419</v>
      </c>
      <c r="C1084" s="112" t="s">
        <v>418</v>
      </c>
      <c r="E1084" s="116"/>
      <c r="F1084" s="114"/>
      <c r="G1084" s="116">
        <f t="shared" ref="G1084:R1084" si="1555">G1300</f>
        <v>73520.48</v>
      </c>
      <c r="H1084" s="116">
        <f t="shared" si="1555"/>
        <v>86415.22</v>
      </c>
      <c r="I1084" s="116">
        <f t="shared" si="1555"/>
        <v>71126.14</v>
      </c>
      <c r="J1084" s="116">
        <f t="shared" si="1555"/>
        <v>78217.6</v>
      </c>
      <c r="K1084" s="116" t="str">
        <f t="shared" si="1555"/>
        <v/>
      </c>
      <c r="L1084" s="116" t="str">
        <f t="shared" si="1555"/>
        <v/>
      </c>
      <c r="M1084" s="116" t="str">
        <f t="shared" si="1555"/>
        <v/>
      </c>
      <c r="N1084" s="116" t="str">
        <f t="shared" si="1555"/>
        <v/>
      </c>
      <c r="O1084" s="116" t="str">
        <f t="shared" si="1555"/>
        <v/>
      </c>
      <c r="P1084" s="116" t="str">
        <f t="shared" si="1555"/>
        <v/>
      </c>
      <c r="Q1084" s="116" t="str">
        <f t="shared" si="1555"/>
        <v/>
      </c>
      <c r="R1084" s="116" t="str">
        <f t="shared" si="1555"/>
        <v/>
      </c>
      <c r="S1084" s="120">
        <f t="shared" ref="S1084:S1087" si="1557">SUM(G1084:R1084)</f>
        <v>309279.44</v>
      </c>
      <c r="T1084" s="114"/>
      <c r="U1084" s="116">
        <f t="shared" ref="U1084:X1084" si="1556">SUMIFS($G1084:$R1084,$G$5:$R$5,U$6)</f>
        <v>231061.84</v>
      </c>
      <c r="V1084" s="116">
        <f t="shared" si="1556"/>
        <v>78217.6</v>
      </c>
      <c r="W1084" s="116">
        <f t="shared" si="1556"/>
        <v>0</v>
      </c>
      <c r="X1084" s="116">
        <f t="shared" si="1556"/>
        <v>0</v>
      </c>
    </row>
    <row r="1085" ht="14.25" customHeight="1" outlineLevel="1">
      <c r="A1085" s="110"/>
      <c r="B1085" s="111" t="s">
        <v>420</v>
      </c>
      <c r="C1085" s="112" t="s">
        <v>418</v>
      </c>
      <c r="E1085" s="116"/>
      <c r="F1085" s="114"/>
      <c r="G1085" s="116">
        <v>0.0</v>
      </c>
      <c r="H1085" s="116">
        <v>0.0</v>
      </c>
      <c r="I1085" s="116">
        <v>0.0</v>
      </c>
      <c r="J1085" s="116"/>
      <c r="K1085" s="116"/>
      <c r="L1085" s="116"/>
      <c r="M1085" s="116"/>
      <c r="N1085" s="116">
        <v>0.0</v>
      </c>
      <c r="O1085" s="116"/>
      <c r="P1085" s="116"/>
      <c r="Q1085" s="116"/>
      <c r="R1085" s="116"/>
      <c r="S1085" s="120">
        <f t="shared" si="1557"/>
        <v>0</v>
      </c>
      <c r="T1085" s="114"/>
      <c r="U1085" s="116">
        <f t="shared" ref="U1085:X1085" si="1558">SUMIFS($G1085:$R1085,$G$5:$R$5,U$6)</f>
        <v>0</v>
      </c>
      <c r="V1085" s="116">
        <f t="shared" si="1558"/>
        <v>0</v>
      </c>
      <c r="W1085" s="116">
        <f t="shared" si="1558"/>
        <v>0</v>
      </c>
      <c r="X1085" s="116">
        <f t="shared" si="1558"/>
        <v>0</v>
      </c>
    </row>
    <row r="1086" ht="14.25" customHeight="1" outlineLevel="1">
      <c r="A1086" s="110"/>
      <c r="B1086" s="111" t="s">
        <v>421</v>
      </c>
      <c r="C1086" s="112" t="s">
        <v>418</v>
      </c>
      <c r="E1086" s="116"/>
      <c r="F1086" s="114"/>
      <c r="G1086" s="116"/>
      <c r="H1086" s="116"/>
      <c r="I1086" s="116"/>
      <c r="J1086" s="116"/>
      <c r="K1086" s="116"/>
      <c r="L1086" s="116"/>
      <c r="M1086" s="116"/>
      <c r="N1086" s="116">
        <v>0.0</v>
      </c>
      <c r="O1086" s="116"/>
      <c r="P1086" s="116"/>
      <c r="Q1086" s="116"/>
      <c r="R1086" s="116"/>
      <c r="S1086" s="120">
        <f t="shared" si="1557"/>
        <v>0</v>
      </c>
      <c r="T1086" s="114"/>
      <c r="U1086" s="116">
        <f t="shared" ref="U1086:X1086" si="1559">SUMIFS($G1086:$R1086,$G$5:$R$5,U$6)</f>
        <v>0</v>
      </c>
      <c r="V1086" s="116">
        <f t="shared" si="1559"/>
        <v>0</v>
      </c>
      <c r="W1086" s="116">
        <f t="shared" si="1559"/>
        <v>0</v>
      </c>
      <c r="X1086" s="116">
        <f t="shared" si="1559"/>
        <v>0</v>
      </c>
    </row>
    <row r="1087" ht="14.25" customHeight="1" outlineLevel="1">
      <c r="A1087" s="121"/>
      <c r="B1087" s="148" t="s">
        <v>422</v>
      </c>
      <c r="C1087" s="123" t="s">
        <v>418</v>
      </c>
      <c r="D1087" s="70"/>
      <c r="E1087" s="120">
        <f>SUM(E1084:E1085)-E1086</f>
        <v>0</v>
      </c>
      <c r="F1087" s="109"/>
      <c r="G1087" s="120">
        <f t="shared" ref="G1087:R1087" si="1560">SUM(G1084:G1085)-G1086</f>
        <v>73520.48</v>
      </c>
      <c r="H1087" s="120">
        <f t="shared" si="1560"/>
        <v>86415.22</v>
      </c>
      <c r="I1087" s="120">
        <f t="shared" si="1560"/>
        <v>71126.14</v>
      </c>
      <c r="J1087" s="120">
        <f t="shared" si="1560"/>
        <v>78217.6</v>
      </c>
      <c r="K1087" s="120">
        <f t="shared" si="1560"/>
        <v>0</v>
      </c>
      <c r="L1087" s="120">
        <f t="shared" si="1560"/>
        <v>0</v>
      </c>
      <c r="M1087" s="120">
        <f t="shared" si="1560"/>
        <v>0</v>
      </c>
      <c r="N1087" s="120">
        <f t="shared" si="1560"/>
        <v>0</v>
      </c>
      <c r="O1087" s="120">
        <f t="shared" si="1560"/>
        <v>0</v>
      </c>
      <c r="P1087" s="120">
        <f t="shared" si="1560"/>
        <v>0</v>
      </c>
      <c r="Q1087" s="120">
        <f t="shared" si="1560"/>
        <v>0</v>
      </c>
      <c r="R1087" s="120">
        <f t="shared" si="1560"/>
        <v>0</v>
      </c>
      <c r="S1087" s="120">
        <f t="shared" si="1557"/>
        <v>309279.44</v>
      </c>
      <c r="T1087" s="109"/>
      <c r="U1087" s="120">
        <f t="shared" ref="U1087:X1087" si="1561">SUM(U1084:U1085)-U1086</f>
        <v>231061.84</v>
      </c>
      <c r="V1087" s="120">
        <f t="shared" si="1561"/>
        <v>78217.6</v>
      </c>
      <c r="W1087" s="120">
        <f t="shared" si="1561"/>
        <v>0</v>
      </c>
      <c r="X1087" s="120">
        <f t="shared" si="1561"/>
        <v>0</v>
      </c>
    </row>
    <row r="1088" ht="14.25" customHeight="1" outlineLevel="1">
      <c r="A1088" s="121"/>
      <c r="B1088" s="148" t="s">
        <v>423</v>
      </c>
      <c r="C1088" s="123" t="s">
        <v>418</v>
      </c>
      <c r="D1088" s="70"/>
      <c r="E1088" s="120">
        <f>IFERROR(E1087/E830,0)</f>
        <v>0</v>
      </c>
      <c r="F1088" s="109"/>
      <c r="G1088" s="120">
        <f t="shared" ref="G1088:S1088" si="1562">IFERROR(G1087/G830,0)</f>
        <v>3722.555949</v>
      </c>
      <c r="H1088" s="120">
        <f t="shared" si="1562"/>
        <v>3653.920507</v>
      </c>
      <c r="I1088" s="120">
        <f t="shared" si="1562"/>
        <v>3656.870951</v>
      </c>
      <c r="J1088" s="120">
        <f t="shared" si="1562"/>
        <v>0</v>
      </c>
      <c r="K1088" s="120">
        <f t="shared" si="1562"/>
        <v>0</v>
      </c>
      <c r="L1088" s="120">
        <f t="shared" si="1562"/>
        <v>0</v>
      </c>
      <c r="M1088" s="120">
        <f t="shared" si="1562"/>
        <v>0</v>
      </c>
      <c r="N1088" s="120">
        <f t="shared" si="1562"/>
        <v>0</v>
      </c>
      <c r="O1088" s="120">
        <f t="shared" si="1562"/>
        <v>0</v>
      </c>
      <c r="P1088" s="120">
        <f t="shared" si="1562"/>
        <v>0</v>
      </c>
      <c r="Q1088" s="120">
        <f t="shared" si="1562"/>
        <v>0</v>
      </c>
      <c r="R1088" s="120">
        <f t="shared" si="1562"/>
        <v>0</v>
      </c>
      <c r="S1088" s="120">
        <f t="shared" si="1562"/>
        <v>0</v>
      </c>
      <c r="T1088" s="109"/>
      <c r="U1088" s="120">
        <f t="shared" ref="U1088:X1088" si="1563">IFERROR(U1087/U830,0)</f>
        <v>3676.401591</v>
      </c>
      <c r="V1088" s="120">
        <f t="shared" si="1563"/>
        <v>0</v>
      </c>
      <c r="W1088" s="120">
        <f t="shared" si="1563"/>
        <v>0</v>
      </c>
      <c r="X1088" s="120">
        <f t="shared" si="1563"/>
        <v>0</v>
      </c>
    </row>
    <row r="1089" ht="4.5" customHeight="1" outlineLevel="1">
      <c r="A1089" s="128"/>
      <c r="B1089" s="129"/>
      <c r="C1089" s="130"/>
      <c r="D1089" s="70"/>
      <c r="E1089" s="131"/>
      <c r="F1089" s="7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70"/>
      <c r="U1089" s="131"/>
      <c r="V1089" s="131"/>
      <c r="W1089" s="131"/>
      <c r="X1089" s="131"/>
    </row>
    <row r="1090" ht="14.25" customHeight="1" outlineLevel="1">
      <c r="A1090" s="110"/>
      <c r="B1090" s="111" t="s">
        <v>424</v>
      </c>
      <c r="C1090" s="112" t="s">
        <v>418</v>
      </c>
      <c r="E1090" s="116"/>
      <c r="F1090" s="114"/>
      <c r="G1090" s="116"/>
      <c r="H1090" s="116"/>
      <c r="I1090" s="116"/>
      <c r="J1090" s="116"/>
      <c r="K1090" s="116"/>
      <c r="L1090" s="116"/>
      <c r="M1090" s="116"/>
      <c r="N1090" s="116"/>
      <c r="O1090" s="116"/>
      <c r="P1090" s="116"/>
      <c r="Q1090" s="116"/>
      <c r="R1090" s="116"/>
      <c r="S1090" s="120">
        <f>SUM(G1090:R1090)</f>
        <v>0</v>
      </c>
      <c r="T1090" s="114"/>
      <c r="U1090" s="116">
        <f t="shared" ref="U1090:X1090" si="1564">SUMIFS($G1090:$R1090,$G$5:$R$5,U$6)</f>
        <v>0</v>
      </c>
      <c r="V1090" s="116">
        <f t="shared" si="1564"/>
        <v>0</v>
      </c>
      <c r="W1090" s="116">
        <f t="shared" si="1564"/>
        <v>0</v>
      </c>
      <c r="X1090" s="116">
        <f t="shared" si="1564"/>
        <v>0</v>
      </c>
    </row>
    <row r="1091" ht="14.25" customHeight="1" outlineLevel="1">
      <c r="A1091" s="179"/>
      <c r="B1091" s="198" t="s">
        <v>425</v>
      </c>
      <c r="C1091" s="181" t="s">
        <v>69</v>
      </c>
      <c r="D1091" s="70"/>
      <c r="E1091" s="124">
        <f>IFERROR(E1090/SUM(E1087,E1090),0)</f>
        <v>0</v>
      </c>
      <c r="F1091" s="109"/>
      <c r="G1091" s="124">
        <f t="shared" ref="G1091:S1091" si="1565">IFERROR(G1090/SUM(G1087,G1090),0)</f>
        <v>0</v>
      </c>
      <c r="H1091" s="124">
        <f t="shared" si="1565"/>
        <v>0</v>
      </c>
      <c r="I1091" s="124">
        <f t="shared" si="1565"/>
        <v>0</v>
      </c>
      <c r="J1091" s="124">
        <f t="shared" si="1565"/>
        <v>0</v>
      </c>
      <c r="K1091" s="124">
        <f t="shared" si="1565"/>
        <v>0</v>
      </c>
      <c r="L1091" s="124">
        <f t="shared" si="1565"/>
        <v>0</v>
      </c>
      <c r="M1091" s="124">
        <f t="shared" si="1565"/>
        <v>0</v>
      </c>
      <c r="N1091" s="124">
        <f t="shared" si="1565"/>
        <v>0</v>
      </c>
      <c r="O1091" s="124">
        <f t="shared" si="1565"/>
        <v>0</v>
      </c>
      <c r="P1091" s="124">
        <f t="shared" si="1565"/>
        <v>0</v>
      </c>
      <c r="Q1091" s="124">
        <f t="shared" si="1565"/>
        <v>0</v>
      </c>
      <c r="R1091" s="124">
        <f t="shared" si="1565"/>
        <v>0</v>
      </c>
      <c r="S1091" s="124">
        <f t="shared" si="1565"/>
        <v>0</v>
      </c>
      <c r="T1091" s="109"/>
      <c r="U1091" s="124">
        <f t="shared" ref="U1091:X1091" si="1566">IFERROR(U1090/SUM(U1087,U1090),0)</f>
        <v>0</v>
      </c>
      <c r="V1091" s="124">
        <f t="shared" si="1566"/>
        <v>0</v>
      </c>
      <c r="W1091" s="124">
        <f t="shared" si="1566"/>
        <v>0</v>
      </c>
      <c r="X1091" s="124">
        <f t="shared" si="1566"/>
        <v>0</v>
      </c>
    </row>
    <row r="1092" ht="14.25" customHeight="1" outlineLevel="1">
      <c r="A1092" s="110"/>
      <c r="B1092" s="148" t="s">
        <v>426</v>
      </c>
      <c r="C1092" s="123" t="s">
        <v>427</v>
      </c>
      <c r="E1092" s="116"/>
      <c r="F1092" s="114"/>
      <c r="G1092" s="116">
        <f t="shared" ref="G1092:S1092" si="1567">IFERROR(G1084/G1640,0)</f>
        <v>82.05868631</v>
      </c>
      <c r="H1092" s="116">
        <f t="shared" si="1567"/>
        <v>117.5125719</v>
      </c>
      <c r="I1092" s="116">
        <f t="shared" si="1567"/>
        <v>87.26598368</v>
      </c>
      <c r="J1092" s="116">
        <f t="shared" si="1567"/>
        <v>90.6376815</v>
      </c>
      <c r="K1092" s="116">
        <f t="shared" si="1567"/>
        <v>0</v>
      </c>
      <c r="L1092" s="116">
        <f t="shared" si="1567"/>
        <v>0</v>
      </c>
      <c r="M1092" s="116">
        <f t="shared" si="1567"/>
        <v>0</v>
      </c>
      <c r="N1092" s="116">
        <f t="shared" si="1567"/>
        <v>0</v>
      </c>
      <c r="O1092" s="116">
        <f t="shared" si="1567"/>
        <v>0</v>
      </c>
      <c r="P1092" s="116">
        <f t="shared" si="1567"/>
        <v>0</v>
      </c>
      <c r="Q1092" s="116">
        <f t="shared" si="1567"/>
        <v>0</v>
      </c>
      <c r="R1092" s="116">
        <f t="shared" si="1567"/>
        <v>0</v>
      </c>
      <c r="S1092" s="116">
        <f t="shared" si="1567"/>
        <v>93.45653212</v>
      </c>
      <c r="T1092" s="114"/>
      <c r="U1092" s="116">
        <f t="shared" ref="U1092:X1092" si="1568">IFERROR(U1084/U1640,0)</f>
        <v>94.45089663</v>
      </c>
      <c r="V1092" s="116">
        <f t="shared" si="1568"/>
        <v>90.6376815</v>
      </c>
      <c r="W1092" s="116">
        <f t="shared" si="1568"/>
        <v>0</v>
      </c>
      <c r="X1092" s="116">
        <f t="shared" si="1568"/>
        <v>0</v>
      </c>
    </row>
    <row r="1093" ht="14.25" customHeight="1" outlineLevel="1">
      <c r="E1093" s="114"/>
      <c r="S1093" s="70"/>
    </row>
    <row r="1094" ht="14.25" customHeight="1" outlineLevel="1">
      <c r="A1094" s="203"/>
      <c r="B1094" s="207" t="s">
        <v>183</v>
      </c>
      <c r="C1094" s="205" t="s">
        <v>418</v>
      </c>
      <c r="E1094" s="206"/>
      <c r="F1094" s="114"/>
      <c r="G1094" s="206"/>
      <c r="H1094" s="206"/>
      <c r="I1094" s="206"/>
      <c r="J1094" s="206"/>
      <c r="K1094" s="206"/>
      <c r="L1094" s="206"/>
      <c r="M1094" s="206"/>
      <c r="N1094" s="206"/>
      <c r="O1094" s="206"/>
      <c r="P1094" s="206"/>
      <c r="Q1094" s="206"/>
      <c r="R1094" s="206"/>
      <c r="S1094" s="108"/>
      <c r="T1094" s="114"/>
      <c r="U1094" s="206"/>
      <c r="V1094" s="206"/>
      <c r="W1094" s="206"/>
      <c r="X1094" s="206"/>
    </row>
    <row r="1095" ht="14.25" customHeight="1" outlineLevel="1">
      <c r="A1095" s="110"/>
      <c r="B1095" s="111" t="s">
        <v>419</v>
      </c>
      <c r="C1095" s="112" t="s">
        <v>418</v>
      </c>
      <c r="E1095" s="116"/>
      <c r="F1095" s="114"/>
      <c r="G1095" s="116">
        <f t="shared" ref="G1095:R1095" si="1569">G1305</f>
        <v>83608.78</v>
      </c>
      <c r="H1095" s="116">
        <f t="shared" si="1569"/>
        <v>63647.28</v>
      </c>
      <c r="I1095" s="116">
        <f t="shared" si="1569"/>
        <v>67927.89</v>
      </c>
      <c r="J1095" s="116">
        <f t="shared" si="1569"/>
        <v>63770.2</v>
      </c>
      <c r="K1095" s="116" t="str">
        <f t="shared" si="1569"/>
        <v/>
      </c>
      <c r="L1095" s="116" t="str">
        <f t="shared" si="1569"/>
        <v/>
      </c>
      <c r="M1095" s="116" t="str">
        <f t="shared" si="1569"/>
        <v/>
      </c>
      <c r="N1095" s="116" t="str">
        <f t="shared" si="1569"/>
        <v/>
      </c>
      <c r="O1095" s="116" t="str">
        <f t="shared" si="1569"/>
        <v/>
      </c>
      <c r="P1095" s="116" t="str">
        <f t="shared" si="1569"/>
        <v/>
      </c>
      <c r="Q1095" s="116" t="str">
        <f t="shared" si="1569"/>
        <v/>
      </c>
      <c r="R1095" s="116" t="str">
        <f t="shared" si="1569"/>
        <v/>
      </c>
      <c r="S1095" s="120">
        <f t="shared" ref="S1095:S1098" si="1571">SUM(G1095:R1095)</f>
        <v>278954.15</v>
      </c>
      <c r="T1095" s="114"/>
      <c r="U1095" s="116">
        <f t="shared" ref="U1095:X1095" si="1570">SUMIFS($G1095:$R1095,$G$5:$R$5,U$6)</f>
        <v>215183.95</v>
      </c>
      <c r="V1095" s="116">
        <f t="shared" si="1570"/>
        <v>63770.2</v>
      </c>
      <c r="W1095" s="116">
        <f t="shared" si="1570"/>
        <v>0</v>
      </c>
      <c r="X1095" s="116">
        <f t="shared" si="1570"/>
        <v>0</v>
      </c>
    </row>
    <row r="1096" ht="14.25" customHeight="1" outlineLevel="1">
      <c r="A1096" s="110"/>
      <c r="B1096" s="111" t="s">
        <v>420</v>
      </c>
      <c r="C1096" s="112" t="s">
        <v>418</v>
      </c>
      <c r="E1096" s="116"/>
      <c r="F1096" s="114"/>
      <c r="G1096" s="116">
        <v>0.0</v>
      </c>
      <c r="H1096" s="116">
        <v>0.0</v>
      </c>
      <c r="I1096" s="116">
        <v>0.0</v>
      </c>
      <c r="J1096" s="116"/>
      <c r="K1096" s="116"/>
      <c r="L1096" s="116"/>
      <c r="M1096" s="116"/>
      <c r="N1096" s="116"/>
      <c r="O1096" s="116"/>
      <c r="P1096" s="116"/>
      <c r="Q1096" s="116"/>
      <c r="R1096" s="116"/>
      <c r="S1096" s="120">
        <f t="shared" si="1571"/>
        <v>0</v>
      </c>
      <c r="T1096" s="114"/>
      <c r="U1096" s="116">
        <f t="shared" ref="U1096:X1096" si="1572">SUMIFS($G1096:$R1096,$G$5:$R$5,U$6)</f>
        <v>0</v>
      </c>
      <c r="V1096" s="116">
        <f t="shared" si="1572"/>
        <v>0</v>
      </c>
      <c r="W1096" s="116">
        <f t="shared" si="1572"/>
        <v>0</v>
      </c>
      <c r="X1096" s="116">
        <f t="shared" si="1572"/>
        <v>0</v>
      </c>
    </row>
    <row r="1097" ht="14.25" customHeight="1" outlineLevel="1">
      <c r="A1097" s="110"/>
      <c r="B1097" s="111" t="s">
        <v>421</v>
      </c>
      <c r="C1097" s="112" t="s">
        <v>418</v>
      </c>
      <c r="E1097" s="116"/>
      <c r="F1097" s="114"/>
      <c r="G1097" s="116"/>
      <c r="H1097" s="116"/>
      <c r="I1097" s="116"/>
      <c r="J1097" s="116"/>
      <c r="K1097" s="116"/>
      <c r="L1097" s="116"/>
      <c r="M1097" s="116"/>
      <c r="N1097" s="116">
        <v>0.0</v>
      </c>
      <c r="O1097" s="116"/>
      <c r="P1097" s="116"/>
      <c r="Q1097" s="116"/>
      <c r="R1097" s="116"/>
      <c r="S1097" s="120">
        <f t="shared" si="1571"/>
        <v>0</v>
      </c>
      <c r="T1097" s="114"/>
      <c r="U1097" s="116">
        <f t="shared" ref="U1097:X1097" si="1573">SUMIFS($G1097:$R1097,$G$5:$R$5,U$6)</f>
        <v>0</v>
      </c>
      <c r="V1097" s="116">
        <f t="shared" si="1573"/>
        <v>0</v>
      </c>
      <c r="W1097" s="116">
        <f t="shared" si="1573"/>
        <v>0</v>
      </c>
      <c r="X1097" s="116">
        <f t="shared" si="1573"/>
        <v>0</v>
      </c>
    </row>
    <row r="1098" ht="14.25" customHeight="1" outlineLevel="1">
      <c r="A1098" s="121"/>
      <c r="B1098" s="148" t="s">
        <v>422</v>
      </c>
      <c r="C1098" s="123" t="s">
        <v>418</v>
      </c>
      <c r="D1098" s="70"/>
      <c r="E1098" s="120">
        <f>SUM(E1095:E1096)-E1097</f>
        <v>0</v>
      </c>
      <c r="F1098" s="109"/>
      <c r="G1098" s="120">
        <f t="shared" ref="G1098:R1098" si="1574">SUM(G1095:G1096)-G1097</f>
        <v>83608.78</v>
      </c>
      <c r="H1098" s="120">
        <f t="shared" si="1574"/>
        <v>63647.28</v>
      </c>
      <c r="I1098" s="120">
        <f t="shared" si="1574"/>
        <v>67927.89</v>
      </c>
      <c r="J1098" s="120">
        <f t="shared" si="1574"/>
        <v>63770.2</v>
      </c>
      <c r="K1098" s="120">
        <f t="shared" si="1574"/>
        <v>0</v>
      </c>
      <c r="L1098" s="120">
        <f t="shared" si="1574"/>
        <v>0</v>
      </c>
      <c r="M1098" s="120">
        <f t="shared" si="1574"/>
        <v>0</v>
      </c>
      <c r="N1098" s="120">
        <f t="shared" si="1574"/>
        <v>0</v>
      </c>
      <c r="O1098" s="120">
        <f t="shared" si="1574"/>
        <v>0</v>
      </c>
      <c r="P1098" s="120">
        <f t="shared" si="1574"/>
        <v>0</v>
      </c>
      <c r="Q1098" s="120">
        <f t="shared" si="1574"/>
        <v>0</v>
      </c>
      <c r="R1098" s="120">
        <f t="shared" si="1574"/>
        <v>0</v>
      </c>
      <c r="S1098" s="120">
        <f t="shared" si="1571"/>
        <v>278954.15</v>
      </c>
      <c r="T1098" s="109"/>
      <c r="U1098" s="120">
        <f t="shared" ref="U1098:X1098" si="1575">SUM(U1095:U1096)-U1097</f>
        <v>215183.95</v>
      </c>
      <c r="V1098" s="120">
        <f t="shared" si="1575"/>
        <v>63770.2</v>
      </c>
      <c r="W1098" s="120">
        <f t="shared" si="1575"/>
        <v>0</v>
      </c>
      <c r="X1098" s="120">
        <f t="shared" si="1575"/>
        <v>0</v>
      </c>
    </row>
    <row r="1099" ht="14.25" customHeight="1" outlineLevel="1">
      <c r="A1099" s="121"/>
      <c r="B1099" s="148" t="s">
        <v>423</v>
      </c>
      <c r="C1099" s="123" t="s">
        <v>418</v>
      </c>
      <c r="D1099" s="70"/>
      <c r="E1099" s="120">
        <f>IFERROR(E1098/E914,0)</f>
        <v>0</v>
      </c>
      <c r="F1099" s="109"/>
      <c r="G1099" s="120">
        <f t="shared" ref="G1099:S1099" si="1576">IFERROR(G1098/G914,0)</f>
        <v>4233.355949</v>
      </c>
      <c r="H1099" s="120">
        <f t="shared" si="1576"/>
        <v>2691.216913</v>
      </c>
      <c r="I1099" s="120">
        <f t="shared" si="1576"/>
        <v>3492.436504</v>
      </c>
      <c r="J1099" s="120">
        <f t="shared" si="1576"/>
        <v>0</v>
      </c>
      <c r="K1099" s="120">
        <f t="shared" si="1576"/>
        <v>0</v>
      </c>
      <c r="L1099" s="120">
        <f t="shared" si="1576"/>
        <v>0</v>
      </c>
      <c r="M1099" s="120">
        <f t="shared" si="1576"/>
        <v>0</v>
      </c>
      <c r="N1099" s="120">
        <f t="shared" si="1576"/>
        <v>0</v>
      </c>
      <c r="O1099" s="120">
        <f t="shared" si="1576"/>
        <v>0</v>
      </c>
      <c r="P1099" s="120">
        <f t="shared" si="1576"/>
        <v>0</v>
      </c>
      <c r="Q1099" s="120">
        <f t="shared" si="1576"/>
        <v>0</v>
      </c>
      <c r="R1099" s="120">
        <f t="shared" si="1576"/>
        <v>0</v>
      </c>
      <c r="S1099" s="120">
        <f t="shared" si="1576"/>
        <v>0</v>
      </c>
      <c r="T1099" s="109"/>
      <c r="U1099" s="120">
        <f t="shared" ref="U1099:X1099" si="1577">IFERROR(U1098/U914,0)</f>
        <v>3423.770088</v>
      </c>
      <c r="V1099" s="120">
        <f t="shared" si="1577"/>
        <v>0</v>
      </c>
      <c r="W1099" s="120">
        <f t="shared" si="1577"/>
        <v>0</v>
      </c>
      <c r="X1099" s="120">
        <f t="shared" si="1577"/>
        <v>0</v>
      </c>
    </row>
    <row r="1100" ht="4.5" customHeight="1" outlineLevel="1">
      <c r="A1100" s="128"/>
      <c r="B1100" s="129"/>
      <c r="C1100" s="130"/>
      <c r="D1100" s="70"/>
      <c r="E1100" s="131"/>
      <c r="F1100" s="7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70"/>
      <c r="U1100" s="131"/>
      <c r="V1100" s="131"/>
      <c r="W1100" s="131"/>
      <c r="X1100" s="131"/>
    </row>
    <row r="1101" ht="14.25" customHeight="1" outlineLevel="1">
      <c r="A1101" s="110"/>
      <c r="B1101" s="111" t="s">
        <v>424</v>
      </c>
      <c r="C1101" s="112" t="s">
        <v>418</v>
      </c>
      <c r="E1101" s="116"/>
      <c r="F1101" s="114"/>
      <c r="G1101" s="116"/>
      <c r="H1101" s="116"/>
      <c r="I1101" s="116"/>
      <c r="J1101" s="116"/>
      <c r="K1101" s="116"/>
      <c r="L1101" s="116"/>
      <c r="M1101" s="116"/>
      <c r="N1101" s="116"/>
      <c r="O1101" s="116"/>
      <c r="P1101" s="116"/>
      <c r="Q1101" s="116"/>
      <c r="R1101" s="116"/>
      <c r="S1101" s="120">
        <f>SUM(G1101:R1101)</f>
        <v>0</v>
      </c>
      <c r="T1101" s="114"/>
      <c r="U1101" s="116">
        <f t="shared" ref="U1101:X1101" si="1578">SUMIFS($G1101:$R1101,$G$5:$R$5,U$6)</f>
        <v>0</v>
      </c>
      <c r="V1101" s="116">
        <f t="shared" si="1578"/>
        <v>0</v>
      </c>
      <c r="W1101" s="116">
        <f t="shared" si="1578"/>
        <v>0</v>
      </c>
      <c r="X1101" s="116">
        <f t="shared" si="1578"/>
        <v>0</v>
      </c>
    </row>
    <row r="1102" ht="14.25" customHeight="1" outlineLevel="1">
      <c r="A1102" s="179"/>
      <c r="B1102" s="198" t="s">
        <v>425</v>
      </c>
      <c r="C1102" s="181" t="s">
        <v>69</v>
      </c>
      <c r="D1102" s="70"/>
      <c r="E1102" s="124">
        <f>IFERROR(E1101/SUM(E1098,E1101),0)</f>
        <v>0</v>
      </c>
      <c r="F1102" s="109"/>
      <c r="G1102" s="124">
        <f t="shared" ref="G1102:S1102" si="1579">IFERROR(G1101/SUM(G1098,G1101),0)</f>
        <v>0</v>
      </c>
      <c r="H1102" s="124">
        <f t="shared" si="1579"/>
        <v>0</v>
      </c>
      <c r="I1102" s="124">
        <f t="shared" si="1579"/>
        <v>0</v>
      </c>
      <c r="J1102" s="124">
        <f t="shared" si="1579"/>
        <v>0</v>
      </c>
      <c r="K1102" s="124">
        <f t="shared" si="1579"/>
        <v>0</v>
      </c>
      <c r="L1102" s="124">
        <f t="shared" si="1579"/>
        <v>0</v>
      </c>
      <c r="M1102" s="124">
        <f t="shared" si="1579"/>
        <v>0</v>
      </c>
      <c r="N1102" s="124">
        <f t="shared" si="1579"/>
        <v>0</v>
      </c>
      <c r="O1102" s="124">
        <f t="shared" si="1579"/>
        <v>0</v>
      </c>
      <c r="P1102" s="124">
        <f t="shared" si="1579"/>
        <v>0</v>
      </c>
      <c r="Q1102" s="124">
        <f t="shared" si="1579"/>
        <v>0</v>
      </c>
      <c r="R1102" s="124">
        <f t="shared" si="1579"/>
        <v>0</v>
      </c>
      <c r="S1102" s="124">
        <f t="shared" si="1579"/>
        <v>0</v>
      </c>
      <c r="T1102" s="109"/>
      <c r="U1102" s="124">
        <f t="shared" ref="U1102:X1102" si="1580">IFERROR(U1101/SUM(U1098,U1101),0)</f>
        <v>0</v>
      </c>
      <c r="V1102" s="124">
        <f t="shared" si="1580"/>
        <v>0</v>
      </c>
      <c r="W1102" s="124">
        <f t="shared" si="1580"/>
        <v>0</v>
      </c>
      <c r="X1102" s="124">
        <f t="shared" si="1580"/>
        <v>0</v>
      </c>
    </row>
    <row r="1103" ht="14.25" customHeight="1" outlineLevel="1">
      <c r="A1103" s="110"/>
      <c r="B1103" s="148" t="s">
        <v>426</v>
      </c>
      <c r="C1103" s="123" t="s">
        <v>427</v>
      </c>
      <c r="E1103" s="116"/>
      <c r="F1103" s="114"/>
      <c r="G1103" s="116">
        <f t="shared" ref="G1103:S1103" si="1581">IFERROR(G1095/G1662,0)</f>
        <v>43.89327076</v>
      </c>
      <c r="H1103" s="116">
        <f t="shared" si="1581"/>
        <v>36.92930043</v>
      </c>
      <c r="I1103" s="116">
        <f t="shared" si="1581"/>
        <v>48.70081015</v>
      </c>
      <c r="J1103" s="116">
        <f t="shared" si="1581"/>
        <v>41.08163476</v>
      </c>
      <c r="K1103" s="116">
        <f t="shared" si="1581"/>
        <v>0</v>
      </c>
      <c r="L1103" s="116">
        <f t="shared" si="1581"/>
        <v>0</v>
      </c>
      <c r="M1103" s="116">
        <f t="shared" si="1581"/>
        <v>0</v>
      </c>
      <c r="N1103" s="116">
        <f t="shared" si="1581"/>
        <v>0</v>
      </c>
      <c r="O1103" s="116">
        <f t="shared" si="1581"/>
        <v>0</v>
      </c>
      <c r="P1103" s="116">
        <f t="shared" si="1581"/>
        <v>0</v>
      </c>
      <c r="Q1103" s="116">
        <f t="shared" si="1581"/>
        <v>0</v>
      </c>
      <c r="R1103" s="116">
        <f t="shared" si="1581"/>
        <v>0</v>
      </c>
      <c r="S1103" s="116">
        <f t="shared" si="1581"/>
        <v>42.42397029</v>
      </c>
      <c r="T1103" s="114"/>
      <c r="U1103" s="116">
        <f t="shared" ref="U1103:X1103" si="1582">IFERROR(U1095/U1662,0)</f>
        <v>42.83878912</v>
      </c>
      <c r="V1103" s="116">
        <f t="shared" si="1582"/>
        <v>41.08163476</v>
      </c>
      <c r="W1103" s="116">
        <f t="shared" si="1582"/>
        <v>0</v>
      </c>
      <c r="X1103" s="116">
        <f t="shared" si="1582"/>
        <v>0</v>
      </c>
    </row>
    <row r="1104" ht="14.25" customHeight="1" outlineLevel="1">
      <c r="E1104" s="114"/>
      <c r="S1104" s="70"/>
    </row>
    <row r="1105" ht="14.25" customHeight="1" outlineLevel="1">
      <c r="A1105" s="203"/>
      <c r="B1105" s="207" t="s">
        <v>213</v>
      </c>
      <c r="C1105" s="205" t="s">
        <v>418</v>
      </c>
      <c r="E1105" s="206"/>
      <c r="F1105" s="114"/>
      <c r="G1105" s="206"/>
      <c r="H1105" s="206"/>
      <c r="I1105" s="206"/>
      <c r="J1105" s="206"/>
      <c r="K1105" s="206"/>
      <c r="L1105" s="206"/>
      <c r="M1105" s="206"/>
      <c r="N1105" s="206"/>
      <c r="O1105" s="206"/>
      <c r="P1105" s="206"/>
      <c r="Q1105" s="206"/>
      <c r="R1105" s="206"/>
      <c r="S1105" s="108"/>
      <c r="T1105" s="114"/>
      <c r="U1105" s="206"/>
      <c r="V1105" s="206"/>
      <c r="W1105" s="206"/>
      <c r="X1105" s="206"/>
    </row>
    <row r="1106" ht="14.25" customHeight="1" outlineLevel="1">
      <c r="A1106" s="110"/>
      <c r="B1106" s="111" t="s">
        <v>419</v>
      </c>
      <c r="C1106" s="112" t="s">
        <v>418</v>
      </c>
      <c r="E1106" s="116"/>
      <c r="F1106" s="114"/>
      <c r="G1106" s="116">
        <f t="shared" ref="G1106:R1106" si="1583">G1310</f>
        <v>325.48726</v>
      </c>
      <c r="H1106" s="116">
        <f t="shared" si="1583"/>
        <v>882.26</v>
      </c>
      <c r="I1106" s="116">
        <f t="shared" si="1583"/>
        <v>320.16</v>
      </c>
      <c r="J1106" s="116">
        <f t="shared" si="1583"/>
        <v>607.92</v>
      </c>
      <c r="K1106" s="116" t="str">
        <f t="shared" si="1583"/>
        <v/>
      </c>
      <c r="L1106" s="116" t="str">
        <f t="shared" si="1583"/>
        <v/>
      </c>
      <c r="M1106" s="116" t="str">
        <f t="shared" si="1583"/>
        <v/>
      </c>
      <c r="N1106" s="116" t="str">
        <f t="shared" si="1583"/>
        <v/>
      </c>
      <c r="O1106" s="116" t="str">
        <f t="shared" si="1583"/>
        <v/>
      </c>
      <c r="P1106" s="116" t="str">
        <f t="shared" si="1583"/>
        <v/>
      </c>
      <c r="Q1106" s="116" t="str">
        <f t="shared" si="1583"/>
        <v/>
      </c>
      <c r="R1106" s="116" t="str">
        <f t="shared" si="1583"/>
        <v/>
      </c>
      <c r="S1106" s="120">
        <f t="shared" ref="S1106:S1109" si="1585">SUM(G1106:R1106)</f>
        <v>2135.82726</v>
      </c>
      <c r="T1106" s="114"/>
      <c r="U1106" s="116">
        <f t="shared" ref="U1106:X1106" si="1584">SUMIFS($G1106:$R1106,$G$5:$R$5,U$6)</f>
        <v>1527.90726</v>
      </c>
      <c r="V1106" s="116">
        <f t="shared" si="1584"/>
        <v>607.92</v>
      </c>
      <c r="W1106" s="116">
        <f t="shared" si="1584"/>
        <v>0</v>
      </c>
      <c r="X1106" s="116">
        <f t="shared" si="1584"/>
        <v>0</v>
      </c>
    </row>
    <row r="1107" ht="14.25" customHeight="1" outlineLevel="1">
      <c r="A1107" s="110"/>
      <c r="B1107" s="111" t="s">
        <v>420</v>
      </c>
      <c r="C1107" s="112" t="s">
        <v>418</v>
      </c>
      <c r="E1107" s="116"/>
      <c r="F1107" s="114"/>
      <c r="G1107" s="116">
        <v>0.0</v>
      </c>
      <c r="H1107" s="116">
        <v>0.0</v>
      </c>
      <c r="I1107" s="116">
        <v>0.0</v>
      </c>
      <c r="J1107" s="116"/>
      <c r="K1107" s="116"/>
      <c r="L1107" s="116"/>
      <c r="M1107" s="116"/>
      <c r="N1107" s="116">
        <v>0.0</v>
      </c>
      <c r="O1107" s="116"/>
      <c r="P1107" s="116"/>
      <c r="Q1107" s="116"/>
      <c r="R1107" s="116"/>
      <c r="S1107" s="120">
        <f t="shared" si="1585"/>
        <v>0</v>
      </c>
      <c r="T1107" s="114"/>
      <c r="U1107" s="116">
        <f t="shared" ref="U1107:X1107" si="1586">SUMIFS($G1107:$R1107,$G$5:$R$5,U$6)</f>
        <v>0</v>
      </c>
      <c r="V1107" s="116">
        <f t="shared" si="1586"/>
        <v>0</v>
      </c>
      <c r="W1107" s="116">
        <f t="shared" si="1586"/>
        <v>0</v>
      </c>
      <c r="X1107" s="116">
        <f t="shared" si="1586"/>
        <v>0</v>
      </c>
    </row>
    <row r="1108" ht="14.25" customHeight="1" outlineLevel="1">
      <c r="A1108" s="110"/>
      <c r="B1108" s="111" t="s">
        <v>421</v>
      </c>
      <c r="C1108" s="112" t="s">
        <v>418</v>
      </c>
      <c r="E1108" s="116"/>
      <c r="F1108" s="114"/>
      <c r="G1108" s="116"/>
      <c r="H1108" s="116"/>
      <c r="I1108" s="116"/>
      <c r="J1108" s="116"/>
      <c r="K1108" s="116"/>
      <c r="L1108" s="116"/>
      <c r="M1108" s="116"/>
      <c r="N1108" s="116">
        <v>0.0</v>
      </c>
      <c r="O1108" s="116"/>
      <c r="P1108" s="116"/>
      <c r="Q1108" s="116"/>
      <c r="R1108" s="116"/>
      <c r="S1108" s="120">
        <f t="shared" si="1585"/>
        <v>0</v>
      </c>
      <c r="T1108" s="114"/>
      <c r="U1108" s="116">
        <f t="shared" ref="U1108:X1108" si="1587">SUMIFS($G1108:$R1108,$G$5:$R$5,U$6)</f>
        <v>0</v>
      </c>
      <c r="V1108" s="116">
        <f t="shared" si="1587"/>
        <v>0</v>
      </c>
      <c r="W1108" s="116">
        <f t="shared" si="1587"/>
        <v>0</v>
      </c>
      <c r="X1108" s="116">
        <f t="shared" si="1587"/>
        <v>0</v>
      </c>
    </row>
    <row r="1109" ht="14.25" customHeight="1" outlineLevel="1">
      <c r="A1109" s="121"/>
      <c r="B1109" s="148" t="s">
        <v>422</v>
      </c>
      <c r="C1109" s="123" t="s">
        <v>418</v>
      </c>
      <c r="D1109" s="70"/>
      <c r="E1109" s="120">
        <f>SUM(E1106:E1107)-E1108</f>
        <v>0</v>
      </c>
      <c r="F1109" s="109"/>
      <c r="G1109" s="120">
        <f t="shared" ref="G1109:R1109" si="1588">SUM(G1106:G1107)-G1108</f>
        <v>325.48726</v>
      </c>
      <c r="H1109" s="120">
        <f t="shared" si="1588"/>
        <v>882.26</v>
      </c>
      <c r="I1109" s="120">
        <f t="shared" si="1588"/>
        <v>320.16</v>
      </c>
      <c r="J1109" s="120">
        <f t="shared" si="1588"/>
        <v>607.92</v>
      </c>
      <c r="K1109" s="120">
        <f t="shared" si="1588"/>
        <v>0</v>
      </c>
      <c r="L1109" s="120">
        <f t="shared" si="1588"/>
        <v>0</v>
      </c>
      <c r="M1109" s="120">
        <f t="shared" si="1588"/>
        <v>0</v>
      </c>
      <c r="N1109" s="120">
        <f t="shared" si="1588"/>
        <v>0</v>
      </c>
      <c r="O1109" s="120">
        <f t="shared" si="1588"/>
        <v>0</v>
      </c>
      <c r="P1109" s="120">
        <f t="shared" si="1588"/>
        <v>0</v>
      </c>
      <c r="Q1109" s="120">
        <f t="shared" si="1588"/>
        <v>0</v>
      </c>
      <c r="R1109" s="120">
        <f t="shared" si="1588"/>
        <v>0</v>
      </c>
      <c r="S1109" s="120">
        <f t="shared" si="1585"/>
        <v>2135.82726</v>
      </c>
      <c r="T1109" s="109"/>
      <c r="U1109" s="120">
        <f t="shared" ref="U1109:X1109" si="1589">SUM(U1106:U1107)-U1108</f>
        <v>1527.90726</v>
      </c>
      <c r="V1109" s="120">
        <f t="shared" si="1589"/>
        <v>607.92</v>
      </c>
      <c r="W1109" s="120">
        <f t="shared" si="1589"/>
        <v>0</v>
      </c>
      <c r="X1109" s="120">
        <f t="shared" si="1589"/>
        <v>0</v>
      </c>
    </row>
    <row r="1110" ht="14.25" customHeight="1" outlineLevel="1">
      <c r="A1110" s="121"/>
      <c r="B1110" s="148" t="s">
        <v>423</v>
      </c>
      <c r="C1110" s="123" t="s">
        <v>418</v>
      </c>
      <c r="D1110" s="70"/>
      <c r="E1110" s="120"/>
      <c r="F1110" s="109"/>
      <c r="G1110" s="120"/>
      <c r="H1110" s="120"/>
      <c r="I1110" s="120"/>
      <c r="J1110" s="120"/>
      <c r="K1110" s="120"/>
      <c r="L1110" s="120"/>
      <c r="M1110" s="120"/>
      <c r="N1110" s="120"/>
      <c r="O1110" s="120"/>
      <c r="P1110" s="120"/>
      <c r="Q1110" s="120"/>
      <c r="R1110" s="120"/>
      <c r="S1110" s="120"/>
      <c r="T1110" s="109"/>
      <c r="U1110" s="120"/>
      <c r="V1110" s="120"/>
      <c r="W1110" s="120"/>
      <c r="X1110" s="120"/>
    </row>
    <row r="1111" ht="4.5" customHeight="1" outlineLevel="1">
      <c r="A1111" s="128"/>
      <c r="B1111" s="129"/>
      <c r="C1111" s="130"/>
      <c r="D1111" s="70"/>
      <c r="E1111" s="131"/>
      <c r="F1111" s="7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70"/>
      <c r="U1111" s="131"/>
      <c r="V1111" s="131"/>
      <c r="W1111" s="131"/>
      <c r="X1111" s="131"/>
    </row>
    <row r="1112" ht="14.25" customHeight="1" outlineLevel="1">
      <c r="A1112" s="110"/>
      <c r="B1112" s="111" t="s">
        <v>424</v>
      </c>
      <c r="C1112" s="112" t="s">
        <v>418</v>
      </c>
      <c r="E1112" s="116"/>
      <c r="F1112" s="114"/>
      <c r="G1112" s="116"/>
      <c r="H1112" s="116"/>
      <c r="I1112" s="116"/>
      <c r="J1112" s="116"/>
      <c r="K1112" s="116"/>
      <c r="L1112" s="116"/>
      <c r="M1112" s="116"/>
      <c r="N1112" s="116"/>
      <c r="O1112" s="116"/>
      <c r="P1112" s="116"/>
      <c r="Q1112" s="116"/>
      <c r="R1112" s="116"/>
      <c r="S1112" s="120">
        <f>SUM(G1112:R1112)</f>
        <v>0</v>
      </c>
      <c r="T1112" s="114"/>
      <c r="U1112" s="116">
        <f t="shared" ref="U1112:X1112" si="1590">SUMIFS($G1112:$R1112,$G$5:$R$5,U$6)</f>
        <v>0</v>
      </c>
      <c r="V1112" s="116">
        <f t="shared" si="1590"/>
        <v>0</v>
      </c>
      <c r="W1112" s="116">
        <f t="shared" si="1590"/>
        <v>0</v>
      </c>
      <c r="X1112" s="116">
        <f t="shared" si="1590"/>
        <v>0</v>
      </c>
    </row>
    <row r="1113" ht="14.25" customHeight="1" outlineLevel="1">
      <c r="A1113" s="179"/>
      <c r="B1113" s="198" t="s">
        <v>425</v>
      </c>
      <c r="C1113" s="181" t="s">
        <v>69</v>
      </c>
      <c r="D1113" s="70"/>
      <c r="E1113" s="124">
        <f>IFERROR(E1112/SUM(E1109,E1112),0)</f>
        <v>0</v>
      </c>
      <c r="F1113" s="109"/>
      <c r="G1113" s="124">
        <f t="shared" ref="G1113:S1113" si="1591">IFERROR(G1112/SUM(G1109,G1112),0)</f>
        <v>0</v>
      </c>
      <c r="H1113" s="124">
        <f t="shared" si="1591"/>
        <v>0</v>
      </c>
      <c r="I1113" s="124">
        <f t="shared" si="1591"/>
        <v>0</v>
      </c>
      <c r="J1113" s="124">
        <f t="shared" si="1591"/>
        <v>0</v>
      </c>
      <c r="K1113" s="124">
        <f t="shared" si="1591"/>
        <v>0</v>
      </c>
      <c r="L1113" s="124">
        <f t="shared" si="1591"/>
        <v>0</v>
      </c>
      <c r="M1113" s="124">
        <f t="shared" si="1591"/>
        <v>0</v>
      </c>
      <c r="N1113" s="124">
        <f t="shared" si="1591"/>
        <v>0</v>
      </c>
      <c r="O1113" s="124">
        <f t="shared" si="1591"/>
        <v>0</v>
      </c>
      <c r="P1113" s="124">
        <f t="shared" si="1591"/>
        <v>0</v>
      </c>
      <c r="Q1113" s="124">
        <f t="shared" si="1591"/>
        <v>0</v>
      </c>
      <c r="R1113" s="124">
        <f t="shared" si="1591"/>
        <v>0</v>
      </c>
      <c r="S1113" s="124">
        <f t="shared" si="1591"/>
        <v>0</v>
      </c>
      <c r="T1113" s="109"/>
      <c r="U1113" s="124">
        <f t="shared" ref="U1113:X1113" si="1592">IFERROR(U1112/SUM(U1109,U1112),0)</f>
        <v>0</v>
      </c>
      <c r="V1113" s="124">
        <f t="shared" si="1592"/>
        <v>0</v>
      </c>
      <c r="W1113" s="124">
        <f t="shared" si="1592"/>
        <v>0</v>
      </c>
      <c r="X1113" s="124">
        <f t="shared" si="1592"/>
        <v>0</v>
      </c>
    </row>
    <row r="1114" ht="14.25" customHeight="1" outlineLevel="1">
      <c r="A1114" s="110"/>
      <c r="B1114" s="148" t="s">
        <v>426</v>
      </c>
      <c r="C1114" s="123" t="s">
        <v>427</v>
      </c>
      <c r="E1114" s="116"/>
      <c r="F1114" s="114"/>
      <c r="G1114" s="116">
        <f t="shared" ref="G1114:S1114" si="1593">IFERROR(G1106/G1684,0)</f>
        <v>0</v>
      </c>
      <c r="H1114" s="116">
        <f t="shared" si="1593"/>
        <v>0</v>
      </c>
      <c r="I1114" s="116">
        <f t="shared" si="1593"/>
        <v>0</v>
      </c>
      <c r="J1114" s="116">
        <f t="shared" si="1593"/>
        <v>0</v>
      </c>
      <c r="K1114" s="116">
        <f t="shared" si="1593"/>
        <v>0</v>
      </c>
      <c r="L1114" s="116">
        <f t="shared" si="1593"/>
        <v>0</v>
      </c>
      <c r="M1114" s="116">
        <f t="shared" si="1593"/>
        <v>0</v>
      </c>
      <c r="N1114" s="116">
        <f t="shared" si="1593"/>
        <v>0</v>
      </c>
      <c r="O1114" s="116">
        <f t="shared" si="1593"/>
        <v>0</v>
      </c>
      <c r="P1114" s="116">
        <f t="shared" si="1593"/>
        <v>0</v>
      </c>
      <c r="Q1114" s="116">
        <f t="shared" si="1593"/>
        <v>0</v>
      </c>
      <c r="R1114" s="116">
        <f t="shared" si="1593"/>
        <v>0</v>
      </c>
      <c r="S1114" s="116">
        <f t="shared" si="1593"/>
        <v>0</v>
      </c>
      <c r="T1114" s="114"/>
      <c r="U1114" s="116">
        <f t="shared" ref="U1114:X1114" si="1594">IFERROR(U1106/U1684,0)</f>
        <v>0</v>
      </c>
      <c r="V1114" s="116">
        <f t="shared" si="1594"/>
        <v>0</v>
      </c>
      <c r="W1114" s="116">
        <f t="shared" si="1594"/>
        <v>0</v>
      </c>
      <c r="X1114" s="116">
        <f t="shared" si="1594"/>
        <v>0</v>
      </c>
    </row>
    <row r="1115" ht="14.25" customHeight="1" outlineLevel="1">
      <c r="E1115" s="114"/>
      <c r="S1115" s="70"/>
    </row>
    <row r="1116" ht="14.25" customHeight="1" outlineLevel="1">
      <c r="A1116" s="203"/>
      <c r="B1116" s="207" t="s">
        <v>215</v>
      </c>
      <c r="C1116" s="205" t="s">
        <v>418</v>
      </c>
      <c r="E1116" s="206"/>
      <c r="F1116" s="114"/>
      <c r="G1116" s="206"/>
      <c r="H1116" s="206"/>
      <c r="I1116" s="206"/>
      <c r="J1116" s="206"/>
      <c r="K1116" s="206"/>
      <c r="L1116" s="206"/>
      <c r="M1116" s="206"/>
      <c r="N1116" s="206"/>
      <c r="O1116" s="206"/>
      <c r="P1116" s="206"/>
      <c r="Q1116" s="206"/>
      <c r="R1116" s="206"/>
      <c r="S1116" s="108"/>
      <c r="T1116" s="114"/>
      <c r="U1116" s="206"/>
      <c r="V1116" s="206"/>
      <c r="W1116" s="206"/>
      <c r="X1116" s="206"/>
    </row>
    <row r="1117" ht="14.25" customHeight="1" outlineLevel="1">
      <c r="A1117" s="110"/>
      <c r="B1117" s="111" t="s">
        <v>419</v>
      </c>
      <c r="C1117" s="112" t="s">
        <v>418</v>
      </c>
      <c r="E1117" s="116"/>
      <c r="F1117" s="114"/>
      <c r="G1117" s="116">
        <f t="shared" ref="G1117:R1117" si="1595">G1315</f>
        <v>68.4088</v>
      </c>
      <c r="H1117" s="116">
        <f t="shared" si="1595"/>
        <v>563.47</v>
      </c>
      <c r="I1117" s="116">
        <f t="shared" si="1595"/>
        <v>573.48</v>
      </c>
      <c r="J1117" s="116">
        <f t="shared" si="1595"/>
        <v>270</v>
      </c>
      <c r="K1117" s="116" t="str">
        <f t="shared" si="1595"/>
        <v/>
      </c>
      <c r="L1117" s="116" t="str">
        <f t="shared" si="1595"/>
        <v/>
      </c>
      <c r="M1117" s="116" t="str">
        <f t="shared" si="1595"/>
        <v/>
      </c>
      <c r="N1117" s="116" t="str">
        <f t="shared" si="1595"/>
        <v/>
      </c>
      <c r="O1117" s="116" t="str">
        <f t="shared" si="1595"/>
        <v/>
      </c>
      <c r="P1117" s="116" t="str">
        <f t="shared" si="1595"/>
        <v/>
      </c>
      <c r="Q1117" s="116" t="str">
        <f t="shared" si="1595"/>
        <v/>
      </c>
      <c r="R1117" s="116" t="str">
        <f t="shared" si="1595"/>
        <v/>
      </c>
      <c r="S1117" s="120">
        <f t="shared" ref="S1117:S1120" si="1597">SUM(G1117:R1117)</f>
        <v>1475.3588</v>
      </c>
      <c r="T1117" s="114"/>
      <c r="U1117" s="116">
        <f t="shared" ref="U1117:X1117" si="1596">SUMIFS($G1117:$R1117,$G$5:$R$5,U$6)</f>
        <v>1205.3588</v>
      </c>
      <c r="V1117" s="116">
        <f t="shared" si="1596"/>
        <v>270</v>
      </c>
      <c r="W1117" s="116">
        <f t="shared" si="1596"/>
        <v>0</v>
      </c>
      <c r="X1117" s="116">
        <f t="shared" si="1596"/>
        <v>0</v>
      </c>
    </row>
    <row r="1118" ht="14.25" customHeight="1" outlineLevel="1">
      <c r="A1118" s="110"/>
      <c r="B1118" s="111" t="s">
        <v>420</v>
      </c>
      <c r="C1118" s="112" t="s">
        <v>418</v>
      </c>
      <c r="E1118" s="116"/>
      <c r="F1118" s="114"/>
      <c r="G1118" s="116">
        <v>0.0</v>
      </c>
      <c r="H1118" s="116">
        <v>0.0</v>
      </c>
      <c r="I1118" s="116">
        <v>0.0</v>
      </c>
      <c r="J1118" s="116"/>
      <c r="K1118" s="116"/>
      <c r="L1118" s="116"/>
      <c r="M1118" s="116"/>
      <c r="N1118" s="116"/>
      <c r="O1118" s="116"/>
      <c r="P1118" s="116"/>
      <c r="Q1118" s="116"/>
      <c r="R1118" s="116"/>
      <c r="S1118" s="120">
        <f t="shared" si="1597"/>
        <v>0</v>
      </c>
      <c r="T1118" s="114"/>
      <c r="U1118" s="116">
        <f t="shared" ref="U1118:X1118" si="1598">SUMIFS($G1118:$R1118,$G$5:$R$5,U$6)</f>
        <v>0</v>
      </c>
      <c r="V1118" s="116">
        <f t="shared" si="1598"/>
        <v>0</v>
      </c>
      <c r="W1118" s="116">
        <f t="shared" si="1598"/>
        <v>0</v>
      </c>
      <c r="X1118" s="116">
        <f t="shared" si="1598"/>
        <v>0</v>
      </c>
    </row>
    <row r="1119" ht="14.25" customHeight="1" outlineLevel="1">
      <c r="A1119" s="110"/>
      <c r="B1119" s="111" t="s">
        <v>421</v>
      </c>
      <c r="C1119" s="112" t="s">
        <v>418</v>
      </c>
      <c r="E1119" s="116"/>
      <c r="F1119" s="114"/>
      <c r="G1119" s="116"/>
      <c r="H1119" s="116"/>
      <c r="I1119" s="116"/>
      <c r="J1119" s="116"/>
      <c r="K1119" s="116"/>
      <c r="L1119" s="116"/>
      <c r="M1119" s="116"/>
      <c r="N1119" s="116"/>
      <c r="O1119" s="116"/>
      <c r="P1119" s="116"/>
      <c r="Q1119" s="116"/>
      <c r="R1119" s="116"/>
      <c r="S1119" s="120">
        <f t="shared" si="1597"/>
        <v>0</v>
      </c>
      <c r="T1119" s="114"/>
      <c r="U1119" s="116">
        <f t="shared" ref="U1119:X1119" si="1599">SUMIFS($G1119:$R1119,$G$5:$R$5,U$6)</f>
        <v>0</v>
      </c>
      <c r="V1119" s="116">
        <f t="shared" si="1599"/>
        <v>0</v>
      </c>
      <c r="W1119" s="116">
        <f t="shared" si="1599"/>
        <v>0</v>
      </c>
      <c r="X1119" s="116">
        <f t="shared" si="1599"/>
        <v>0</v>
      </c>
    </row>
    <row r="1120" ht="14.25" customHeight="1" outlineLevel="1">
      <c r="A1120" s="121"/>
      <c r="B1120" s="148" t="s">
        <v>422</v>
      </c>
      <c r="C1120" s="123" t="s">
        <v>418</v>
      </c>
      <c r="D1120" s="70"/>
      <c r="E1120" s="120">
        <f>SUM(E1117:E1118)-E1119</f>
        <v>0</v>
      </c>
      <c r="F1120" s="109"/>
      <c r="G1120" s="120">
        <f t="shared" ref="G1120:R1120" si="1600">SUM(G1117:G1118)-G1119</f>
        <v>68.4088</v>
      </c>
      <c r="H1120" s="120">
        <f t="shared" si="1600"/>
        <v>563.47</v>
      </c>
      <c r="I1120" s="120">
        <f t="shared" si="1600"/>
        <v>573.48</v>
      </c>
      <c r="J1120" s="120">
        <f t="shared" si="1600"/>
        <v>270</v>
      </c>
      <c r="K1120" s="120">
        <f t="shared" si="1600"/>
        <v>0</v>
      </c>
      <c r="L1120" s="120">
        <f t="shared" si="1600"/>
        <v>0</v>
      </c>
      <c r="M1120" s="120">
        <f t="shared" si="1600"/>
        <v>0</v>
      </c>
      <c r="N1120" s="120">
        <f t="shared" si="1600"/>
        <v>0</v>
      </c>
      <c r="O1120" s="120">
        <f t="shared" si="1600"/>
        <v>0</v>
      </c>
      <c r="P1120" s="120">
        <f t="shared" si="1600"/>
        <v>0</v>
      </c>
      <c r="Q1120" s="120">
        <f t="shared" si="1600"/>
        <v>0</v>
      </c>
      <c r="R1120" s="120">
        <f t="shared" si="1600"/>
        <v>0</v>
      </c>
      <c r="S1120" s="120">
        <f t="shared" si="1597"/>
        <v>1475.3588</v>
      </c>
      <c r="T1120" s="109"/>
      <c r="U1120" s="120">
        <f t="shared" ref="U1120:X1120" si="1601">SUM(U1117:U1118)-U1119</f>
        <v>1205.3588</v>
      </c>
      <c r="V1120" s="120">
        <f t="shared" si="1601"/>
        <v>270</v>
      </c>
      <c r="W1120" s="120">
        <f t="shared" si="1601"/>
        <v>0</v>
      </c>
      <c r="X1120" s="120">
        <f t="shared" si="1601"/>
        <v>0</v>
      </c>
    </row>
    <row r="1121" ht="14.25" customHeight="1" outlineLevel="1">
      <c r="A1121" s="121"/>
      <c r="B1121" s="148" t="s">
        <v>423</v>
      </c>
      <c r="C1121" s="123" t="s">
        <v>418</v>
      </c>
      <c r="D1121" s="70"/>
      <c r="E1121" s="120"/>
      <c r="F1121" s="109"/>
      <c r="G1121" s="120"/>
      <c r="H1121" s="120"/>
      <c r="I1121" s="120"/>
      <c r="J1121" s="120"/>
      <c r="K1121" s="120"/>
      <c r="L1121" s="120"/>
      <c r="M1121" s="120"/>
      <c r="N1121" s="120"/>
      <c r="O1121" s="120"/>
      <c r="P1121" s="120"/>
      <c r="Q1121" s="120"/>
      <c r="R1121" s="120"/>
      <c r="S1121" s="120"/>
      <c r="T1121" s="109"/>
      <c r="U1121" s="120"/>
      <c r="V1121" s="120"/>
      <c r="W1121" s="120"/>
      <c r="X1121" s="120"/>
    </row>
    <row r="1122" ht="4.5" customHeight="1" outlineLevel="1">
      <c r="A1122" s="128"/>
      <c r="B1122" s="129"/>
      <c r="C1122" s="130"/>
      <c r="D1122" s="70"/>
      <c r="E1122" s="131"/>
      <c r="F1122" s="7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70"/>
      <c r="U1122" s="131"/>
      <c r="V1122" s="131"/>
      <c r="W1122" s="131"/>
      <c r="X1122" s="131"/>
    </row>
    <row r="1123" ht="14.25" customHeight="1" outlineLevel="1">
      <c r="A1123" s="110"/>
      <c r="B1123" s="111" t="s">
        <v>424</v>
      </c>
      <c r="C1123" s="112" t="s">
        <v>418</v>
      </c>
      <c r="E1123" s="116"/>
      <c r="F1123" s="114"/>
      <c r="G1123" s="116"/>
      <c r="H1123" s="116"/>
      <c r="I1123" s="116"/>
      <c r="J1123" s="116"/>
      <c r="K1123" s="116"/>
      <c r="L1123" s="116"/>
      <c r="M1123" s="116"/>
      <c r="N1123" s="116"/>
      <c r="O1123" s="116"/>
      <c r="P1123" s="116"/>
      <c r="Q1123" s="116"/>
      <c r="R1123" s="116"/>
      <c r="S1123" s="120">
        <f>SUM(G1123:R1123)</f>
        <v>0</v>
      </c>
      <c r="T1123" s="114"/>
      <c r="U1123" s="116">
        <f t="shared" ref="U1123:X1123" si="1602">SUMIFS($G1123:$R1123,$G$5:$R$5,U$6)</f>
        <v>0</v>
      </c>
      <c r="V1123" s="116">
        <f t="shared" si="1602"/>
        <v>0</v>
      </c>
      <c r="W1123" s="116">
        <f t="shared" si="1602"/>
        <v>0</v>
      </c>
      <c r="X1123" s="116">
        <f t="shared" si="1602"/>
        <v>0</v>
      </c>
    </row>
    <row r="1124" ht="14.25" customHeight="1" outlineLevel="1">
      <c r="A1124" s="179"/>
      <c r="B1124" s="198" t="s">
        <v>425</v>
      </c>
      <c r="C1124" s="181" t="s">
        <v>69</v>
      </c>
      <c r="D1124" s="70"/>
      <c r="E1124" s="124">
        <f>IFERROR(E1123/SUM(E1120,E1123),0)</f>
        <v>0</v>
      </c>
      <c r="F1124" s="109"/>
      <c r="G1124" s="124">
        <f t="shared" ref="G1124:S1124" si="1603">IFERROR(G1123/SUM(G1120,G1123),0)</f>
        <v>0</v>
      </c>
      <c r="H1124" s="124">
        <f t="shared" si="1603"/>
        <v>0</v>
      </c>
      <c r="I1124" s="124">
        <f t="shared" si="1603"/>
        <v>0</v>
      </c>
      <c r="J1124" s="124">
        <f t="shared" si="1603"/>
        <v>0</v>
      </c>
      <c r="K1124" s="124">
        <f t="shared" si="1603"/>
        <v>0</v>
      </c>
      <c r="L1124" s="124">
        <f t="shared" si="1603"/>
        <v>0</v>
      </c>
      <c r="M1124" s="124">
        <f t="shared" si="1603"/>
        <v>0</v>
      </c>
      <c r="N1124" s="124">
        <f t="shared" si="1603"/>
        <v>0</v>
      </c>
      <c r="O1124" s="124">
        <f t="shared" si="1603"/>
        <v>0</v>
      </c>
      <c r="P1124" s="124">
        <f t="shared" si="1603"/>
        <v>0</v>
      </c>
      <c r="Q1124" s="124">
        <f t="shared" si="1603"/>
        <v>0</v>
      </c>
      <c r="R1124" s="124">
        <f t="shared" si="1603"/>
        <v>0</v>
      </c>
      <c r="S1124" s="124">
        <f t="shared" si="1603"/>
        <v>0</v>
      </c>
      <c r="T1124" s="109"/>
      <c r="U1124" s="124">
        <f t="shared" ref="U1124:X1124" si="1604">IFERROR(U1123/SUM(U1120,U1123),0)</f>
        <v>0</v>
      </c>
      <c r="V1124" s="124">
        <f t="shared" si="1604"/>
        <v>0</v>
      </c>
      <c r="W1124" s="124">
        <f t="shared" si="1604"/>
        <v>0</v>
      </c>
      <c r="X1124" s="124">
        <f t="shared" si="1604"/>
        <v>0</v>
      </c>
    </row>
    <row r="1125" ht="14.25" customHeight="1" outlineLevel="1">
      <c r="A1125" s="110"/>
      <c r="B1125" s="148" t="s">
        <v>426</v>
      </c>
      <c r="C1125" s="123" t="s">
        <v>427</v>
      </c>
      <c r="E1125" s="116"/>
      <c r="F1125" s="114"/>
      <c r="G1125" s="116">
        <f t="shared" ref="G1125:S1125" si="1605">IFERROR(G1117/G1706,0)</f>
        <v>0.1781479167</v>
      </c>
      <c r="H1125" s="116">
        <f t="shared" si="1605"/>
        <v>1.676994048</v>
      </c>
      <c r="I1125" s="116">
        <f t="shared" si="1605"/>
        <v>0.7967877289</v>
      </c>
      <c r="J1125" s="116">
        <f t="shared" si="1605"/>
        <v>0.3534216451</v>
      </c>
      <c r="K1125" s="116">
        <f t="shared" si="1605"/>
        <v>0</v>
      </c>
      <c r="L1125" s="116">
        <f t="shared" si="1605"/>
        <v>0</v>
      </c>
      <c r="M1125" s="116">
        <f t="shared" si="1605"/>
        <v>0</v>
      </c>
      <c r="N1125" s="116">
        <f t="shared" si="1605"/>
        <v>0</v>
      </c>
      <c r="O1125" s="116">
        <f t="shared" si="1605"/>
        <v>0</v>
      </c>
      <c r="P1125" s="116">
        <f t="shared" si="1605"/>
        <v>0</v>
      </c>
      <c r="Q1125" s="116">
        <f t="shared" si="1605"/>
        <v>0</v>
      </c>
      <c r="R1125" s="116">
        <f t="shared" si="1605"/>
        <v>0</v>
      </c>
      <c r="S1125" s="116">
        <f t="shared" si="1605"/>
        <v>0.6694916731</v>
      </c>
      <c r="T1125" s="114"/>
      <c r="U1125" s="116">
        <f t="shared" ref="U1125:X1125" si="1606">IFERROR(U1117/U1706,0)</f>
        <v>0.8372058844</v>
      </c>
      <c r="V1125" s="116">
        <f t="shared" si="1606"/>
        <v>0.3534216451</v>
      </c>
      <c r="W1125" s="116">
        <f t="shared" si="1606"/>
        <v>0</v>
      </c>
      <c r="X1125" s="116">
        <f t="shared" si="1606"/>
        <v>0</v>
      </c>
    </row>
    <row r="1126" ht="14.25" customHeight="1" outlineLevel="1">
      <c r="E1126" s="114"/>
      <c r="S1126" s="70"/>
    </row>
    <row r="1127" ht="14.25" customHeight="1" outlineLevel="1">
      <c r="A1127" s="203"/>
      <c r="B1127" s="207" t="s">
        <v>185</v>
      </c>
      <c r="C1127" s="205"/>
      <c r="E1127" s="206"/>
      <c r="F1127" s="114"/>
      <c r="G1127" s="206"/>
      <c r="H1127" s="206"/>
      <c r="I1127" s="206"/>
      <c r="J1127" s="206"/>
      <c r="K1127" s="206"/>
      <c r="L1127" s="206"/>
      <c r="M1127" s="206"/>
      <c r="N1127" s="206"/>
      <c r="O1127" s="206"/>
      <c r="P1127" s="206"/>
      <c r="Q1127" s="206"/>
      <c r="R1127" s="206"/>
      <c r="S1127" s="108"/>
      <c r="T1127" s="114"/>
      <c r="U1127" s="206"/>
      <c r="V1127" s="206"/>
      <c r="W1127" s="206"/>
      <c r="X1127" s="206"/>
    </row>
    <row r="1128" ht="14.25" customHeight="1" outlineLevel="1">
      <c r="A1128" s="110"/>
      <c r="B1128" s="111" t="s">
        <v>419</v>
      </c>
      <c r="C1128" s="112" t="s">
        <v>429</v>
      </c>
      <c r="E1128" s="116"/>
      <c r="F1128" s="114"/>
      <c r="G1128" s="116"/>
      <c r="H1128" s="116"/>
      <c r="I1128" s="116"/>
      <c r="J1128" s="116"/>
      <c r="K1128" s="116"/>
      <c r="L1128" s="116"/>
      <c r="M1128" s="116"/>
      <c r="N1128" s="116"/>
      <c r="O1128" s="116"/>
      <c r="P1128" s="116"/>
      <c r="Q1128" s="116"/>
      <c r="R1128" s="116"/>
      <c r="S1128" s="120">
        <f t="shared" ref="S1128:S1131" si="1608">SUM(G1128:R1128)</f>
        <v>0</v>
      </c>
      <c r="T1128" s="114"/>
      <c r="U1128" s="116">
        <f t="shared" ref="U1128:X1128" si="1607">SUMIFS($G1128:$R1128,$G$5:$R$5,U$6)</f>
        <v>0</v>
      </c>
      <c r="V1128" s="116">
        <f t="shared" si="1607"/>
        <v>0</v>
      </c>
      <c r="W1128" s="116">
        <f t="shared" si="1607"/>
        <v>0</v>
      </c>
      <c r="X1128" s="116">
        <f t="shared" si="1607"/>
        <v>0</v>
      </c>
    </row>
    <row r="1129" ht="14.25" customHeight="1" outlineLevel="1">
      <c r="A1129" s="110"/>
      <c r="B1129" s="111" t="s">
        <v>420</v>
      </c>
      <c r="C1129" s="112" t="s">
        <v>429</v>
      </c>
      <c r="E1129" s="116"/>
      <c r="F1129" s="114"/>
      <c r="G1129" s="116"/>
      <c r="H1129" s="116"/>
      <c r="I1129" s="116"/>
      <c r="J1129" s="116"/>
      <c r="K1129" s="116"/>
      <c r="L1129" s="116"/>
      <c r="M1129" s="116"/>
      <c r="N1129" s="116"/>
      <c r="O1129" s="116"/>
      <c r="P1129" s="116"/>
      <c r="Q1129" s="116"/>
      <c r="R1129" s="116"/>
      <c r="S1129" s="120">
        <f t="shared" si="1608"/>
        <v>0</v>
      </c>
      <c r="T1129" s="114"/>
      <c r="U1129" s="116">
        <f t="shared" ref="U1129:X1129" si="1609">SUMIFS($G1129:$R1129,$G$5:$R$5,U$6)</f>
        <v>0</v>
      </c>
      <c r="V1129" s="116">
        <f t="shared" si="1609"/>
        <v>0</v>
      </c>
      <c r="W1129" s="116">
        <f t="shared" si="1609"/>
        <v>0</v>
      </c>
      <c r="X1129" s="116">
        <f t="shared" si="1609"/>
        <v>0</v>
      </c>
    </row>
    <row r="1130" ht="14.25" customHeight="1" outlineLevel="1">
      <c r="A1130" s="110"/>
      <c r="B1130" s="111" t="s">
        <v>421</v>
      </c>
      <c r="C1130" s="112" t="s">
        <v>429</v>
      </c>
      <c r="E1130" s="116"/>
      <c r="F1130" s="114"/>
      <c r="G1130" s="116"/>
      <c r="H1130" s="116"/>
      <c r="I1130" s="116"/>
      <c r="J1130" s="116"/>
      <c r="K1130" s="116"/>
      <c r="L1130" s="116"/>
      <c r="M1130" s="116"/>
      <c r="N1130" s="116"/>
      <c r="O1130" s="116"/>
      <c r="P1130" s="116"/>
      <c r="Q1130" s="116"/>
      <c r="R1130" s="116"/>
      <c r="S1130" s="120">
        <f t="shared" si="1608"/>
        <v>0</v>
      </c>
      <c r="T1130" s="114"/>
      <c r="U1130" s="116">
        <f t="shared" ref="U1130:X1130" si="1610">SUMIFS($G1130:$R1130,$G$5:$R$5,U$6)</f>
        <v>0</v>
      </c>
      <c r="V1130" s="116">
        <f t="shared" si="1610"/>
        <v>0</v>
      </c>
      <c r="W1130" s="116">
        <f t="shared" si="1610"/>
        <v>0</v>
      </c>
      <c r="X1130" s="116">
        <f t="shared" si="1610"/>
        <v>0</v>
      </c>
    </row>
    <row r="1131" ht="14.25" customHeight="1" outlineLevel="1">
      <c r="A1131" s="121"/>
      <c r="B1131" s="148" t="s">
        <v>422</v>
      </c>
      <c r="C1131" s="123" t="s">
        <v>429</v>
      </c>
      <c r="D1131" s="70"/>
      <c r="E1131" s="120">
        <f>SUM(E1128:E1129)-E1130</f>
        <v>0</v>
      </c>
      <c r="F1131" s="109"/>
      <c r="G1131" s="120">
        <f t="shared" ref="G1131:R1131" si="1611">SUM(G1128:G1129)-G1130</f>
        <v>0</v>
      </c>
      <c r="H1131" s="120">
        <f t="shared" si="1611"/>
        <v>0</v>
      </c>
      <c r="I1131" s="120">
        <f t="shared" si="1611"/>
        <v>0</v>
      </c>
      <c r="J1131" s="120">
        <f t="shared" si="1611"/>
        <v>0</v>
      </c>
      <c r="K1131" s="120">
        <f t="shared" si="1611"/>
        <v>0</v>
      </c>
      <c r="L1131" s="120">
        <f t="shared" si="1611"/>
        <v>0</v>
      </c>
      <c r="M1131" s="120">
        <f t="shared" si="1611"/>
        <v>0</v>
      </c>
      <c r="N1131" s="120">
        <f t="shared" si="1611"/>
        <v>0</v>
      </c>
      <c r="O1131" s="120">
        <f t="shared" si="1611"/>
        <v>0</v>
      </c>
      <c r="P1131" s="120">
        <f t="shared" si="1611"/>
        <v>0</v>
      </c>
      <c r="Q1131" s="120">
        <f t="shared" si="1611"/>
        <v>0</v>
      </c>
      <c r="R1131" s="120">
        <f t="shared" si="1611"/>
        <v>0</v>
      </c>
      <c r="S1131" s="120">
        <f t="shared" si="1608"/>
        <v>0</v>
      </c>
      <c r="T1131" s="109"/>
      <c r="U1131" s="120">
        <f t="shared" ref="U1131:X1131" si="1612">SUM(U1128:U1129)-U1130</f>
        <v>0</v>
      </c>
      <c r="V1131" s="120">
        <f t="shared" si="1612"/>
        <v>0</v>
      </c>
      <c r="W1131" s="120">
        <f t="shared" si="1612"/>
        <v>0</v>
      </c>
      <c r="X1131" s="120">
        <f t="shared" si="1612"/>
        <v>0</v>
      </c>
    </row>
    <row r="1132" ht="14.25" customHeight="1" outlineLevel="1">
      <c r="A1132" s="121"/>
      <c r="B1132" s="148" t="s">
        <v>423</v>
      </c>
      <c r="C1132" s="123" t="s">
        <v>429</v>
      </c>
      <c r="D1132" s="70"/>
      <c r="E1132" s="120"/>
      <c r="F1132" s="109"/>
      <c r="G1132" s="120"/>
      <c r="H1132" s="120"/>
      <c r="I1132" s="120"/>
      <c r="J1132" s="120"/>
      <c r="K1132" s="120"/>
      <c r="L1132" s="120"/>
      <c r="M1132" s="120"/>
      <c r="N1132" s="120"/>
      <c r="O1132" s="120"/>
      <c r="P1132" s="120"/>
      <c r="Q1132" s="120"/>
      <c r="R1132" s="120"/>
      <c r="S1132" s="120"/>
      <c r="T1132" s="109"/>
      <c r="U1132" s="120"/>
      <c r="V1132" s="120"/>
      <c r="W1132" s="120"/>
      <c r="X1132" s="120"/>
    </row>
    <row r="1133" ht="4.5" customHeight="1" outlineLevel="1">
      <c r="A1133" s="128"/>
      <c r="B1133" s="129"/>
      <c r="C1133" s="130"/>
      <c r="D1133" s="70"/>
      <c r="E1133" s="131"/>
      <c r="F1133" s="7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70"/>
      <c r="U1133" s="131"/>
      <c r="V1133" s="131"/>
      <c r="W1133" s="131"/>
      <c r="X1133" s="131"/>
    </row>
    <row r="1134" ht="14.25" customHeight="1" outlineLevel="1">
      <c r="A1134" s="110"/>
      <c r="B1134" s="111" t="s">
        <v>424</v>
      </c>
      <c r="C1134" s="112" t="s">
        <v>429</v>
      </c>
      <c r="E1134" s="116"/>
      <c r="F1134" s="114"/>
      <c r="G1134" s="116"/>
      <c r="H1134" s="116"/>
      <c r="I1134" s="116"/>
      <c r="J1134" s="116"/>
      <c r="K1134" s="116"/>
      <c r="L1134" s="116"/>
      <c r="M1134" s="116"/>
      <c r="N1134" s="116"/>
      <c r="O1134" s="116"/>
      <c r="P1134" s="116"/>
      <c r="Q1134" s="116"/>
      <c r="R1134" s="116"/>
      <c r="S1134" s="120">
        <f>SUM(G1134:R1134)</f>
        <v>0</v>
      </c>
      <c r="T1134" s="114"/>
      <c r="U1134" s="116">
        <f t="shared" ref="U1134:X1134" si="1613">SUMIFS($G1134:$R1134,$G$5:$R$5,U$6)</f>
        <v>0</v>
      </c>
      <c r="V1134" s="116">
        <f t="shared" si="1613"/>
        <v>0</v>
      </c>
      <c r="W1134" s="116">
        <f t="shared" si="1613"/>
        <v>0</v>
      </c>
      <c r="X1134" s="116">
        <f t="shared" si="1613"/>
        <v>0</v>
      </c>
    </row>
    <row r="1135" ht="14.25" customHeight="1" outlineLevel="1">
      <c r="A1135" s="179"/>
      <c r="B1135" s="198" t="s">
        <v>425</v>
      </c>
      <c r="C1135" s="181" t="s">
        <v>69</v>
      </c>
      <c r="D1135" s="70"/>
      <c r="E1135" s="124">
        <f>IFERROR(E1134/SUM(E1131,E1134),0)</f>
        <v>0</v>
      </c>
      <c r="F1135" s="109"/>
      <c r="G1135" s="124">
        <f t="shared" ref="G1135:S1135" si="1614">IFERROR(G1134/SUM(G1131,G1134),0)</f>
        <v>0</v>
      </c>
      <c r="H1135" s="124">
        <f t="shared" si="1614"/>
        <v>0</v>
      </c>
      <c r="I1135" s="124">
        <f t="shared" si="1614"/>
        <v>0</v>
      </c>
      <c r="J1135" s="124">
        <f t="shared" si="1614"/>
        <v>0</v>
      </c>
      <c r="K1135" s="124">
        <f t="shared" si="1614"/>
        <v>0</v>
      </c>
      <c r="L1135" s="124">
        <f t="shared" si="1614"/>
        <v>0</v>
      </c>
      <c r="M1135" s="124">
        <f t="shared" si="1614"/>
        <v>0</v>
      </c>
      <c r="N1135" s="124">
        <f t="shared" si="1614"/>
        <v>0</v>
      </c>
      <c r="O1135" s="124">
        <f t="shared" si="1614"/>
        <v>0</v>
      </c>
      <c r="P1135" s="124">
        <f t="shared" si="1614"/>
        <v>0</v>
      </c>
      <c r="Q1135" s="124">
        <f t="shared" si="1614"/>
        <v>0</v>
      </c>
      <c r="R1135" s="124">
        <f t="shared" si="1614"/>
        <v>0</v>
      </c>
      <c r="S1135" s="124">
        <f t="shared" si="1614"/>
        <v>0</v>
      </c>
      <c r="T1135" s="109"/>
      <c r="U1135" s="124">
        <f t="shared" ref="U1135:X1135" si="1615">IFERROR(U1134/SUM(U1131,U1134),0)</f>
        <v>0</v>
      </c>
      <c r="V1135" s="124">
        <f t="shared" si="1615"/>
        <v>0</v>
      </c>
      <c r="W1135" s="124">
        <f t="shared" si="1615"/>
        <v>0</v>
      </c>
      <c r="X1135" s="124">
        <f t="shared" si="1615"/>
        <v>0</v>
      </c>
    </row>
    <row r="1136" ht="14.25" customHeight="1" outlineLevel="1">
      <c r="A1136" s="110"/>
      <c r="B1136" s="148" t="s">
        <v>426</v>
      </c>
      <c r="C1136" s="123" t="s">
        <v>430</v>
      </c>
      <c r="E1136" s="116"/>
      <c r="F1136" s="114"/>
      <c r="G1136" s="116">
        <f t="shared" ref="G1136:S1136" si="1616">IFERROR(G1128/G1728,0)</f>
        <v>0</v>
      </c>
      <c r="H1136" s="116">
        <f t="shared" si="1616"/>
        <v>0</v>
      </c>
      <c r="I1136" s="116">
        <f t="shared" si="1616"/>
        <v>0</v>
      </c>
      <c r="J1136" s="116">
        <f t="shared" si="1616"/>
        <v>0</v>
      </c>
      <c r="K1136" s="116">
        <f t="shared" si="1616"/>
        <v>0</v>
      </c>
      <c r="L1136" s="116">
        <f t="shared" si="1616"/>
        <v>0</v>
      </c>
      <c r="M1136" s="116">
        <f t="shared" si="1616"/>
        <v>0</v>
      </c>
      <c r="N1136" s="116">
        <f t="shared" si="1616"/>
        <v>0</v>
      </c>
      <c r="O1136" s="116">
        <f t="shared" si="1616"/>
        <v>0</v>
      </c>
      <c r="P1136" s="116">
        <f t="shared" si="1616"/>
        <v>0</v>
      </c>
      <c r="Q1136" s="116">
        <f t="shared" si="1616"/>
        <v>0</v>
      </c>
      <c r="R1136" s="116">
        <f t="shared" si="1616"/>
        <v>0</v>
      </c>
      <c r="S1136" s="116">
        <f t="shared" si="1616"/>
        <v>0</v>
      </c>
      <c r="T1136" s="114"/>
      <c r="U1136" s="116">
        <f t="shared" ref="U1136:X1136" si="1617">IFERROR(U1128/U1728,0)</f>
        <v>0</v>
      </c>
      <c r="V1136" s="116">
        <f t="shared" si="1617"/>
        <v>0</v>
      </c>
      <c r="W1136" s="116">
        <f t="shared" si="1617"/>
        <v>0</v>
      </c>
      <c r="X1136" s="116">
        <f t="shared" si="1617"/>
        <v>0</v>
      </c>
    </row>
    <row r="1137" ht="14.25" customHeight="1" outlineLevel="1">
      <c r="E1137" s="114"/>
      <c r="S1137" s="70"/>
    </row>
    <row r="1138" ht="14.25" customHeight="1">
      <c r="A1138" s="103" t="s">
        <v>232</v>
      </c>
      <c r="B1138" s="104" t="s">
        <v>431</v>
      </c>
      <c r="E1138" s="202"/>
      <c r="S1138" s="70"/>
    </row>
    <row r="1139" ht="14.25" customHeight="1">
      <c r="A1139" s="105"/>
      <c r="B1139" s="204" t="s">
        <v>370</v>
      </c>
      <c r="C1139" s="107"/>
      <c r="D1139" s="70"/>
      <c r="E1139" s="108"/>
      <c r="F1139" s="109"/>
      <c r="G1139" s="108"/>
      <c r="H1139" s="108"/>
      <c r="I1139" s="108"/>
      <c r="J1139" s="108"/>
      <c r="K1139" s="108"/>
      <c r="L1139" s="108"/>
      <c r="M1139" s="108"/>
      <c r="N1139" s="108"/>
      <c r="O1139" s="108"/>
      <c r="P1139" s="108"/>
      <c r="Q1139" s="108"/>
      <c r="R1139" s="108"/>
      <c r="S1139" s="108"/>
      <c r="T1139" s="109"/>
      <c r="U1139" s="108"/>
      <c r="V1139" s="108"/>
      <c r="W1139" s="108"/>
      <c r="X1139" s="108"/>
    </row>
    <row r="1140" ht="14.25" customHeight="1">
      <c r="A1140" s="110"/>
      <c r="B1140" s="111" t="s">
        <v>432</v>
      </c>
      <c r="C1140" s="112" t="s">
        <v>418</v>
      </c>
      <c r="E1140" s="116">
        <f>E1148+E1156+E1164+E1172+E1180+E1188+E1196+E1204+E1212+E1220+E1228+E1236+E1244</f>
        <v>0</v>
      </c>
      <c r="F1140" s="114"/>
      <c r="G1140" s="116">
        <f>G1148+G1156+G1164+G1172+G1180+G1188+G1196+G1204+G1212+G1220+G1228+G1236+G1244</f>
        <v>1279258.65</v>
      </c>
      <c r="H1140" s="116">
        <f t="shared" ref="H1140:S1140" si="1618">H1148+H1156+H1164+H1172+H1180+H1188+H1196+H1204+H1212+H1220+H1228+H1236+H1244+H975</f>
        <v>1550094.261</v>
      </c>
      <c r="I1140" s="116">
        <f t="shared" si="1618"/>
        <v>1070135.55</v>
      </c>
      <c r="J1140" s="116">
        <f t="shared" si="1618"/>
        <v>0</v>
      </c>
      <c r="K1140" s="116">
        <f t="shared" si="1618"/>
        <v>0</v>
      </c>
      <c r="L1140" s="116">
        <f t="shared" si="1618"/>
        <v>0</v>
      </c>
      <c r="M1140" s="116">
        <f t="shared" si="1618"/>
        <v>0</v>
      </c>
      <c r="N1140" s="116">
        <f t="shared" si="1618"/>
        <v>0</v>
      </c>
      <c r="O1140" s="116">
        <f t="shared" si="1618"/>
        <v>0</v>
      </c>
      <c r="P1140" s="116">
        <f t="shared" si="1618"/>
        <v>0</v>
      </c>
      <c r="Q1140" s="116">
        <f t="shared" si="1618"/>
        <v>0</v>
      </c>
      <c r="R1140" s="116">
        <f t="shared" si="1618"/>
        <v>0</v>
      </c>
      <c r="S1140" s="120">
        <f t="shared" si="1618"/>
        <v>3899538.861</v>
      </c>
      <c r="T1140" s="114"/>
      <c r="U1140" s="120">
        <f t="shared" ref="U1140:X1140" si="1619">U1148+U1156+U1164+U1172+U1180+U1188+U1196+U1204+U1212+U1220+U1228+U1236+U1244+U975</f>
        <v>3899538.861</v>
      </c>
      <c r="V1140" s="120">
        <f t="shared" si="1619"/>
        <v>0</v>
      </c>
      <c r="W1140" s="120">
        <f t="shared" si="1619"/>
        <v>0</v>
      </c>
      <c r="X1140" s="120">
        <f t="shared" si="1619"/>
        <v>0</v>
      </c>
    </row>
    <row r="1141" ht="14.25" customHeight="1">
      <c r="A1141" s="121"/>
      <c r="B1141" s="148" t="s">
        <v>433</v>
      </c>
      <c r="C1141" s="123" t="s">
        <v>418</v>
      </c>
      <c r="D1141" s="70"/>
      <c r="E1141" s="120">
        <f>SUM(E1140)</f>
        <v>0</v>
      </c>
      <c r="F1141" s="109"/>
      <c r="G1141" s="120">
        <f t="shared" ref="G1141:R1141" si="1620">SUM(G1140)</f>
        <v>1279258.65</v>
      </c>
      <c r="H1141" s="120">
        <f t="shared" si="1620"/>
        <v>1550094.261</v>
      </c>
      <c r="I1141" s="120">
        <f t="shared" si="1620"/>
        <v>1070135.55</v>
      </c>
      <c r="J1141" s="120">
        <f t="shared" si="1620"/>
        <v>0</v>
      </c>
      <c r="K1141" s="120">
        <f t="shared" si="1620"/>
        <v>0</v>
      </c>
      <c r="L1141" s="120">
        <f t="shared" si="1620"/>
        <v>0</v>
      </c>
      <c r="M1141" s="120">
        <f t="shared" si="1620"/>
        <v>0</v>
      </c>
      <c r="N1141" s="120">
        <f t="shared" si="1620"/>
        <v>0</v>
      </c>
      <c r="O1141" s="120">
        <f t="shared" si="1620"/>
        <v>0</v>
      </c>
      <c r="P1141" s="120">
        <f t="shared" si="1620"/>
        <v>0</v>
      </c>
      <c r="Q1141" s="120">
        <f t="shared" si="1620"/>
        <v>0</v>
      </c>
      <c r="R1141" s="120">
        <f t="shared" si="1620"/>
        <v>0</v>
      </c>
      <c r="S1141" s="120">
        <f t="shared" ref="S1141:S1143" si="1623">SUM(G1141:R1141)</f>
        <v>3899488.461</v>
      </c>
      <c r="T1141" s="109"/>
      <c r="U1141" s="120">
        <f t="shared" ref="U1141:X1141" si="1621">SUM(U1140)</f>
        <v>3899538.861</v>
      </c>
      <c r="V1141" s="120">
        <f t="shared" si="1621"/>
        <v>0</v>
      </c>
      <c r="W1141" s="120">
        <f t="shared" si="1621"/>
        <v>0</v>
      </c>
      <c r="X1141" s="120">
        <f t="shared" si="1621"/>
        <v>0</v>
      </c>
    </row>
    <row r="1142" ht="14.25" customHeight="1">
      <c r="A1142" s="110"/>
      <c r="B1142" s="111" t="s">
        <v>434</v>
      </c>
      <c r="C1142" s="112" t="s">
        <v>418</v>
      </c>
      <c r="E1142" s="116">
        <f>E974</f>
        <v>0</v>
      </c>
      <c r="F1142" s="114"/>
      <c r="G1142" s="116">
        <f t="shared" ref="G1142:R1142" si="1622">G974</f>
        <v>1185159.301</v>
      </c>
      <c r="H1142" s="116">
        <f t="shared" si="1622"/>
        <v>1569335.365</v>
      </c>
      <c r="I1142" s="116">
        <f t="shared" si="1622"/>
        <v>1103309.1</v>
      </c>
      <c r="J1142" s="116">
        <f t="shared" si="1622"/>
        <v>1569149.51</v>
      </c>
      <c r="K1142" s="116">
        <f t="shared" si="1622"/>
        <v>0</v>
      </c>
      <c r="L1142" s="116">
        <f t="shared" si="1622"/>
        <v>0</v>
      </c>
      <c r="M1142" s="116">
        <f t="shared" si="1622"/>
        <v>0</v>
      </c>
      <c r="N1142" s="116">
        <f t="shared" si="1622"/>
        <v>0</v>
      </c>
      <c r="O1142" s="116">
        <f t="shared" si="1622"/>
        <v>0</v>
      </c>
      <c r="P1142" s="116">
        <f t="shared" si="1622"/>
        <v>0</v>
      </c>
      <c r="Q1142" s="116">
        <f t="shared" si="1622"/>
        <v>0</v>
      </c>
      <c r="R1142" s="116">
        <f t="shared" si="1622"/>
        <v>0</v>
      </c>
      <c r="S1142" s="120">
        <f t="shared" si="1623"/>
        <v>5426953.277</v>
      </c>
      <c r="T1142" s="114"/>
      <c r="U1142" s="116">
        <f t="shared" ref="U1142:X1142" si="1624">SUMIFS($G1142:$R1142,$G$5:$R$5,U$6)</f>
        <v>3857803.767</v>
      </c>
      <c r="V1142" s="116">
        <f t="shared" si="1624"/>
        <v>1569149.51</v>
      </c>
      <c r="W1142" s="116">
        <f t="shared" si="1624"/>
        <v>0</v>
      </c>
      <c r="X1142" s="116">
        <f t="shared" si="1624"/>
        <v>0</v>
      </c>
    </row>
    <row r="1143" ht="14.25" customHeight="1">
      <c r="A1143" s="110"/>
      <c r="B1143" s="111" t="s">
        <v>424</v>
      </c>
      <c r="C1143" s="112" t="s">
        <v>418</v>
      </c>
      <c r="E1143" s="116">
        <f>E980</f>
        <v>0</v>
      </c>
      <c r="F1143" s="114"/>
      <c r="G1143" s="116">
        <f t="shared" ref="G1143:R1143" si="1625">G980</f>
        <v>152.4</v>
      </c>
      <c r="H1143" s="116">
        <f t="shared" si="1625"/>
        <v>612.54</v>
      </c>
      <c r="I1143" s="116">
        <f t="shared" si="1625"/>
        <v>181.43</v>
      </c>
      <c r="J1143" s="116">
        <f t="shared" si="1625"/>
        <v>0</v>
      </c>
      <c r="K1143" s="116">
        <f t="shared" si="1625"/>
        <v>0</v>
      </c>
      <c r="L1143" s="116">
        <f t="shared" si="1625"/>
        <v>0</v>
      </c>
      <c r="M1143" s="116">
        <f t="shared" si="1625"/>
        <v>0</v>
      </c>
      <c r="N1143" s="116">
        <f t="shared" si="1625"/>
        <v>0</v>
      </c>
      <c r="O1143" s="116">
        <f t="shared" si="1625"/>
        <v>0</v>
      </c>
      <c r="P1143" s="116">
        <f t="shared" si="1625"/>
        <v>0</v>
      </c>
      <c r="Q1143" s="116">
        <f t="shared" si="1625"/>
        <v>0</v>
      </c>
      <c r="R1143" s="116">
        <f t="shared" si="1625"/>
        <v>0</v>
      </c>
      <c r="S1143" s="120">
        <f t="shared" si="1623"/>
        <v>946.37</v>
      </c>
      <c r="T1143" s="114"/>
      <c r="U1143" s="116">
        <f t="shared" ref="U1143:X1143" si="1626">SUMIFS($G1143:$R1143,$G$5:$R$5,U$6)</f>
        <v>946.37</v>
      </c>
      <c r="V1143" s="116">
        <f t="shared" si="1626"/>
        <v>0</v>
      </c>
      <c r="W1143" s="116">
        <f t="shared" si="1626"/>
        <v>0</v>
      </c>
      <c r="X1143" s="116">
        <f t="shared" si="1626"/>
        <v>0</v>
      </c>
    </row>
    <row r="1144" ht="14.25" customHeight="1">
      <c r="A1144" s="121"/>
      <c r="B1144" s="148" t="s">
        <v>435</v>
      </c>
      <c r="C1144" s="123" t="s">
        <v>69</v>
      </c>
      <c r="D1144" s="70"/>
      <c r="E1144" s="117">
        <f>IFERROR(E1142/E1141,0)</f>
        <v>0</v>
      </c>
      <c r="F1144" s="109"/>
      <c r="G1144" s="117">
        <f t="shared" ref="G1144:S1144" si="1627">IFERROR(G1142/G1140,0)</f>
        <v>0.9264422808</v>
      </c>
      <c r="H1144" s="117">
        <f t="shared" si="1627"/>
        <v>1.012412861</v>
      </c>
      <c r="I1144" s="117">
        <f t="shared" si="1627"/>
        <v>1.030999391</v>
      </c>
      <c r="J1144" s="117">
        <f t="shared" si="1627"/>
        <v>0</v>
      </c>
      <c r="K1144" s="117">
        <f t="shared" si="1627"/>
        <v>0</v>
      </c>
      <c r="L1144" s="117">
        <f t="shared" si="1627"/>
        <v>0</v>
      </c>
      <c r="M1144" s="117">
        <f t="shared" si="1627"/>
        <v>0</v>
      </c>
      <c r="N1144" s="117">
        <f t="shared" si="1627"/>
        <v>0</v>
      </c>
      <c r="O1144" s="117">
        <f t="shared" si="1627"/>
        <v>0</v>
      </c>
      <c r="P1144" s="117">
        <f t="shared" si="1627"/>
        <v>0</v>
      </c>
      <c r="Q1144" s="117">
        <f t="shared" si="1627"/>
        <v>0</v>
      </c>
      <c r="R1144" s="117">
        <f t="shared" si="1627"/>
        <v>0</v>
      </c>
      <c r="S1144" s="117">
        <f t="shared" si="1627"/>
        <v>1.391691036</v>
      </c>
      <c r="T1144" s="109"/>
      <c r="U1144" s="117">
        <f t="shared" ref="U1144:X1144" si="1628">IFERROR(U1142/U1140,0)</f>
        <v>0.9892974282</v>
      </c>
      <c r="V1144" s="117">
        <f t="shared" si="1628"/>
        <v>0</v>
      </c>
      <c r="W1144" s="117">
        <f t="shared" si="1628"/>
        <v>0</v>
      </c>
      <c r="X1144" s="117">
        <f t="shared" si="1628"/>
        <v>0</v>
      </c>
    </row>
    <row r="1145" ht="14.25" customHeight="1">
      <c r="A1145" s="121"/>
      <c r="B1145" s="148" t="s">
        <v>436</v>
      </c>
      <c r="C1145" s="123" t="s">
        <v>69</v>
      </c>
      <c r="D1145" s="70"/>
      <c r="E1145" s="117">
        <f>IFERROR(E1143/E1141,0)</f>
        <v>0</v>
      </c>
      <c r="F1145" s="109"/>
      <c r="G1145" s="117">
        <f t="shared" ref="G1145:S1145" si="1629">IFERROR(G1143/G1141,0)</f>
        <v>0.0001191314985</v>
      </c>
      <c r="H1145" s="117">
        <f t="shared" si="1629"/>
        <v>0.0003951630654</v>
      </c>
      <c r="I1145" s="117">
        <f t="shared" si="1629"/>
        <v>0.00016953927</v>
      </c>
      <c r="J1145" s="117">
        <f t="shared" si="1629"/>
        <v>0</v>
      </c>
      <c r="K1145" s="117">
        <f t="shared" si="1629"/>
        <v>0</v>
      </c>
      <c r="L1145" s="117">
        <f t="shared" si="1629"/>
        <v>0</v>
      </c>
      <c r="M1145" s="117">
        <f t="shared" si="1629"/>
        <v>0</v>
      </c>
      <c r="N1145" s="117">
        <f t="shared" si="1629"/>
        <v>0</v>
      </c>
      <c r="O1145" s="117">
        <f t="shared" si="1629"/>
        <v>0</v>
      </c>
      <c r="P1145" s="117">
        <f t="shared" si="1629"/>
        <v>0</v>
      </c>
      <c r="Q1145" s="117">
        <f t="shared" si="1629"/>
        <v>0</v>
      </c>
      <c r="R1145" s="117">
        <f t="shared" si="1629"/>
        <v>0</v>
      </c>
      <c r="S1145" s="117">
        <f t="shared" si="1629"/>
        <v>0.0002426908066</v>
      </c>
      <c r="T1145" s="109"/>
      <c r="U1145" s="117">
        <f t="shared" ref="U1145:X1145" si="1630">IFERROR(U1143/U1141,0)</f>
        <v>0.0002426876699</v>
      </c>
      <c r="V1145" s="117">
        <f t="shared" si="1630"/>
        <v>0</v>
      </c>
      <c r="W1145" s="117">
        <f t="shared" si="1630"/>
        <v>0</v>
      </c>
      <c r="X1145" s="117">
        <f t="shared" si="1630"/>
        <v>0</v>
      </c>
    </row>
    <row r="1146" ht="14.25" customHeight="1">
      <c r="G1146" s="196">
        <f>G1142*0.0066</f>
        <v>7822.05139</v>
      </c>
      <c r="S1146" s="70"/>
    </row>
    <row r="1147" ht="14.25" customHeight="1" outlineLevel="1">
      <c r="A1147" s="105"/>
      <c r="B1147" s="199" t="s">
        <v>173</v>
      </c>
      <c r="C1147" s="107"/>
      <c r="D1147" s="70"/>
      <c r="E1147" s="108"/>
      <c r="F1147" s="109"/>
      <c r="G1147" s="108"/>
      <c r="H1147" s="108"/>
      <c r="I1147" s="108"/>
      <c r="J1147" s="108"/>
      <c r="K1147" s="108"/>
      <c r="L1147" s="108"/>
      <c r="M1147" s="108"/>
      <c r="N1147" s="108"/>
      <c r="O1147" s="108"/>
      <c r="P1147" s="108"/>
      <c r="Q1147" s="108"/>
      <c r="R1147" s="108"/>
      <c r="S1147" s="108"/>
      <c r="T1147" s="109"/>
      <c r="U1147" s="108"/>
      <c r="V1147" s="108"/>
      <c r="W1147" s="108"/>
      <c r="X1147" s="108"/>
    </row>
    <row r="1148" ht="14.25" customHeight="1" outlineLevel="1">
      <c r="A1148" s="110"/>
      <c r="B1148" s="111" t="s">
        <v>432</v>
      </c>
      <c r="C1148" s="112" t="s">
        <v>418</v>
      </c>
      <c r="E1148" s="116"/>
      <c r="F1148" s="114"/>
      <c r="G1148" s="116">
        <v>791440.72</v>
      </c>
      <c r="H1148" s="116">
        <v>992889.56</v>
      </c>
      <c r="I1148" s="116">
        <v>640060.38</v>
      </c>
      <c r="J1148" s="116"/>
      <c r="K1148" s="116"/>
      <c r="L1148" s="116"/>
      <c r="M1148" s="116"/>
      <c r="N1148" s="116"/>
      <c r="O1148" s="116"/>
      <c r="P1148" s="116"/>
      <c r="Q1148" s="116"/>
      <c r="R1148" s="116"/>
      <c r="S1148" s="120">
        <f t="shared" ref="S1148:S1151" si="1635">SUM(G1148:R1148)</f>
        <v>2424390.66</v>
      </c>
      <c r="T1148" s="114"/>
      <c r="U1148" s="116">
        <f t="shared" ref="U1148:X1148" si="1631">SUMIFS($G1148:$R1148,$G$5:$R$5,U$6)</f>
        <v>2424390.66</v>
      </c>
      <c r="V1148" s="116">
        <f t="shared" si="1631"/>
        <v>0</v>
      </c>
      <c r="W1148" s="116">
        <f t="shared" si="1631"/>
        <v>0</v>
      </c>
      <c r="X1148" s="116">
        <f t="shared" si="1631"/>
        <v>0</v>
      </c>
    </row>
    <row r="1149" ht="14.25" customHeight="1" outlineLevel="1">
      <c r="A1149" s="121"/>
      <c r="B1149" s="148" t="s">
        <v>433</v>
      </c>
      <c r="C1149" s="123" t="s">
        <v>418</v>
      </c>
      <c r="D1149" s="70"/>
      <c r="E1149" s="120">
        <f>SUM(E1148)</f>
        <v>0</v>
      </c>
      <c r="F1149" s="109"/>
      <c r="G1149" s="120">
        <f t="shared" ref="G1149:L1149" si="1632">SUM(G1148)</f>
        <v>791440.72</v>
      </c>
      <c r="H1149" s="120">
        <f t="shared" si="1632"/>
        <v>992889.56</v>
      </c>
      <c r="I1149" s="120">
        <f t="shared" si="1632"/>
        <v>640060.38</v>
      </c>
      <c r="J1149" s="120">
        <f t="shared" si="1632"/>
        <v>0</v>
      </c>
      <c r="K1149" s="120">
        <f t="shared" si="1632"/>
        <v>0</v>
      </c>
      <c r="L1149" s="120">
        <f t="shared" si="1632"/>
        <v>0</v>
      </c>
      <c r="M1149" s="120">
        <f t="shared" ref="M1149:O1149" si="1633">SUM(M1148)+M986</f>
        <v>0</v>
      </c>
      <c r="N1149" s="120">
        <f t="shared" si="1633"/>
        <v>0</v>
      </c>
      <c r="O1149" s="120">
        <f t="shared" si="1633"/>
        <v>0</v>
      </c>
      <c r="P1149" s="120">
        <f t="shared" ref="P1149:R1149" si="1634">SUM(P1148)</f>
        <v>0</v>
      </c>
      <c r="Q1149" s="120">
        <f t="shared" si="1634"/>
        <v>0</v>
      </c>
      <c r="R1149" s="120">
        <f t="shared" si="1634"/>
        <v>0</v>
      </c>
      <c r="S1149" s="120">
        <f t="shared" si="1635"/>
        <v>2424390.66</v>
      </c>
      <c r="T1149" s="109"/>
      <c r="U1149" s="120">
        <f t="shared" ref="U1149:X1149" si="1636">SUM(U1148)</f>
        <v>2424390.66</v>
      </c>
      <c r="V1149" s="120">
        <f t="shared" si="1636"/>
        <v>0</v>
      </c>
      <c r="W1149" s="120">
        <f t="shared" si="1636"/>
        <v>0</v>
      </c>
      <c r="X1149" s="120">
        <f t="shared" si="1636"/>
        <v>0</v>
      </c>
    </row>
    <row r="1150" ht="14.25" customHeight="1" outlineLevel="1">
      <c r="A1150" s="110"/>
      <c r="B1150" s="111" t="s">
        <v>434</v>
      </c>
      <c r="C1150" s="112" t="s">
        <v>418</v>
      </c>
      <c r="E1150" s="116" t="str">
        <f>E985</f>
        <v/>
      </c>
      <c r="F1150" s="114"/>
      <c r="G1150" s="116">
        <f t="shared" ref="G1150:R1150" si="1637">G985</f>
        <v>696730.5194</v>
      </c>
      <c r="H1150" s="116">
        <f t="shared" si="1637"/>
        <v>987913.1652</v>
      </c>
      <c r="I1150" s="116">
        <f t="shared" si="1637"/>
        <v>636862.75</v>
      </c>
      <c r="J1150" s="116">
        <f t="shared" si="1637"/>
        <v>942173.12</v>
      </c>
      <c r="K1150" s="116" t="str">
        <f t="shared" si="1637"/>
        <v/>
      </c>
      <c r="L1150" s="116" t="str">
        <f t="shared" si="1637"/>
        <v/>
      </c>
      <c r="M1150" s="116" t="str">
        <f t="shared" si="1637"/>
        <v/>
      </c>
      <c r="N1150" s="116" t="str">
        <f t="shared" si="1637"/>
        <v/>
      </c>
      <c r="O1150" s="116" t="str">
        <f t="shared" si="1637"/>
        <v/>
      </c>
      <c r="P1150" s="116" t="str">
        <f t="shared" si="1637"/>
        <v/>
      </c>
      <c r="Q1150" s="116" t="str">
        <f t="shared" si="1637"/>
        <v/>
      </c>
      <c r="R1150" s="116" t="str">
        <f t="shared" si="1637"/>
        <v/>
      </c>
      <c r="S1150" s="120">
        <f t="shared" si="1635"/>
        <v>3263679.555</v>
      </c>
      <c r="T1150" s="114"/>
      <c r="U1150" s="116">
        <f t="shared" ref="U1150:X1150" si="1638">SUMIFS($G1150:$R1150,$G$5:$R$5,U$6)</f>
        <v>2321506.435</v>
      </c>
      <c r="V1150" s="116">
        <f t="shared" si="1638"/>
        <v>942173.12</v>
      </c>
      <c r="W1150" s="116">
        <f t="shared" si="1638"/>
        <v>0</v>
      </c>
      <c r="X1150" s="116">
        <f t="shared" si="1638"/>
        <v>0</v>
      </c>
    </row>
    <row r="1151" ht="14.25" customHeight="1" outlineLevel="1">
      <c r="A1151" s="110"/>
      <c r="B1151" s="111" t="s">
        <v>424</v>
      </c>
      <c r="C1151" s="112" t="s">
        <v>418</v>
      </c>
      <c r="E1151" s="116" t="str">
        <f>E991</f>
        <v/>
      </c>
      <c r="F1151" s="114"/>
      <c r="G1151" s="116">
        <f t="shared" ref="G1151:R1151" si="1639">G991</f>
        <v>152.4</v>
      </c>
      <c r="H1151" s="116">
        <f t="shared" si="1639"/>
        <v>612.54</v>
      </c>
      <c r="I1151" s="116">
        <f t="shared" si="1639"/>
        <v>181.43</v>
      </c>
      <c r="J1151" s="116" t="str">
        <f t="shared" si="1639"/>
        <v/>
      </c>
      <c r="K1151" s="116" t="str">
        <f t="shared" si="1639"/>
        <v/>
      </c>
      <c r="L1151" s="116" t="str">
        <f t="shared" si="1639"/>
        <v/>
      </c>
      <c r="M1151" s="116" t="str">
        <f t="shared" si="1639"/>
        <v/>
      </c>
      <c r="N1151" s="116" t="str">
        <f t="shared" si="1639"/>
        <v/>
      </c>
      <c r="O1151" s="116" t="str">
        <f t="shared" si="1639"/>
        <v/>
      </c>
      <c r="P1151" s="116" t="str">
        <f t="shared" si="1639"/>
        <v/>
      </c>
      <c r="Q1151" s="116" t="str">
        <f t="shared" si="1639"/>
        <v/>
      </c>
      <c r="R1151" s="116" t="str">
        <f t="shared" si="1639"/>
        <v/>
      </c>
      <c r="S1151" s="120">
        <f t="shared" si="1635"/>
        <v>946.37</v>
      </c>
      <c r="T1151" s="114"/>
      <c r="U1151" s="116">
        <f t="shared" ref="U1151:X1151" si="1640">SUMIFS($G1151:$R1151,$G$5:$R$5,U$6)</f>
        <v>946.37</v>
      </c>
      <c r="V1151" s="116">
        <f t="shared" si="1640"/>
        <v>0</v>
      </c>
      <c r="W1151" s="116">
        <f t="shared" si="1640"/>
        <v>0</v>
      </c>
      <c r="X1151" s="116">
        <f t="shared" si="1640"/>
        <v>0</v>
      </c>
    </row>
    <row r="1152" ht="14.25" customHeight="1" outlineLevel="1">
      <c r="A1152" s="121"/>
      <c r="B1152" s="148" t="s">
        <v>435</v>
      </c>
      <c r="C1152" s="123" t="s">
        <v>69</v>
      </c>
      <c r="D1152" s="70"/>
      <c r="E1152" s="117">
        <f>IFERROR(E1150/E1149,0)</f>
        <v>0</v>
      </c>
      <c r="F1152" s="109"/>
      <c r="G1152" s="117">
        <f t="shared" ref="G1152:S1152" si="1641">IFERROR(G1150/G1149,0)</f>
        <v>0.8803319084</v>
      </c>
      <c r="H1152" s="117">
        <f t="shared" si="1641"/>
        <v>0.9949879674</v>
      </c>
      <c r="I1152" s="117">
        <f t="shared" si="1641"/>
        <v>0.9950041744</v>
      </c>
      <c r="J1152" s="117">
        <f t="shared" si="1641"/>
        <v>0</v>
      </c>
      <c r="K1152" s="117">
        <f t="shared" si="1641"/>
        <v>0</v>
      </c>
      <c r="L1152" s="117">
        <f t="shared" si="1641"/>
        <v>0</v>
      </c>
      <c r="M1152" s="117">
        <f t="shared" si="1641"/>
        <v>0</v>
      </c>
      <c r="N1152" s="117">
        <f t="shared" si="1641"/>
        <v>0</v>
      </c>
      <c r="O1152" s="117">
        <f t="shared" si="1641"/>
        <v>0</v>
      </c>
      <c r="P1152" s="117">
        <f t="shared" si="1641"/>
        <v>0</v>
      </c>
      <c r="Q1152" s="117">
        <f t="shared" si="1641"/>
        <v>0</v>
      </c>
      <c r="R1152" s="117">
        <f t="shared" si="1641"/>
        <v>0</v>
      </c>
      <c r="S1152" s="117">
        <f t="shared" si="1641"/>
        <v>1.346185501</v>
      </c>
      <c r="T1152" s="109"/>
      <c r="U1152" s="117">
        <f t="shared" ref="U1152:X1152" si="1642">IFERROR(U1150/U1149,0)</f>
        <v>0.9575628519</v>
      </c>
      <c r="V1152" s="117">
        <f t="shared" si="1642"/>
        <v>0</v>
      </c>
      <c r="W1152" s="117">
        <f t="shared" si="1642"/>
        <v>0</v>
      </c>
      <c r="X1152" s="117">
        <f t="shared" si="1642"/>
        <v>0</v>
      </c>
    </row>
    <row r="1153" ht="14.25" customHeight="1" outlineLevel="1">
      <c r="A1153" s="121"/>
      <c r="B1153" s="148" t="s">
        <v>436</v>
      </c>
      <c r="C1153" s="123" t="s">
        <v>69</v>
      </c>
      <c r="D1153" s="70"/>
      <c r="E1153" s="117">
        <f>IFERROR(E1151/E1149,0)</f>
        <v>0</v>
      </c>
      <c r="F1153" s="109"/>
      <c r="G1153" s="117">
        <f t="shared" ref="G1153:S1153" si="1643">IFERROR(G1151/G1149,0)</f>
        <v>0.0001925602211</v>
      </c>
      <c r="H1153" s="117">
        <f t="shared" si="1643"/>
        <v>0.0006169266197</v>
      </c>
      <c r="I1153" s="117">
        <f t="shared" si="1643"/>
        <v>0.0002834576325</v>
      </c>
      <c r="J1153" s="117">
        <f t="shared" si="1643"/>
        <v>0</v>
      </c>
      <c r="K1153" s="117">
        <f t="shared" si="1643"/>
        <v>0</v>
      </c>
      <c r="L1153" s="117">
        <f t="shared" si="1643"/>
        <v>0</v>
      </c>
      <c r="M1153" s="117">
        <f t="shared" si="1643"/>
        <v>0</v>
      </c>
      <c r="N1153" s="117">
        <f t="shared" si="1643"/>
        <v>0</v>
      </c>
      <c r="O1153" s="117">
        <f t="shared" si="1643"/>
        <v>0</v>
      </c>
      <c r="P1153" s="117">
        <f t="shared" si="1643"/>
        <v>0</v>
      </c>
      <c r="Q1153" s="117">
        <f t="shared" si="1643"/>
        <v>0</v>
      </c>
      <c r="R1153" s="117">
        <f t="shared" si="1643"/>
        <v>0</v>
      </c>
      <c r="S1153" s="117">
        <f t="shared" si="1643"/>
        <v>0.0003903537559</v>
      </c>
      <c r="T1153" s="109"/>
      <c r="U1153" s="117">
        <f t="shared" ref="U1153:X1153" si="1644">IFERROR(U1151/U1149,0)</f>
        <v>0.0003903537559</v>
      </c>
      <c r="V1153" s="117">
        <f t="shared" si="1644"/>
        <v>0</v>
      </c>
      <c r="W1153" s="117">
        <f t="shared" si="1644"/>
        <v>0</v>
      </c>
      <c r="X1153" s="117">
        <f t="shared" si="1644"/>
        <v>0</v>
      </c>
    </row>
    <row r="1154" ht="14.25" customHeight="1" outlineLevel="1">
      <c r="O1154" s="114"/>
      <c r="S1154" s="70"/>
    </row>
    <row r="1155" ht="14.25" customHeight="1" outlineLevel="1">
      <c r="A1155" s="105"/>
      <c r="B1155" s="199" t="s">
        <v>174</v>
      </c>
      <c r="C1155" s="107"/>
      <c r="D1155" s="70"/>
      <c r="E1155" s="108"/>
      <c r="F1155" s="109"/>
      <c r="G1155" s="108"/>
      <c r="H1155" s="108"/>
      <c r="I1155" s="108"/>
      <c r="J1155" s="108"/>
      <c r="K1155" s="108"/>
      <c r="L1155" s="108"/>
      <c r="M1155" s="108"/>
      <c r="N1155" s="108"/>
      <c r="O1155" s="108"/>
      <c r="P1155" s="108"/>
      <c r="Q1155" s="108"/>
      <c r="R1155" s="108"/>
      <c r="S1155" s="108"/>
      <c r="T1155" s="109"/>
      <c r="U1155" s="108"/>
      <c r="V1155" s="108"/>
      <c r="W1155" s="108"/>
      <c r="X1155" s="108"/>
    </row>
    <row r="1156" ht="14.25" customHeight="1" outlineLevel="1">
      <c r="A1156" s="110"/>
      <c r="B1156" s="111" t="s">
        <v>432</v>
      </c>
      <c r="C1156" s="112" t="s">
        <v>418</v>
      </c>
      <c r="E1156" s="116"/>
      <c r="F1156" s="114"/>
      <c r="G1156" s="116">
        <v>217053.63</v>
      </c>
      <c r="H1156" s="116">
        <v>237736.34</v>
      </c>
      <c r="I1156" s="116">
        <v>154358.07</v>
      </c>
      <c r="J1156" s="116"/>
      <c r="K1156" s="116"/>
      <c r="L1156" s="116"/>
      <c r="M1156" s="116"/>
      <c r="N1156" s="116"/>
      <c r="O1156" s="116"/>
      <c r="P1156" s="116"/>
      <c r="Q1156" s="116"/>
      <c r="R1156" s="116"/>
      <c r="S1156" s="120">
        <f t="shared" ref="S1156:S1159" si="1647">SUM(G1156:R1156)</f>
        <v>609148.04</v>
      </c>
      <c r="T1156" s="114"/>
      <c r="U1156" s="116">
        <f t="shared" ref="U1156:X1156" si="1645">SUMIFS($G1156:$R1156,$G$5:$R$5,U$6)</f>
        <v>609148.04</v>
      </c>
      <c r="V1156" s="116">
        <f t="shared" si="1645"/>
        <v>0</v>
      </c>
      <c r="W1156" s="116">
        <f t="shared" si="1645"/>
        <v>0</v>
      </c>
      <c r="X1156" s="116">
        <f t="shared" si="1645"/>
        <v>0</v>
      </c>
    </row>
    <row r="1157" ht="14.25" customHeight="1" outlineLevel="1">
      <c r="A1157" s="121"/>
      <c r="B1157" s="148" t="s">
        <v>433</v>
      </c>
      <c r="C1157" s="123" t="s">
        <v>418</v>
      </c>
      <c r="D1157" s="70"/>
      <c r="E1157" s="120">
        <f>SUM(E1156)</f>
        <v>0</v>
      </c>
      <c r="F1157" s="109"/>
      <c r="G1157" s="120">
        <f t="shared" ref="G1157:R1157" si="1646">SUM(G1156)</f>
        <v>217053.63</v>
      </c>
      <c r="H1157" s="120">
        <f t="shared" si="1646"/>
        <v>237736.34</v>
      </c>
      <c r="I1157" s="120">
        <f t="shared" si="1646"/>
        <v>154358.07</v>
      </c>
      <c r="J1157" s="120">
        <f t="shared" si="1646"/>
        <v>0</v>
      </c>
      <c r="K1157" s="120">
        <f t="shared" si="1646"/>
        <v>0</v>
      </c>
      <c r="L1157" s="120">
        <f t="shared" si="1646"/>
        <v>0</v>
      </c>
      <c r="M1157" s="120">
        <f t="shared" si="1646"/>
        <v>0</v>
      </c>
      <c r="N1157" s="120">
        <f t="shared" si="1646"/>
        <v>0</v>
      </c>
      <c r="O1157" s="120">
        <f t="shared" si="1646"/>
        <v>0</v>
      </c>
      <c r="P1157" s="120">
        <f t="shared" si="1646"/>
        <v>0</v>
      </c>
      <c r="Q1157" s="120">
        <f t="shared" si="1646"/>
        <v>0</v>
      </c>
      <c r="R1157" s="120">
        <f t="shared" si="1646"/>
        <v>0</v>
      </c>
      <c r="S1157" s="120">
        <f t="shared" si="1647"/>
        <v>609148.04</v>
      </c>
      <c r="T1157" s="109"/>
      <c r="U1157" s="120">
        <f t="shared" ref="U1157:X1157" si="1648">SUM(U1156)</f>
        <v>609148.04</v>
      </c>
      <c r="V1157" s="120">
        <f t="shared" si="1648"/>
        <v>0</v>
      </c>
      <c r="W1157" s="120">
        <f t="shared" si="1648"/>
        <v>0</v>
      </c>
      <c r="X1157" s="120">
        <f t="shared" si="1648"/>
        <v>0</v>
      </c>
    </row>
    <row r="1158" ht="14.25" customHeight="1" outlineLevel="1">
      <c r="A1158" s="110"/>
      <c r="B1158" s="111" t="s">
        <v>434</v>
      </c>
      <c r="C1158" s="112" t="s">
        <v>418</v>
      </c>
      <c r="E1158" s="116" t="str">
        <f>E996</f>
        <v/>
      </c>
      <c r="F1158" s="114"/>
      <c r="G1158" s="116">
        <f t="shared" ref="G1158:R1158" si="1649">G996</f>
        <v>191493.095</v>
      </c>
      <c r="H1158" s="116">
        <f t="shared" si="1649"/>
        <v>212108.36</v>
      </c>
      <c r="I1158" s="116">
        <f t="shared" si="1649"/>
        <v>154786.5</v>
      </c>
      <c r="J1158" s="116">
        <f t="shared" si="1649"/>
        <v>210335.56</v>
      </c>
      <c r="K1158" s="116" t="str">
        <f t="shared" si="1649"/>
        <v/>
      </c>
      <c r="L1158" s="116" t="str">
        <f t="shared" si="1649"/>
        <v/>
      </c>
      <c r="M1158" s="116" t="str">
        <f t="shared" si="1649"/>
        <v/>
      </c>
      <c r="N1158" s="116" t="str">
        <f t="shared" si="1649"/>
        <v/>
      </c>
      <c r="O1158" s="116" t="str">
        <f t="shared" si="1649"/>
        <v/>
      </c>
      <c r="P1158" s="116" t="str">
        <f t="shared" si="1649"/>
        <v/>
      </c>
      <c r="Q1158" s="116" t="str">
        <f t="shared" si="1649"/>
        <v/>
      </c>
      <c r="R1158" s="116" t="str">
        <f t="shared" si="1649"/>
        <v/>
      </c>
      <c r="S1158" s="120">
        <f t="shared" si="1647"/>
        <v>768723.515</v>
      </c>
      <c r="T1158" s="114"/>
      <c r="U1158" s="116">
        <f t="shared" ref="U1158:X1158" si="1650">SUMIFS($G1158:$R1158,$G$5:$R$5,U$6)</f>
        <v>558387.955</v>
      </c>
      <c r="V1158" s="116">
        <f t="shared" si="1650"/>
        <v>210335.56</v>
      </c>
      <c r="W1158" s="116">
        <f t="shared" si="1650"/>
        <v>0</v>
      </c>
      <c r="X1158" s="116">
        <f t="shared" si="1650"/>
        <v>0</v>
      </c>
    </row>
    <row r="1159" ht="14.25" customHeight="1" outlineLevel="1">
      <c r="A1159" s="110"/>
      <c r="B1159" s="111" t="s">
        <v>424</v>
      </c>
      <c r="C1159" s="112" t="s">
        <v>418</v>
      </c>
      <c r="E1159" s="116" t="str">
        <f>E1002</f>
        <v/>
      </c>
      <c r="F1159" s="114"/>
      <c r="G1159" s="116" t="str">
        <f t="shared" ref="G1159:R1159" si="1651">G1002</f>
        <v/>
      </c>
      <c r="H1159" s="116" t="str">
        <f t="shared" si="1651"/>
        <v/>
      </c>
      <c r="I1159" s="116" t="str">
        <f t="shared" si="1651"/>
        <v/>
      </c>
      <c r="J1159" s="116" t="str">
        <f t="shared" si="1651"/>
        <v/>
      </c>
      <c r="K1159" s="116" t="str">
        <f t="shared" si="1651"/>
        <v/>
      </c>
      <c r="L1159" s="116" t="str">
        <f t="shared" si="1651"/>
        <v/>
      </c>
      <c r="M1159" s="116" t="str">
        <f t="shared" si="1651"/>
        <v/>
      </c>
      <c r="N1159" s="116" t="str">
        <f t="shared" si="1651"/>
        <v/>
      </c>
      <c r="O1159" s="116" t="str">
        <f t="shared" si="1651"/>
        <v/>
      </c>
      <c r="P1159" s="116" t="str">
        <f t="shared" si="1651"/>
        <v/>
      </c>
      <c r="Q1159" s="116" t="str">
        <f t="shared" si="1651"/>
        <v/>
      </c>
      <c r="R1159" s="116" t="str">
        <f t="shared" si="1651"/>
        <v/>
      </c>
      <c r="S1159" s="120">
        <f t="shared" si="1647"/>
        <v>0</v>
      </c>
      <c r="T1159" s="114"/>
      <c r="U1159" s="116">
        <f t="shared" ref="U1159:X1159" si="1652">SUMIFS($G1159:$R1159,$G$5:$R$5,U$6)</f>
        <v>0</v>
      </c>
      <c r="V1159" s="116">
        <f t="shared" si="1652"/>
        <v>0</v>
      </c>
      <c r="W1159" s="116">
        <f t="shared" si="1652"/>
        <v>0</v>
      </c>
      <c r="X1159" s="116">
        <f t="shared" si="1652"/>
        <v>0</v>
      </c>
    </row>
    <row r="1160" ht="14.25" customHeight="1" outlineLevel="1">
      <c r="A1160" s="121"/>
      <c r="B1160" s="148" t="s">
        <v>435</v>
      </c>
      <c r="C1160" s="123" t="s">
        <v>69</v>
      </c>
      <c r="D1160" s="70"/>
      <c r="E1160" s="117">
        <f>IFERROR(E1158/E1157,0)</f>
        <v>0</v>
      </c>
      <c r="F1160" s="109"/>
      <c r="G1160" s="117">
        <f t="shared" ref="G1160:S1160" si="1653">IFERROR(G1158/G1157,0)</f>
        <v>0.88223862</v>
      </c>
      <c r="H1160" s="117">
        <f t="shared" si="1653"/>
        <v>0.8921999893</v>
      </c>
      <c r="I1160" s="117">
        <f t="shared" si="1653"/>
        <v>1.002775559</v>
      </c>
      <c r="J1160" s="117">
        <f t="shared" si="1653"/>
        <v>0</v>
      </c>
      <c r="K1160" s="117">
        <f t="shared" si="1653"/>
        <v>0</v>
      </c>
      <c r="L1160" s="117">
        <f t="shared" si="1653"/>
        <v>0</v>
      </c>
      <c r="M1160" s="117">
        <f t="shared" si="1653"/>
        <v>0</v>
      </c>
      <c r="N1160" s="117">
        <f t="shared" si="1653"/>
        <v>0</v>
      </c>
      <c r="O1160" s="117">
        <f t="shared" si="1653"/>
        <v>0</v>
      </c>
      <c r="P1160" s="117">
        <f t="shared" si="1653"/>
        <v>0</v>
      </c>
      <c r="Q1160" s="117">
        <f t="shared" si="1653"/>
        <v>0</v>
      </c>
      <c r="R1160" s="117">
        <f t="shared" si="1653"/>
        <v>0</v>
      </c>
      <c r="S1160" s="117">
        <f t="shared" si="1653"/>
        <v>1.261965014</v>
      </c>
      <c r="T1160" s="109"/>
      <c r="U1160" s="117">
        <f t="shared" ref="U1160:X1160" si="1654">IFERROR(U1158/U1157,0)</f>
        <v>0.9166703631</v>
      </c>
      <c r="V1160" s="117">
        <f t="shared" si="1654"/>
        <v>0</v>
      </c>
      <c r="W1160" s="117">
        <f t="shared" si="1654"/>
        <v>0</v>
      </c>
      <c r="X1160" s="117">
        <f t="shared" si="1654"/>
        <v>0</v>
      </c>
    </row>
    <row r="1161" ht="14.25" customHeight="1" outlineLevel="1">
      <c r="A1161" s="121"/>
      <c r="B1161" s="148" t="s">
        <v>436</v>
      </c>
      <c r="C1161" s="123" t="s">
        <v>69</v>
      </c>
      <c r="D1161" s="70"/>
      <c r="E1161" s="117">
        <f>IFERROR(E1159/E1157,0)</f>
        <v>0</v>
      </c>
      <c r="F1161" s="109"/>
      <c r="G1161" s="117">
        <f t="shared" ref="G1161:S1161" si="1655">IFERROR(G1159/G1157,0)</f>
        <v>0</v>
      </c>
      <c r="H1161" s="117">
        <f t="shared" si="1655"/>
        <v>0</v>
      </c>
      <c r="I1161" s="117">
        <f t="shared" si="1655"/>
        <v>0</v>
      </c>
      <c r="J1161" s="117">
        <f t="shared" si="1655"/>
        <v>0</v>
      </c>
      <c r="K1161" s="117">
        <f t="shared" si="1655"/>
        <v>0</v>
      </c>
      <c r="L1161" s="117">
        <f t="shared" si="1655"/>
        <v>0</v>
      </c>
      <c r="M1161" s="117">
        <f t="shared" si="1655"/>
        <v>0</v>
      </c>
      <c r="N1161" s="117">
        <f t="shared" si="1655"/>
        <v>0</v>
      </c>
      <c r="O1161" s="117">
        <f t="shared" si="1655"/>
        <v>0</v>
      </c>
      <c r="P1161" s="117">
        <f t="shared" si="1655"/>
        <v>0</v>
      </c>
      <c r="Q1161" s="117">
        <f t="shared" si="1655"/>
        <v>0</v>
      </c>
      <c r="R1161" s="117">
        <f t="shared" si="1655"/>
        <v>0</v>
      </c>
      <c r="S1161" s="117">
        <f t="shared" si="1655"/>
        <v>0</v>
      </c>
      <c r="T1161" s="109"/>
      <c r="U1161" s="117">
        <f t="shared" ref="U1161:X1161" si="1656">IFERROR(U1159/U1157,0)</f>
        <v>0</v>
      </c>
      <c r="V1161" s="117">
        <f t="shared" si="1656"/>
        <v>0</v>
      </c>
      <c r="W1161" s="117">
        <f t="shared" si="1656"/>
        <v>0</v>
      </c>
      <c r="X1161" s="117">
        <f t="shared" si="1656"/>
        <v>0</v>
      </c>
    </row>
    <row r="1162" ht="14.25" customHeight="1" outlineLevel="1">
      <c r="S1162" s="70"/>
    </row>
    <row r="1163" ht="14.25" customHeight="1" outlineLevel="1">
      <c r="A1163" s="105"/>
      <c r="B1163" s="199" t="s">
        <v>175</v>
      </c>
      <c r="C1163" s="107"/>
      <c r="D1163" s="70"/>
      <c r="E1163" s="108"/>
      <c r="F1163" s="109"/>
      <c r="G1163" s="108"/>
      <c r="H1163" s="108"/>
      <c r="I1163" s="108"/>
      <c r="J1163" s="108"/>
      <c r="K1163" s="108"/>
      <c r="L1163" s="108"/>
      <c r="M1163" s="108"/>
      <c r="N1163" s="108"/>
      <c r="O1163" s="108"/>
      <c r="P1163" s="108"/>
      <c r="Q1163" s="108"/>
      <c r="R1163" s="108"/>
      <c r="S1163" s="108"/>
      <c r="T1163" s="109"/>
      <c r="U1163" s="108"/>
      <c r="V1163" s="108"/>
      <c r="W1163" s="108"/>
      <c r="X1163" s="108"/>
    </row>
    <row r="1164" ht="14.25" customHeight="1" outlineLevel="1">
      <c r="A1164" s="110"/>
      <c r="B1164" s="111" t="s">
        <v>432</v>
      </c>
      <c r="C1164" s="112" t="s">
        <v>418</v>
      </c>
      <c r="E1164" s="116"/>
      <c r="F1164" s="114"/>
      <c r="G1164" s="116">
        <v>1648.31</v>
      </c>
      <c r="H1164" s="116">
        <v>414.4</v>
      </c>
      <c r="I1164" s="116">
        <v>267.9</v>
      </c>
      <c r="J1164" s="116"/>
      <c r="K1164" s="116"/>
      <c r="L1164" s="116"/>
      <c r="M1164" s="116"/>
      <c r="N1164" s="116"/>
      <c r="O1164" s="116"/>
      <c r="P1164" s="116"/>
      <c r="Q1164" s="116"/>
      <c r="R1164" s="116"/>
      <c r="S1164" s="120">
        <f t="shared" ref="S1164:S1167" si="1659">SUM(G1164:R1164)</f>
        <v>2330.61</v>
      </c>
      <c r="T1164" s="114"/>
      <c r="U1164" s="116">
        <f t="shared" ref="U1164:X1164" si="1657">SUMIFS($G1164:$R1164,$G$5:$R$5,U$6)</f>
        <v>2330.61</v>
      </c>
      <c r="V1164" s="116">
        <f t="shared" si="1657"/>
        <v>0</v>
      </c>
      <c r="W1164" s="116">
        <f t="shared" si="1657"/>
        <v>0</v>
      </c>
      <c r="X1164" s="116">
        <f t="shared" si="1657"/>
        <v>0</v>
      </c>
    </row>
    <row r="1165" ht="14.25" customHeight="1" outlineLevel="1">
      <c r="A1165" s="121"/>
      <c r="B1165" s="148" t="s">
        <v>433</v>
      </c>
      <c r="C1165" s="123" t="s">
        <v>418</v>
      </c>
      <c r="D1165" s="70"/>
      <c r="E1165" s="120">
        <f>SUM(E1164)</f>
        <v>0</v>
      </c>
      <c r="F1165" s="109"/>
      <c r="G1165" s="120">
        <f t="shared" ref="G1165:R1165" si="1658">SUM(G1164)</f>
        <v>1648.31</v>
      </c>
      <c r="H1165" s="120">
        <f t="shared" si="1658"/>
        <v>414.4</v>
      </c>
      <c r="I1165" s="120">
        <f t="shared" si="1658"/>
        <v>267.9</v>
      </c>
      <c r="J1165" s="120">
        <f t="shared" si="1658"/>
        <v>0</v>
      </c>
      <c r="K1165" s="120">
        <f t="shared" si="1658"/>
        <v>0</v>
      </c>
      <c r="L1165" s="120">
        <f t="shared" si="1658"/>
        <v>0</v>
      </c>
      <c r="M1165" s="120">
        <f t="shared" si="1658"/>
        <v>0</v>
      </c>
      <c r="N1165" s="120">
        <f t="shared" si="1658"/>
        <v>0</v>
      </c>
      <c r="O1165" s="120">
        <f t="shared" si="1658"/>
        <v>0</v>
      </c>
      <c r="P1165" s="120">
        <f t="shared" si="1658"/>
        <v>0</v>
      </c>
      <c r="Q1165" s="120">
        <f t="shared" si="1658"/>
        <v>0</v>
      </c>
      <c r="R1165" s="120">
        <f t="shared" si="1658"/>
        <v>0</v>
      </c>
      <c r="S1165" s="120">
        <f t="shared" si="1659"/>
        <v>2330.61</v>
      </c>
      <c r="T1165" s="109"/>
      <c r="U1165" s="120">
        <f t="shared" ref="U1165:X1165" si="1660">SUM(U1164)</f>
        <v>2330.61</v>
      </c>
      <c r="V1165" s="120">
        <f t="shared" si="1660"/>
        <v>0</v>
      </c>
      <c r="W1165" s="120">
        <f t="shared" si="1660"/>
        <v>0</v>
      </c>
      <c r="X1165" s="120">
        <f t="shared" si="1660"/>
        <v>0</v>
      </c>
    </row>
    <row r="1166" ht="14.25" customHeight="1" outlineLevel="1">
      <c r="A1166" s="110"/>
      <c r="B1166" s="111" t="s">
        <v>434</v>
      </c>
      <c r="C1166" s="112" t="s">
        <v>418</v>
      </c>
      <c r="E1166" s="116" t="str">
        <f>E1007</f>
        <v/>
      </c>
      <c r="F1166" s="114"/>
      <c r="G1166" s="116">
        <f t="shared" ref="G1166:R1166" si="1661">G1007</f>
        <v>1459.941</v>
      </c>
      <c r="H1166" s="116">
        <f t="shared" si="1661"/>
        <v>409.98</v>
      </c>
      <c r="I1166" s="116">
        <f t="shared" si="1661"/>
        <v>267.9</v>
      </c>
      <c r="J1166" s="116">
        <f t="shared" si="1661"/>
        <v>692.73</v>
      </c>
      <c r="K1166" s="116" t="str">
        <f t="shared" si="1661"/>
        <v/>
      </c>
      <c r="L1166" s="116" t="str">
        <f t="shared" si="1661"/>
        <v/>
      </c>
      <c r="M1166" s="116" t="str">
        <f t="shared" si="1661"/>
        <v/>
      </c>
      <c r="N1166" s="116" t="str">
        <f t="shared" si="1661"/>
        <v/>
      </c>
      <c r="O1166" s="116" t="str">
        <f t="shared" si="1661"/>
        <v/>
      </c>
      <c r="P1166" s="116" t="str">
        <f t="shared" si="1661"/>
        <v/>
      </c>
      <c r="Q1166" s="116" t="str">
        <f t="shared" si="1661"/>
        <v/>
      </c>
      <c r="R1166" s="116" t="str">
        <f t="shared" si="1661"/>
        <v/>
      </c>
      <c r="S1166" s="120">
        <f t="shared" si="1659"/>
        <v>2830.551</v>
      </c>
      <c r="T1166" s="114"/>
      <c r="U1166" s="116">
        <f t="shared" ref="U1166:X1166" si="1662">SUMIFS($G1166:$R1166,$G$5:$R$5,U$6)</f>
        <v>2137.821</v>
      </c>
      <c r="V1166" s="116">
        <f t="shared" si="1662"/>
        <v>692.73</v>
      </c>
      <c r="W1166" s="116">
        <f t="shared" si="1662"/>
        <v>0</v>
      </c>
      <c r="X1166" s="116">
        <f t="shared" si="1662"/>
        <v>0</v>
      </c>
    </row>
    <row r="1167" ht="14.25" customHeight="1" outlineLevel="1">
      <c r="A1167" s="110"/>
      <c r="B1167" s="111" t="s">
        <v>424</v>
      </c>
      <c r="C1167" s="112" t="s">
        <v>418</v>
      </c>
      <c r="E1167" s="116" t="str">
        <f>E1013</f>
        <v/>
      </c>
      <c r="F1167" s="114"/>
      <c r="G1167" s="116" t="str">
        <f t="shared" ref="G1167:R1167" si="1663">G1013</f>
        <v/>
      </c>
      <c r="H1167" s="116" t="str">
        <f t="shared" si="1663"/>
        <v/>
      </c>
      <c r="I1167" s="116" t="str">
        <f t="shared" si="1663"/>
        <v/>
      </c>
      <c r="J1167" s="116" t="str">
        <f t="shared" si="1663"/>
        <v/>
      </c>
      <c r="K1167" s="116" t="str">
        <f t="shared" si="1663"/>
        <v/>
      </c>
      <c r="L1167" s="116" t="str">
        <f t="shared" si="1663"/>
        <v/>
      </c>
      <c r="M1167" s="116" t="str">
        <f t="shared" si="1663"/>
        <v/>
      </c>
      <c r="N1167" s="116" t="str">
        <f t="shared" si="1663"/>
        <v/>
      </c>
      <c r="O1167" s="116" t="str">
        <f t="shared" si="1663"/>
        <v/>
      </c>
      <c r="P1167" s="116" t="str">
        <f t="shared" si="1663"/>
        <v/>
      </c>
      <c r="Q1167" s="116" t="str">
        <f t="shared" si="1663"/>
        <v/>
      </c>
      <c r="R1167" s="116" t="str">
        <f t="shared" si="1663"/>
        <v/>
      </c>
      <c r="S1167" s="120">
        <f t="shared" si="1659"/>
        <v>0</v>
      </c>
      <c r="T1167" s="114"/>
      <c r="U1167" s="116">
        <f t="shared" ref="U1167:X1167" si="1664">SUMIFS($G1167:$R1167,$G$5:$R$5,U$6)</f>
        <v>0</v>
      </c>
      <c r="V1167" s="116">
        <f t="shared" si="1664"/>
        <v>0</v>
      </c>
      <c r="W1167" s="116">
        <f t="shared" si="1664"/>
        <v>0</v>
      </c>
      <c r="X1167" s="116">
        <f t="shared" si="1664"/>
        <v>0</v>
      </c>
    </row>
    <row r="1168" ht="14.25" customHeight="1" outlineLevel="1">
      <c r="A1168" s="121"/>
      <c r="B1168" s="148" t="s">
        <v>435</v>
      </c>
      <c r="C1168" s="123" t="s">
        <v>69</v>
      </c>
      <c r="D1168" s="70"/>
      <c r="E1168" s="117">
        <f>IFERROR(E1166/E1165,0)</f>
        <v>0</v>
      </c>
      <c r="F1168" s="109"/>
      <c r="G1168" s="117">
        <f t="shared" ref="G1168:S1168" si="1665">IFERROR(G1166/G1165,0)</f>
        <v>0.8857199192</v>
      </c>
      <c r="H1168" s="117">
        <f t="shared" si="1665"/>
        <v>0.9893339768</v>
      </c>
      <c r="I1168" s="117">
        <f t="shared" si="1665"/>
        <v>1</v>
      </c>
      <c r="J1168" s="117">
        <f t="shared" si="1665"/>
        <v>0</v>
      </c>
      <c r="K1168" s="117">
        <f t="shared" si="1665"/>
        <v>0</v>
      </c>
      <c r="L1168" s="117">
        <f t="shared" si="1665"/>
        <v>0</v>
      </c>
      <c r="M1168" s="117">
        <f t="shared" si="1665"/>
        <v>0</v>
      </c>
      <c r="N1168" s="117">
        <f t="shared" si="1665"/>
        <v>0</v>
      </c>
      <c r="O1168" s="117">
        <f t="shared" si="1665"/>
        <v>0</v>
      </c>
      <c r="P1168" s="117">
        <f t="shared" si="1665"/>
        <v>0</v>
      </c>
      <c r="Q1168" s="117">
        <f t="shared" si="1665"/>
        <v>0</v>
      </c>
      <c r="R1168" s="117">
        <f t="shared" si="1665"/>
        <v>0</v>
      </c>
      <c r="S1168" s="117">
        <f t="shared" si="1665"/>
        <v>1.214510793</v>
      </c>
      <c r="T1168" s="109"/>
      <c r="U1168" s="117">
        <f t="shared" ref="U1168:X1168" si="1666">IFERROR(U1166/U1165,0)</f>
        <v>0.9172795963</v>
      </c>
      <c r="V1168" s="117">
        <f t="shared" si="1666"/>
        <v>0</v>
      </c>
      <c r="W1168" s="117">
        <f t="shared" si="1666"/>
        <v>0</v>
      </c>
      <c r="X1168" s="117">
        <f t="shared" si="1666"/>
        <v>0</v>
      </c>
    </row>
    <row r="1169" ht="14.25" customHeight="1" outlineLevel="1">
      <c r="A1169" s="121"/>
      <c r="B1169" s="148" t="s">
        <v>436</v>
      </c>
      <c r="C1169" s="123" t="s">
        <v>69</v>
      </c>
      <c r="D1169" s="70"/>
      <c r="E1169" s="117">
        <f>IFERROR(E1167/E1165,0)</f>
        <v>0</v>
      </c>
      <c r="F1169" s="109"/>
      <c r="G1169" s="117">
        <f t="shared" ref="G1169:S1169" si="1667">IFERROR(G1167/G1165,0)</f>
        <v>0</v>
      </c>
      <c r="H1169" s="117">
        <f t="shared" si="1667"/>
        <v>0</v>
      </c>
      <c r="I1169" s="117">
        <f t="shared" si="1667"/>
        <v>0</v>
      </c>
      <c r="J1169" s="117">
        <f t="shared" si="1667"/>
        <v>0</v>
      </c>
      <c r="K1169" s="117">
        <f t="shared" si="1667"/>
        <v>0</v>
      </c>
      <c r="L1169" s="117">
        <f t="shared" si="1667"/>
        <v>0</v>
      </c>
      <c r="M1169" s="117">
        <f t="shared" si="1667"/>
        <v>0</v>
      </c>
      <c r="N1169" s="117">
        <f t="shared" si="1667"/>
        <v>0</v>
      </c>
      <c r="O1169" s="117">
        <f t="shared" si="1667"/>
        <v>0</v>
      </c>
      <c r="P1169" s="117">
        <f t="shared" si="1667"/>
        <v>0</v>
      </c>
      <c r="Q1169" s="117">
        <f t="shared" si="1667"/>
        <v>0</v>
      </c>
      <c r="R1169" s="117">
        <f t="shared" si="1667"/>
        <v>0</v>
      </c>
      <c r="S1169" s="117">
        <f t="shared" si="1667"/>
        <v>0</v>
      </c>
      <c r="T1169" s="109"/>
      <c r="U1169" s="117">
        <f t="shared" ref="U1169:X1169" si="1668">IFERROR(U1167/U1165,0)</f>
        <v>0</v>
      </c>
      <c r="V1169" s="117">
        <f t="shared" si="1668"/>
        <v>0</v>
      </c>
      <c r="W1169" s="117">
        <f t="shared" si="1668"/>
        <v>0</v>
      </c>
      <c r="X1169" s="117">
        <f t="shared" si="1668"/>
        <v>0</v>
      </c>
    </row>
    <row r="1170" ht="14.25" customHeight="1" outlineLevel="1">
      <c r="S1170" s="70"/>
    </row>
    <row r="1171" ht="14.25" customHeight="1" outlineLevel="1">
      <c r="A1171" s="105"/>
      <c r="B1171" s="199" t="s">
        <v>176</v>
      </c>
      <c r="C1171" s="107"/>
      <c r="D1171" s="70"/>
      <c r="E1171" s="108"/>
      <c r="F1171" s="109"/>
      <c r="G1171" s="108"/>
      <c r="H1171" s="108"/>
      <c r="I1171" s="108"/>
      <c r="J1171" s="108"/>
      <c r="K1171" s="108"/>
      <c r="L1171" s="108"/>
      <c r="M1171" s="108"/>
      <c r="N1171" s="108"/>
      <c r="O1171" s="108"/>
      <c r="P1171" s="108"/>
      <c r="Q1171" s="108"/>
      <c r="R1171" s="108"/>
      <c r="S1171" s="108"/>
      <c r="T1171" s="109"/>
      <c r="U1171" s="108"/>
      <c r="V1171" s="108"/>
      <c r="W1171" s="108"/>
      <c r="X1171" s="108"/>
    </row>
    <row r="1172" ht="14.25" customHeight="1" outlineLevel="1">
      <c r="A1172" s="110"/>
      <c r="B1172" s="111" t="s">
        <v>432</v>
      </c>
      <c r="C1172" s="112" t="s">
        <v>418</v>
      </c>
      <c r="E1172" s="116"/>
      <c r="F1172" s="114"/>
      <c r="G1172" s="116">
        <v>92249.47</v>
      </c>
      <c r="H1172" s="116">
        <v>119161.1</v>
      </c>
      <c r="I1172" s="116">
        <v>75212.96</v>
      </c>
      <c r="J1172" s="116"/>
      <c r="K1172" s="116"/>
      <c r="L1172" s="116"/>
      <c r="M1172" s="116"/>
      <c r="N1172" s="116"/>
      <c r="O1172" s="116"/>
      <c r="P1172" s="116"/>
      <c r="Q1172" s="116"/>
      <c r="R1172" s="116"/>
      <c r="S1172" s="120">
        <f t="shared" ref="S1172:S1175" si="1671">SUM(G1172:R1172)</f>
        <v>286623.53</v>
      </c>
      <c r="T1172" s="114"/>
      <c r="U1172" s="116">
        <f t="shared" ref="U1172:X1172" si="1669">SUMIFS($G1172:$R1172,$G$5:$R$5,U$6)</f>
        <v>286623.53</v>
      </c>
      <c r="V1172" s="116">
        <f t="shared" si="1669"/>
        <v>0</v>
      </c>
      <c r="W1172" s="116">
        <f t="shared" si="1669"/>
        <v>0</v>
      </c>
      <c r="X1172" s="116">
        <f t="shared" si="1669"/>
        <v>0</v>
      </c>
    </row>
    <row r="1173" ht="14.25" customHeight="1" outlineLevel="1">
      <c r="A1173" s="121"/>
      <c r="B1173" s="148" t="s">
        <v>433</v>
      </c>
      <c r="C1173" s="123" t="s">
        <v>418</v>
      </c>
      <c r="D1173" s="70"/>
      <c r="E1173" s="120">
        <f>SUM(E1172)</f>
        <v>0</v>
      </c>
      <c r="F1173" s="109"/>
      <c r="G1173" s="120">
        <f t="shared" ref="G1173:R1173" si="1670">SUM(G1172)</f>
        <v>92249.47</v>
      </c>
      <c r="H1173" s="120">
        <f t="shared" si="1670"/>
        <v>119161.1</v>
      </c>
      <c r="I1173" s="120">
        <f t="shared" si="1670"/>
        <v>75212.96</v>
      </c>
      <c r="J1173" s="120">
        <f t="shared" si="1670"/>
        <v>0</v>
      </c>
      <c r="K1173" s="120">
        <f t="shared" si="1670"/>
        <v>0</v>
      </c>
      <c r="L1173" s="120">
        <f t="shared" si="1670"/>
        <v>0</v>
      </c>
      <c r="M1173" s="120">
        <f t="shared" si="1670"/>
        <v>0</v>
      </c>
      <c r="N1173" s="120">
        <f t="shared" si="1670"/>
        <v>0</v>
      </c>
      <c r="O1173" s="120">
        <f t="shared" si="1670"/>
        <v>0</v>
      </c>
      <c r="P1173" s="120">
        <f t="shared" si="1670"/>
        <v>0</v>
      </c>
      <c r="Q1173" s="120">
        <f t="shared" si="1670"/>
        <v>0</v>
      </c>
      <c r="R1173" s="120">
        <f t="shared" si="1670"/>
        <v>0</v>
      </c>
      <c r="S1173" s="120">
        <f t="shared" si="1671"/>
        <v>286623.53</v>
      </c>
      <c r="T1173" s="109"/>
      <c r="U1173" s="120">
        <f t="shared" ref="U1173:X1173" si="1672">SUM(U1172)</f>
        <v>286623.53</v>
      </c>
      <c r="V1173" s="120">
        <f t="shared" si="1672"/>
        <v>0</v>
      </c>
      <c r="W1173" s="120">
        <f t="shared" si="1672"/>
        <v>0</v>
      </c>
      <c r="X1173" s="120">
        <f t="shared" si="1672"/>
        <v>0</v>
      </c>
    </row>
    <row r="1174" ht="14.25" customHeight="1" outlineLevel="1">
      <c r="A1174" s="110"/>
      <c r="B1174" s="111" t="s">
        <v>434</v>
      </c>
      <c r="C1174" s="112" t="s">
        <v>418</v>
      </c>
      <c r="E1174" s="116" t="str">
        <f>E1018</f>
        <v/>
      </c>
      <c r="F1174" s="114"/>
      <c r="G1174" s="116">
        <f t="shared" ref="G1174:R1174" si="1673">G1018</f>
        <v>85447.8</v>
      </c>
      <c r="H1174" s="116">
        <f t="shared" si="1673"/>
        <v>113953.39</v>
      </c>
      <c r="I1174" s="116">
        <f t="shared" si="1673"/>
        <v>87272.84</v>
      </c>
      <c r="J1174" s="116">
        <f t="shared" si="1673"/>
        <v>163214.57</v>
      </c>
      <c r="K1174" s="116" t="str">
        <f t="shared" si="1673"/>
        <v/>
      </c>
      <c r="L1174" s="116" t="str">
        <f t="shared" si="1673"/>
        <v/>
      </c>
      <c r="M1174" s="116" t="str">
        <f t="shared" si="1673"/>
        <v/>
      </c>
      <c r="N1174" s="116" t="str">
        <f t="shared" si="1673"/>
        <v/>
      </c>
      <c r="O1174" s="116" t="str">
        <f t="shared" si="1673"/>
        <v/>
      </c>
      <c r="P1174" s="116" t="str">
        <f t="shared" si="1673"/>
        <v/>
      </c>
      <c r="Q1174" s="116" t="str">
        <f t="shared" si="1673"/>
        <v/>
      </c>
      <c r="R1174" s="116" t="str">
        <f t="shared" si="1673"/>
        <v/>
      </c>
      <c r="S1174" s="120">
        <f t="shared" si="1671"/>
        <v>449888.6</v>
      </c>
      <c r="T1174" s="114"/>
      <c r="U1174" s="116">
        <f t="shared" ref="U1174:X1174" si="1674">SUMIFS($G1174:$R1174,$G$5:$R$5,U$6)</f>
        <v>286674.03</v>
      </c>
      <c r="V1174" s="116">
        <f t="shared" si="1674"/>
        <v>163214.57</v>
      </c>
      <c r="W1174" s="116">
        <f t="shared" si="1674"/>
        <v>0</v>
      </c>
      <c r="X1174" s="116">
        <f t="shared" si="1674"/>
        <v>0</v>
      </c>
    </row>
    <row r="1175" ht="14.25" customHeight="1" outlineLevel="1">
      <c r="A1175" s="110"/>
      <c r="B1175" s="111" t="s">
        <v>424</v>
      </c>
      <c r="C1175" s="112" t="s">
        <v>418</v>
      </c>
      <c r="E1175" s="116" t="str">
        <f>E1024</f>
        <v/>
      </c>
      <c r="F1175" s="114"/>
      <c r="G1175" s="116" t="str">
        <f t="shared" ref="G1175:R1175" si="1675">G1024</f>
        <v/>
      </c>
      <c r="H1175" s="116" t="str">
        <f t="shared" si="1675"/>
        <v/>
      </c>
      <c r="I1175" s="116" t="str">
        <f t="shared" si="1675"/>
        <v/>
      </c>
      <c r="J1175" s="116" t="str">
        <f t="shared" si="1675"/>
        <v/>
      </c>
      <c r="K1175" s="116" t="str">
        <f t="shared" si="1675"/>
        <v/>
      </c>
      <c r="L1175" s="116" t="str">
        <f t="shared" si="1675"/>
        <v/>
      </c>
      <c r="M1175" s="116" t="str">
        <f t="shared" si="1675"/>
        <v/>
      </c>
      <c r="N1175" s="116" t="str">
        <f t="shared" si="1675"/>
        <v/>
      </c>
      <c r="O1175" s="116" t="str">
        <f t="shared" si="1675"/>
        <v/>
      </c>
      <c r="P1175" s="116" t="str">
        <f t="shared" si="1675"/>
        <v/>
      </c>
      <c r="Q1175" s="116" t="str">
        <f t="shared" si="1675"/>
        <v/>
      </c>
      <c r="R1175" s="116" t="str">
        <f t="shared" si="1675"/>
        <v/>
      </c>
      <c r="S1175" s="120">
        <f t="shared" si="1671"/>
        <v>0</v>
      </c>
      <c r="T1175" s="114"/>
      <c r="U1175" s="116">
        <f t="shared" ref="U1175:X1175" si="1676">SUMIFS($G1175:$R1175,$G$5:$R$5,U$6)</f>
        <v>0</v>
      </c>
      <c r="V1175" s="116">
        <f t="shared" si="1676"/>
        <v>0</v>
      </c>
      <c r="W1175" s="116">
        <f t="shared" si="1676"/>
        <v>0</v>
      </c>
      <c r="X1175" s="116">
        <f t="shared" si="1676"/>
        <v>0</v>
      </c>
    </row>
    <row r="1176" ht="14.25" customHeight="1" outlineLevel="1">
      <c r="A1176" s="121"/>
      <c r="B1176" s="148" t="s">
        <v>435</v>
      </c>
      <c r="C1176" s="123" t="s">
        <v>69</v>
      </c>
      <c r="D1176" s="70"/>
      <c r="E1176" s="117">
        <f>IFERROR(E1174/E1173,0)</f>
        <v>0</v>
      </c>
      <c r="F1176" s="109"/>
      <c r="G1176" s="117">
        <f t="shared" ref="G1176:S1176" si="1677">IFERROR(G1174/G1173,0)</f>
        <v>0.9262687363</v>
      </c>
      <c r="H1176" s="117">
        <f t="shared" si="1677"/>
        <v>0.9562968955</v>
      </c>
      <c r="I1176" s="117">
        <f t="shared" si="1677"/>
        <v>1.160343111</v>
      </c>
      <c r="J1176" s="117">
        <f t="shared" si="1677"/>
        <v>0</v>
      </c>
      <c r="K1176" s="117">
        <f t="shared" si="1677"/>
        <v>0</v>
      </c>
      <c r="L1176" s="117">
        <f t="shared" si="1677"/>
        <v>0</v>
      </c>
      <c r="M1176" s="117">
        <f t="shared" si="1677"/>
        <v>0</v>
      </c>
      <c r="N1176" s="117">
        <f t="shared" si="1677"/>
        <v>0</v>
      </c>
      <c r="O1176" s="117">
        <f t="shared" si="1677"/>
        <v>0</v>
      </c>
      <c r="P1176" s="117">
        <f t="shared" si="1677"/>
        <v>0</v>
      </c>
      <c r="Q1176" s="117">
        <f t="shared" si="1677"/>
        <v>0</v>
      </c>
      <c r="R1176" s="117">
        <f t="shared" si="1677"/>
        <v>0</v>
      </c>
      <c r="S1176" s="117">
        <f t="shared" si="1677"/>
        <v>1.569615028</v>
      </c>
      <c r="T1176" s="109"/>
      <c r="U1176" s="117">
        <f t="shared" ref="U1176:X1176" si="1678">IFERROR(U1174/U1173,0)</f>
        <v>1.000176189</v>
      </c>
      <c r="V1176" s="117">
        <f t="shared" si="1678"/>
        <v>0</v>
      </c>
      <c r="W1176" s="117">
        <f t="shared" si="1678"/>
        <v>0</v>
      </c>
      <c r="X1176" s="117">
        <f t="shared" si="1678"/>
        <v>0</v>
      </c>
    </row>
    <row r="1177" ht="14.25" customHeight="1" outlineLevel="1">
      <c r="A1177" s="121"/>
      <c r="B1177" s="148" t="s">
        <v>436</v>
      </c>
      <c r="C1177" s="123" t="s">
        <v>69</v>
      </c>
      <c r="D1177" s="70"/>
      <c r="E1177" s="117">
        <f>IFERROR(E1175/E1173,0)</f>
        <v>0</v>
      </c>
      <c r="F1177" s="109"/>
      <c r="G1177" s="117">
        <f t="shared" ref="G1177:S1177" si="1679">IFERROR(G1175/G1173,0)</f>
        <v>0</v>
      </c>
      <c r="H1177" s="117">
        <f t="shared" si="1679"/>
        <v>0</v>
      </c>
      <c r="I1177" s="117">
        <f t="shared" si="1679"/>
        <v>0</v>
      </c>
      <c r="J1177" s="117">
        <f t="shared" si="1679"/>
        <v>0</v>
      </c>
      <c r="K1177" s="117">
        <f t="shared" si="1679"/>
        <v>0</v>
      </c>
      <c r="L1177" s="117">
        <f t="shared" si="1679"/>
        <v>0</v>
      </c>
      <c r="M1177" s="117">
        <f t="shared" si="1679"/>
        <v>0</v>
      </c>
      <c r="N1177" s="117">
        <f t="shared" si="1679"/>
        <v>0</v>
      </c>
      <c r="O1177" s="117">
        <f t="shared" si="1679"/>
        <v>0</v>
      </c>
      <c r="P1177" s="117">
        <f t="shared" si="1679"/>
        <v>0</v>
      </c>
      <c r="Q1177" s="117">
        <f t="shared" si="1679"/>
        <v>0</v>
      </c>
      <c r="R1177" s="117">
        <f t="shared" si="1679"/>
        <v>0</v>
      </c>
      <c r="S1177" s="117">
        <f t="shared" si="1679"/>
        <v>0</v>
      </c>
      <c r="T1177" s="109"/>
      <c r="U1177" s="117">
        <f t="shared" ref="U1177:X1177" si="1680">IFERROR(U1175/U1173,0)</f>
        <v>0</v>
      </c>
      <c r="V1177" s="117">
        <f t="shared" si="1680"/>
        <v>0</v>
      </c>
      <c r="W1177" s="117">
        <f t="shared" si="1680"/>
        <v>0</v>
      </c>
      <c r="X1177" s="117">
        <f t="shared" si="1680"/>
        <v>0</v>
      </c>
    </row>
    <row r="1178" ht="14.25" customHeight="1" outlineLevel="1">
      <c r="S1178" s="70"/>
    </row>
    <row r="1179" ht="14.25" customHeight="1" outlineLevel="1">
      <c r="A1179" s="105"/>
      <c r="B1179" s="199" t="s">
        <v>177</v>
      </c>
      <c r="C1179" s="107"/>
      <c r="D1179" s="70"/>
      <c r="E1179" s="108"/>
      <c r="F1179" s="109"/>
      <c r="G1179" s="108"/>
      <c r="H1179" s="108"/>
      <c r="I1179" s="108"/>
      <c r="J1179" s="108"/>
      <c r="K1179" s="108"/>
      <c r="L1179" s="108"/>
      <c r="M1179" s="108"/>
      <c r="N1179" s="108"/>
      <c r="O1179" s="108"/>
      <c r="P1179" s="108"/>
      <c r="Q1179" s="108"/>
      <c r="R1179" s="108"/>
      <c r="S1179" s="108"/>
      <c r="T1179" s="109"/>
      <c r="U1179" s="108"/>
      <c r="V1179" s="108"/>
      <c r="W1179" s="108"/>
      <c r="X1179" s="108"/>
    </row>
    <row r="1180" ht="14.25" customHeight="1" outlineLevel="1">
      <c r="A1180" s="110"/>
      <c r="B1180" s="111" t="s">
        <v>432</v>
      </c>
      <c r="C1180" s="112" t="s">
        <v>418</v>
      </c>
      <c r="E1180" s="116"/>
      <c r="F1180" s="114"/>
      <c r="G1180" s="116">
        <v>0.0</v>
      </c>
      <c r="H1180" s="116">
        <v>2681.09</v>
      </c>
      <c r="I1180" s="116">
        <v>62.31</v>
      </c>
      <c r="J1180" s="116"/>
      <c r="K1180" s="116"/>
      <c r="L1180" s="116"/>
      <c r="M1180" s="116"/>
      <c r="N1180" s="116"/>
      <c r="O1180" s="116"/>
      <c r="P1180" s="116"/>
      <c r="Q1180" s="116"/>
      <c r="R1180" s="116"/>
      <c r="S1180" s="120">
        <f t="shared" ref="S1180:S1183" si="1683">SUM(G1180:R1180)</f>
        <v>2743.4</v>
      </c>
      <c r="T1180" s="114"/>
      <c r="U1180" s="116">
        <f t="shared" ref="U1180:X1180" si="1681">SUMIFS($G1180:$R1180,$G$5:$R$5,U$6)</f>
        <v>2743.4</v>
      </c>
      <c r="V1180" s="116">
        <f t="shared" si="1681"/>
        <v>0</v>
      </c>
      <c r="W1180" s="116">
        <f t="shared" si="1681"/>
        <v>0</v>
      </c>
      <c r="X1180" s="116">
        <f t="shared" si="1681"/>
        <v>0</v>
      </c>
    </row>
    <row r="1181" ht="14.25" customHeight="1" outlineLevel="1">
      <c r="A1181" s="121"/>
      <c r="B1181" s="148" t="s">
        <v>433</v>
      </c>
      <c r="C1181" s="123" t="s">
        <v>418</v>
      </c>
      <c r="D1181" s="70"/>
      <c r="E1181" s="120">
        <f>SUM(E1180)</f>
        <v>0</v>
      </c>
      <c r="F1181" s="109"/>
      <c r="G1181" s="120">
        <f t="shared" ref="G1181:R1181" si="1682">SUM(G1180)</f>
        <v>0</v>
      </c>
      <c r="H1181" s="120">
        <f t="shared" si="1682"/>
        <v>2681.09</v>
      </c>
      <c r="I1181" s="120">
        <f t="shared" si="1682"/>
        <v>62.31</v>
      </c>
      <c r="J1181" s="120">
        <f t="shared" si="1682"/>
        <v>0</v>
      </c>
      <c r="K1181" s="120">
        <f t="shared" si="1682"/>
        <v>0</v>
      </c>
      <c r="L1181" s="120">
        <f t="shared" si="1682"/>
        <v>0</v>
      </c>
      <c r="M1181" s="120">
        <f t="shared" si="1682"/>
        <v>0</v>
      </c>
      <c r="N1181" s="120">
        <f t="shared" si="1682"/>
        <v>0</v>
      </c>
      <c r="O1181" s="120">
        <f t="shared" si="1682"/>
        <v>0</v>
      </c>
      <c r="P1181" s="120">
        <f t="shared" si="1682"/>
        <v>0</v>
      </c>
      <c r="Q1181" s="120">
        <f t="shared" si="1682"/>
        <v>0</v>
      </c>
      <c r="R1181" s="120">
        <f t="shared" si="1682"/>
        <v>0</v>
      </c>
      <c r="S1181" s="120">
        <f t="shared" si="1683"/>
        <v>2743.4</v>
      </c>
      <c r="T1181" s="109"/>
      <c r="U1181" s="120">
        <f t="shared" ref="U1181:X1181" si="1684">SUM(U1180)</f>
        <v>2743.4</v>
      </c>
      <c r="V1181" s="120">
        <f t="shared" si="1684"/>
        <v>0</v>
      </c>
      <c r="W1181" s="120">
        <f t="shared" si="1684"/>
        <v>0</v>
      </c>
      <c r="X1181" s="120">
        <f t="shared" si="1684"/>
        <v>0</v>
      </c>
    </row>
    <row r="1182" ht="14.25" customHeight="1" outlineLevel="1">
      <c r="A1182" s="110"/>
      <c r="B1182" s="111" t="s">
        <v>434</v>
      </c>
      <c r="C1182" s="112" t="s">
        <v>418</v>
      </c>
      <c r="E1182" s="116" t="str">
        <f>E1029</f>
        <v/>
      </c>
      <c r="F1182" s="114"/>
      <c r="G1182" s="116">
        <f t="shared" ref="G1182:R1182" si="1685">G1029</f>
        <v>6.11</v>
      </c>
      <c r="H1182" s="116">
        <f t="shared" si="1685"/>
        <v>3016.4</v>
      </c>
      <c r="I1182" s="116">
        <f t="shared" si="1685"/>
        <v>2722.64</v>
      </c>
      <c r="J1182" s="116">
        <f t="shared" si="1685"/>
        <v>3485.35</v>
      </c>
      <c r="K1182" s="116" t="str">
        <f t="shared" si="1685"/>
        <v/>
      </c>
      <c r="L1182" s="116" t="str">
        <f t="shared" si="1685"/>
        <v/>
      </c>
      <c r="M1182" s="116" t="str">
        <f t="shared" si="1685"/>
        <v/>
      </c>
      <c r="N1182" s="116" t="str">
        <f t="shared" si="1685"/>
        <v/>
      </c>
      <c r="O1182" s="116" t="str">
        <f t="shared" si="1685"/>
        <v/>
      </c>
      <c r="P1182" s="116" t="str">
        <f t="shared" si="1685"/>
        <v/>
      </c>
      <c r="Q1182" s="116" t="str">
        <f t="shared" si="1685"/>
        <v/>
      </c>
      <c r="R1182" s="116" t="str">
        <f t="shared" si="1685"/>
        <v/>
      </c>
      <c r="S1182" s="120">
        <f t="shared" si="1683"/>
        <v>9230.5</v>
      </c>
      <c r="T1182" s="114"/>
      <c r="U1182" s="116">
        <f t="shared" ref="U1182:X1182" si="1686">SUMIFS($G1182:$R1182,$G$5:$R$5,U$6)</f>
        <v>5745.15</v>
      </c>
      <c r="V1182" s="116">
        <f t="shared" si="1686"/>
        <v>3485.35</v>
      </c>
      <c r="W1182" s="116">
        <f t="shared" si="1686"/>
        <v>0</v>
      </c>
      <c r="X1182" s="116">
        <f t="shared" si="1686"/>
        <v>0</v>
      </c>
    </row>
    <row r="1183" ht="14.25" customHeight="1" outlineLevel="1">
      <c r="A1183" s="110"/>
      <c r="B1183" s="111" t="s">
        <v>424</v>
      </c>
      <c r="C1183" s="112" t="s">
        <v>418</v>
      </c>
      <c r="E1183" s="116" t="str">
        <f>E1035</f>
        <v/>
      </c>
      <c r="F1183" s="114"/>
      <c r="G1183" s="116" t="str">
        <f t="shared" ref="G1183:R1183" si="1687">G1035</f>
        <v/>
      </c>
      <c r="H1183" s="116" t="str">
        <f t="shared" si="1687"/>
        <v/>
      </c>
      <c r="I1183" s="116" t="str">
        <f t="shared" si="1687"/>
        <v/>
      </c>
      <c r="J1183" s="116" t="str">
        <f t="shared" si="1687"/>
        <v/>
      </c>
      <c r="K1183" s="116" t="str">
        <f t="shared" si="1687"/>
        <v/>
      </c>
      <c r="L1183" s="116" t="str">
        <f t="shared" si="1687"/>
        <v/>
      </c>
      <c r="M1183" s="116" t="str">
        <f t="shared" si="1687"/>
        <v/>
      </c>
      <c r="N1183" s="116" t="str">
        <f t="shared" si="1687"/>
        <v/>
      </c>
      <c r="O1183" s="116" t="str">
        <f t="shared" si="1687"/>
        <v/>
      </c>
      <c r="P1183" s="116" t="str">
        <f t="shared" si="1687"/>
        <v/>
      </c>
      <c r="Q1183" s="116" t="str">
        <f t="shared" si="1687"/>
        <v/>
      </c>
      <c r="R1183" s="116" t="str">
        <f t="shared" si="1687"/>
        <v/>
      </c>
      <c r="S1183" s="120">
        <f t="shared" si="1683"/>
        <v>0</v>
      </c>
      <c r="T1183" s="114"/>
      <c r="U1183" s="116">
        <f t="shared" ref="U1183:X1183" si="1688">SUMIFS($G1183:$R1183,$G$5:$R$5,U$6)</f>
        <v>0</v>
      </c>
      <c r="V1183" s="116">
        <f t="shared" si="1688"/>
        <v>0</v>
      </c>
      <c r="W1183" s="116">
        <f t="shared" si="1688"/>
        <v>0</v>
      </c>
      <c r="X1183" s="116">
        <f t="shared" si="1688"/>
        <v>0</v>
      </c>
    </row>
    <row r="1184" ht="14.25" customHeight="1" outlineLevel="1">
      <c r="A1184" s="121"/>
      <c r="B1184" s="148" t="s">
        <v>435</v>
      </c>
      <c r="C1184" s="123" t="s">
        <v>69</v>
      </c>
      <c r="D1184" s="70"/>
      <c r="E1184" s="117">
        <f>IFERROR(E1182/E1181,0)</f>
        <v>0</v>
      </c>
      <c r="F1184" s="109"/>
      <c r="G1184" s="117">
        <f t="shared" ref="G1184:S1184" si="1689">IFERROR(G1182/G1181,0)</f>
        <v>0</v>
      </c>
      <c r="H1184" s="117">
        <f t="shared" si="1689"/>
        <v>1.125064806</v>
      </c>
      <c r="I1184" s="117">
        <f t="shared" si="1689"/>
        <v>43.69507302</v>
      </c>
      <c r="J1184" s="117">
        <f t="shared" si="1689"/>
        <v>0</v>
      </c>
      <c r="K1184" s="117">
        <f t="shared" si="1689"/>
        <v>0</v>
      </c>
      <c r="L1184" s="117">
        <f t="shared" si="1689"/>
        <v>0</v>
      </c>
      <c r="M1184" s="117">
        <f t="shared" si="1689"/>
        <v>0</v>
      </c>
      <c r="N1184" s="117">
        <f t="shared" si="1689"/>
        <v>0</v>
      </c>
      <c r="O1184" s="117">
        <f t="shared" si="1689"/>
        <v>0</v>
      </c>
      <c r="P1184" s="117">
        <f t="shared" si="1689"/>
        <v>0</v>
      </c>
      <c r="Q1184" s="117">
        <f t="shared" si="1689"/>
        <v>0</v>
      </c>
      <c r="R1184" s="117">
        <f t="shared" si="1689"/>
        <v>0</v>
      </c>
      <c r="S1184" s="117">
        <f t="shared" si="1689"/>
        <v>3.364620544</v>
      </c>
      <c r="T1184" s="109"/>
      <c r="U1184" s="117">
        <f t="shared" ref="U1184:X1184" si="1690">IFERROR(U1182/U1181,0)</f>
        <v>2.094171466</v>
      </c>
      <c r="V1184" s="117">
        <f t="shared" si="1690"/>
        <v>0</v>
      </c>
      <c r="W1184" s="117">
        <f t="shared" si="1690"/>
        <v>0</v>
      </c>
      <c r="X1184" s="117">
        <f t="shared" si="1690"/>
        <v>0</v>
      </c>
    </row>
    <row r="1185" ht="14.25" customHeight="1" outlineLevel="1">
      <c r="A1185" s="121"/>
      <c r="B1185" s="148" t="s">
        <v>436</v>
      </c>
      <c r="C1185" s="123" t="s">
        <v>69</v>
      </c>
      <c r="D1185" s="70"/>
      <c r="E1185" s="117">
        <f>IFERROR(E1183/E1181,0)</f>
        <v>0</v>
      </c>
      <c r="F1185" s="109"/>
      <c r="G1185" s="117">
        <f t="shared" ref="G1185:S1185" si="1691">IFERROR(G1183/G1181,0)</f>
        <v>0</v>
      </c>
      <c r="H1185" s="117">
        <f t="shared" si="1691"/>
        <v>0</v>
      </c>
      <c r="I1185" s="117">
        <f t="shared" si="1691"/>
        <v>0</v>
      </c>
      <c r="J1185" s="117">
        <f t="shared" si="1691"/>
        <v>0</v>
      </c>
      <c r="K1185" s="117">
        <f t="shared" si="1691"/>
        <v>0</v>
      </c>
      <c r="L1185" s="117">
        <f t="shared" si="1691"/>
        <v>0</v>
      </c>
      <c r="M1185" s="117">
        <f t="shared" si="1691"/>
        <v>0</v>
      </c>
      <c r="N1185" s="117">
        <f t="shared" si="1691"/>
        <v>0</v>
      </c>
      <c r="O1185" s="117">
        <f t="shared" si="1691"/>
        <v>0</v>
      </c>
      <c r="P1185" s="117">
        <f t="shared" si="1691"/>
        <v>0</v>
      </c>
      <c r="Q1185" s="117">
        <f t="shared" si="1691"/>
        <v>0</v>
      </c>
      <c r="R1185" s="117">
        <f t="shared" si="1691"/>
        <v>0</v>
      </c>
      <c r="S1185" s="117">
        <f t="shared" si="1691"/>
        <v>0</v>
      </c>
      <c r="T1185" s="109"/>
      <c r="U1185" s="117">
        <f t="shared" ref="U1185:X1185" si="1692">IFERROR(U1183/U1181,0)</f>
        <v>0</v>
      </c>
      <c r="V1185" s="117">
        <f t="shared" si="1692"/>
        <v>0</v>
      </c>
      <c r="W1185" s="117">
        <f t="shared" si="1692"/>
        <v>0</v>
      </c>
      <c r="X1185" s="117">
        <f t="shared" si="1692"/>
        <v>0</v>
      </c>
    </row>
    <row r="1186" ht="14.25" customHeight="1" outlineLevel="1">
      <c r="S1186" s="70"/>
    </row>
    <row r="1187" ht="14.25" customHeight="1" outlineLevel="1">
      <c r="A1187" s="105"/>
      <c r="B1187" s="199" t="s">
        <v>178</v>
      </c>
      <c r="C1187" s="107"/>
      <c r="D1187" s="70"/>
      <c r="E1187" s="108"/>
      <c r="F1187" s="109"/>
      <c r="G1187" s="108"/>
      <c r="H1187" s="108"/>
      <c r="I1187" s="108"/>
      <c r="J1187" s="108"/>
      <c r="K1187" s="108"/>
      <c r="L1187" s="108"/>
      <c r="M1187" s="108"/>
      <c r="N1187" s="108"/>
      <c r="O1187" s="108"/>
      <c r="P1187" s="108"/>
      <c r="Q1187" s="108"/>
      <c r="R1187" s="108"/>
      <c r="S1187" s="108"/>
      <c r="T1187" s="109"/>
      <c r="U1187" s="108"/>
      <c r="V1187" s="108"/>
      <c r="W1187" s="108"/>
      <c r="X1187" s="108"/>
    </row>
    <row r="1188" ht="14.25" customHeight="1" outlineLevel="1">
      <c r="A1188" s="110"/>
      <c r="B1188" s="111" t="s">
        <v>432</v>
      </c>
      <c r="C1188" s="112" t="s">
        <v>418</v>
      </c>
      <c r="E1188" s="116"/>
      <c r="F1188" s="114"/>
      <c r="G1188" s="116">
        <v>3100.0</v>
      </c>
      <c r="H1188" s="116">
        <v>10453.0</v>
      </c>
      <c r="I1188" s="116">
        <v>7378.0</v>
      </c>
      <c r="J1188" s="116"/>
      <c r="K1188" s="116"/>
      <c r="L1188" s="116"/>
      <c r="M1188" s="116"/>
      <c r="N1188" s="116"/>
      <c r="O1188" s="116"/>
      <c r="P1188" s="116"/>
      <c r="Q1188" s="116"/>
      <c r="R1188" s="116"/>
      <c r="S1188" s="120">
        <f t="shared" ref="S1188:S1191" si="1695">SUM(G1188:R1188)</f>
        <v>20931</v>
      </c>
      <c r="T1188" s="114"/>
      <c r="U1188" s="116">
        <f t="shared" ref="U1188:X1188" si="1693">SUMIFS($G1188:$R1188,$G$5:$R$5,U$6)</f>
        <v>20931</v>
      </c>
      <c r="V1188" s="116">
        <f t="shared" si="1693"/>
        <v>0</v>
      </c>
      <c r="W1188" s="116">
        <f t="shared" si="1693"/>
        <v>0</v>
      </c>
      <c r="X1188" s="116">
        <f t="shared" si="1693"/>
        <v>0</v>
      </c>
    </row>
    <row r="1189" ht="14.25" customHeight="1" outlineLevel="1">
      <c r="A1189" s="121"/>
      <c r="B1189" s="148" t="s">
        <v>433</v>
      </c>
      <c r="C1189" s="123" t="s">
        <v>418</v>
      </c>
      <c r="D1189" s="70"/>
      <c r="E1189" s="120">
        <f>SUM(E1188)</f>
        <v>0</v>
      </c>
      <c r="F1189" s="109"/>
      <c r="G1189" s="120">
        <f t="shared" ref="G1189:R1189" si="1694">SUM(G1188)</f>
        <v>3100</v>
      </c>
      <c r="H1189" s="120">
        <f t="shared" si="1694"/>
        <v>10453</v>
      </c>
      <c r="I1189" s="120">
        <f t="shared" si="1694"/>
        <v>7378</v>
      </c>
      <c r="J1189" s="120">
        <f t="shared" si="1694"/>
        <v>0</v>
      </c>
      <c r="K1189" s="120">
        <f t="shared" si="1694"/>
        <v>0</v>
      </c>
      <c r="L1189" s="120">
        <f t="shared" si="1694"/>
        <v>0</v>
      </c>
      <c r="M1189" s="120">
        <f t="shared" si="1694"/>
        <v>0</v>
      </c>
      <c r="N1189" s="120">
        <f t="shared" si="1694"/>
        <v>0</v>
      </c>
      <c r="O1189" s="120">
        <f t="shared" si="1694"/>
        <v>0</v>
      </c>
      <c r="P1189" s="120">
        <f t="shared" si="1694"/>
        <v>0</v>
      </c>
      <c r="Q1189" s="120">
        <f t="shared" si="1694"/>
        <v>0</v>
      </c>
      <c r="R1189" s="120">
        <f t="shared" si="1694"/>
        <v>0</v>
      </c>
      <c r="S1189" s="120">
        <f t="shared" si="1695"/>
        <v>20931</v>
      </c>
      <c r="T1189" s="109"/>
      <c r="U1189" s="120">
        <f t="shared" ref="U1189:X1189" si="1696">SUM(U1188)</f>
        <v>20931</v>
      </c>
      <c r="V1189" s="120">
        <f t="shared" si="1696"/>
        <v>0</v>
      </c>
      <c r="W1189" s="120">
        <f t="shared" si="1696"/>
        <v>0</v>
      </c>
      <c r="X1189" s="120">
        <f t="shared" si="1696"/>
        <v>0</v>
      </c>
    </row>
    <row r="1190" ht="14.25" customHeight="1" outlineLevel="1">
      <c r="A1190" s="110"/>
      <c r="B1190" s="111" t="s">
        <v>434</v>
      </c>
      <c r="C1190" s="112" t="s">
        <v>418</v>
      </c>
      <c r="E1190" s="116" t="str">
        <f>E1040</f>
        <v/>
      </c>
      <c r="F1190" s="114"/>
      <c r="G1190" s="116">
        <f t="shared" ref="G1190:R1190" si="1697">G1040</f>
        <v>4960</v>
      </c>
      <c r="H1190" s="116">
        <f t="shared" si="1697"/>
        <v>9920</v>
      </c>
      <c r="I1190" s="116">
        <f t="shared" si="1697"/>
        <v>7378</v>
      </c>
      <c r="J1190" s="116">
        <f t="shared" si="1697"/>
        <v>15986.42</v>
      </c>
      <c r="K1190" s="116" t="str">
        <f t="shared" si="1697"/>
        <v/>
      </c>
      <c r="L1190" s="116" t="str">
        <f t="shared" si="1697"/>
        <v/>
      </c>
      <c r="M1190" s="116" t="str">
        <f t="shared" si="1697"/>
        <v/>
      </c>
      <c r="N1190" s="116" t="str">
        <f t="shared" si="1697"/>
        <v/>
      </c>
      <c r="O1190" s="116" t="str">
        <f t="shared" si="1697"/>
        <v/>
      </c>
      <c r="P1190" s="116" t="str">
        <f t="shared" si="1697"/>
        <v/>
      </c>
      <c r="Q1190" s="116" t="str">
        <f t="shared" si="1697"/>
        <v/>
      </c>
      <c r="R1190" s="116" t="str">
        <f t="shared" si="1697"/>
        <v/>
      </c>
      <c r="S1190" s="120">
        <f t="shared" si="1695"/>
        <v>38244.42</v>
      </c>
      <c r="T1190" s="114"/>
      <c r="U1190" s="116">
        <f t="shared" ref="U1190:X1190" si="1698">SUMIFS($G1190:$R1190,$G$5:$R$5,U$6)</f>
        <v>22258</v>
      </c>
      <c r="V1190" s="116">
        <f t="shared" si="1698"/>
        <v>15986.42</v>
      </c>
      <c r="W1190" s="116">
        <f t="shared" si="1698"/>
        <v>0</v>
      </c>
      <c r="X1190" s="116">
        <f t="shared" si="1698"/>
        <v>0</v>
      </c>
    </row>
    <row r="1191" ht="14.25" customHeight="1" outlineLevel="1">
      <c r="A1191" s="110"/>
      <c r="B1191" s="111" t="s">
        <v>424</v>
      </c>
      <c r="C1191" s="112" t="s">
        <v>418</v>
      </c>
      <c r="E1191" s="116" t="str">
        <f>E1046</f>
        <v/>
      </c>
      <c r="F1191" s="114"/>
      <c r="G1191" s="116" t="str">
        <f t="shared" ref="G1191:R1191" si="1699">G1046</f>
        <v/>
      </c>
      <c r="H1191" s="116" t="str">
        <f t="shared" si="1699"/>
        <v/>
      </c>
      <c r="I1191" s="116" t="str">
        <f t="shared" si="1699"/>
        <v/>
      </c>
      <c r="J1191" s="116" t="str">
        <f t="shared" si="1699"/>
        <v/>
      </c>
      <c r="K1191" s="116" t="str">
        <f t="shared" si="1699"/>
        <v/>
      </c>
      <c r="L1191" s="116" t="str">
        <f t="shared" si="1699"/>
        <v/>
      </c>
      <c r="M1191" s="116" t="str">
        <f t="shared" si="1699"/>
        <v/>
      </c>
      <c r="N1191" s="116" t="str">
        <f t="shared" si="1699"/>
        <v/>
      </c>
      <c r="O1191" s="116" t="str">
        <f t="shared" si="1699"/>
        <v/>
      </c>
      <c r="P1191" s="116" t="str">
        <f t="shared" si="1699"/>
        <v/>
      </c>
      <c r="Q1191" s="116" t="str">
        <f t="shared" si="1699"/>
        <v/>
      </c>
      <c r="R1191" s="116" t="str">
        <f t="shared" si="1699"/>
        <v/>
      </c>
      <c r="S1191" s="120">
        <f t="shared" si="1695"/>
        <v>0</v>
      </c>
      <c r="T1191" s="114"/>
      <c r="U1191" s="116">
        <f t="shared" ref="U1191:X1191" si="1700">SUMIFS($G1191:$R1191,$G$5:$R$5,U$6)</f>
        <v>0</v>
      </c>
      <c r="V1191" s="116">
        <f t="shared" si="1700"/>
        <v>0</v>
      </c>
      <c r="W1191" s="116">
        <f t="shared" si="1700"/>
        <v>0</v>
      </c>
      <c r="X1191" s="116">
        <f t="shared" si="1700"/>
        <v>0</v>
      </c>
    </row>
    <row r="1192" ht="14.25" customHeight="1" outlineLevel="1">
      <c r="A1192" s="121"/>
      <c r="B1192" s="148" t="s">
        <v>435</v>
      </c>
      <c r="C1192" s="123" t="s">
        <v>69</v>
      </c>
      <c r="D1192" s="70"/>
      <c r="E1192" s="117">
        <f>IFERROR(E1190/E1189,0)</f>
        <v>0</v>
      </c>
      <c r="F1192" s="109"/>
      <c r="G1192" s="117">
        <f t="shared" ref="G1192:S1192" si="1701">IFERROR(G1190/G1189,0)</f>
        <v>1.6</v>
      </c>
      <c r="H1192" s="117">
        <f t="shared" si="1701"/>
        <v>0.9490098536</v>
      </c>
      <c r="I1192" s="117">
        <f t="shared" si="1701"/>
        <v>1</v>
      </c>
      <c r="J1192" s="117">
        <f t="shared" si="1701"/>
        <v>0</v>
      </c>
      <c r="K1192" s="117">
        <f t="shared" si="1701"/>
        <v>0</v>
      </c>
      <c r="L1192" s="117">
        <f t="shared" si="1701"/>
        <v>0</v>
      </c>
      <c r="M1192" s="117">
        <f t="shared" si="1701"/>
        <v>0</v>
      </c>
      <c r="N1192" s="117">
        <f t="shared" si="1701"/>
        <v>0</v>
      </c>
      <c r="O1192" s="117">
        <f t="shared" si="1701"/>
        <v>0</v>
      </c>
      <c r="P1192" s="117">
        <f t="shared" si="1701"/>
        <v>0</v>
      </c>
      <c r="Q1192" s="117">
        <f t="shared" si="1701"/>
        <v>0</v>
      </c>
      <c r="R1192" s="117">
        <f t="shared" si="1701"/>
        <v>0</v>
      </c>
      <c r="S1192" s="117">
        <f t="shared" si="1701"/>
        <v>1.827166404</v>
      </c>
      <c r="T1192" s="109"/>
      <c r="U1192" s="117">
        <f t="shared" ref="U1192:X1192" si="1702">IFERROR(U1190/U1189,0)</f>
        <v>1.063398786</v>
      </c>
      <c r="V1192" s="117">
        <f t="shared" si="1702"/>
        <v>0</v>
      </c>
      <c r="W1192" s="117">
        <f t="shared" si="1702"/>
        <v>0</v>
      </c>
      <c r="X1192" s="117">
        <f t="shared" si="1702"/>
        <v>0</v>
      </c>
    </row>
    <row r="1193" ht="14.25" customHeight="1" outlineLevel="1">
      <c r="A1193" s="121"/>
      <c r="B1193" s="148" t="s">
        <v>436</v>
      </c>
      <c r="C1193" s="123" t="s">
        <v>69</v>
      </c>
      <c r="D1193" s="70"/>
      <c r="E1193" s="117">
        <f>IFERROR(E1191/E1189,0)</f>
        <v>0</v>
      </c>
      <c r="F1193" s="109"/>
      <c r="G1193" s="117">
        <f t="shared" ref="G1193:S1193" si="1703">IFERROR(G1191/G1189,0)</f>
        <v>0</v>
      </c>
      <c r="H1193" s="117">
        <f t="shared" si="1703"/>
        <v>0</v>
      </c>
      <c r="I1193" s="117">
        <f t="shared" si="1703"/>
        <v>0</v>
      </c>
      <c r="J1193" s="117">
        <f t="shared" si="1703"/>
        <v>0</v>
      </c>
      <c r="K1193" s="117">
        <f t="shared" si="1703"/>
        <v>0</v>
      </c>
      <c r="L1193" s="117">
        <f t="shared" si="1703"/>
        <v>0</v>
      </c>
      <c r="M1193" s="117">
        <f t="shared" si="1703"/>
        <v>0</v>
      </c>
      <c r="N1193" s="117">
        <f t="shared" si="1703"/>
        <v>0</v>
      </c>
      <c r="O1193" s="117">
        <f t="shared" si="1703"/>
        <v>0</v>
      </c>
      <c r="P1193" s="117">
        <f t="shared" si="1703"/>
        <v>0</v>
      </c>
      <c r="Q1193" s="117">
        <f t="shared" si="1703"/>
        <v>0</v>
      </c>
      <c r="R1193" s="117">
        <f t="shared" si="1703"/>
        <v>0</v>
      </c>
      <c r="S1193" s="117">
        <f t="shared" si="1703"/>
        <v>0</v>
      </c>
      <c r="T1193" s="109"/>
      <c r="U1193" s="117">
        <f t="shared" ref="U1193:X1193" si="1704">IFERROR(U1191/U1189,0)</f>
        <v>0</v>
      </c>
      <c r="V1193" s="117">
        <f t="shared" si="1704"/>
        <v>0</v>
      </c>
      <c r="W1193" s="117">
        <f t="shared" si="1704"/>
        <v>0</v>
      </c>
      <c r="X1193" s="117">
        <f t="shared" si="1704"/>
        <v>0</v>
      </c>
    </row>
    <row r="1194" ht="14.25" customHeight="1" outlineLevel="1">
      <c r="S1194" s="70"/>
    </row>
    <row r="1195" ht="14.25" customHeight="1" outlineLevel="1">
      <c r="A1195" s="105"/>
      <c r="B1195" s="199" t="s">
        <v>179</v>
      </c>
      <c r="C1195" s="107"/>
      <c r="D1195" s="70"/>
      <c r="E1195" s="108"/>
      <c r="F1195" s="109"/>
      <c r="G1195" s="108"/>
      <c r="H1195" s="108"/>
      <c r="I1195" s="108"/>
      <c r="J1195" s="108"/>
      <c r="K1195" s="108"/>
      <c r="L1195" s="108"/>
      <c r="M1195" s="108"/>
      <c r="N1195" s="108"/>
      <c r="O1195" s="108"/>
      <c r="P1195" s="108"/>
      <c r="Q1195" s="108"/>
      <c r="R1195" s="108"/>
      <c r="S1195" s="108"/>
      <c r="T1195" s="109"/>
      <c r="U1195" s="108"/>
      <c r="V1195" s="108"/>
      <c r="W1195" s="108"/>
      <c r="X1195" s="108"/>
    </row>
    <row r="1196" ht="14.25" customHeight="1" outlineLevel="1">
      <c r="A1196" s="110"/>
      <c r="B1196" s="111" t="s">
        <v>432</v>
      </c>
      <c r="C1196" s="112" t="s">
        <v>418</v>
      </c>
      <c r="E1196" s="116"/>
      <c r="F1196" s="114"/>
      <c r="G1196" s="116">
        <v>4643.85</v>
      </c>
      <c r="H1196" s="116">
        <v>10413.86</v>
      </c>
      <c r="I1196" s="116">
        <v>9840.53</v>
      </c>
      <c r="J1196" s="116"/>
      <c r="K1196" s="116"/>
      <c r="L1196" s="116"/>
      <c r="M1196" s="116"/>
      <c r="N1196" s="116"/>
      <c r="O1196" s="116"/>
      <c r="P1196" s="116"/>
      <c r="Q1196" s="116"/>
      <c r="R1196" s="116"/>
      <c r="S1196" s="120">
        <f t="shared" ref="S1196:S1199" si="1707">SUM(G1196:R1196)</f>
        <v>24898.24</v>
      </c>
      <c r="T1196" s="114"/>
      <c r="U1196" s="116">
        <f t="shared" ref="U1196:X1196" si="1705">SUMIFS($G1196:$R1196,$G$5:$R$5,U$6)</f>
        <v>24898.24</v>
      </c>
      <c r="V1196" s="116">
        <f t="shared" si="1705"/>
        <v>0</v>
      </c>
      <c r="W1196" s="116">
        <f t="shared" si="1705"/>
        <v>0</v>
      </c>
      <c r="X1196" s="116">
        <f t="shared" si="1705"/>
        <v>0</v>
      </c>
    </row>
    <row r="1197" ht="14.25" customHeight="1" outlineLevel="1">
      <c r="A1197" s="121"/>
      <c r="B1197" s="148" t="s">
        <v>433</v>
      </c>
      <c r="C1197" s="123" t="s">
        <v>418</v>
      </c>
      <c r="D1197" s="70"/>
      <c r="E1197" s="120">
        <f>SUM(E1196)</f>
        <v>0</v>
      </c>
      <c r="F1197" s="109"/>
      <c r="G1197" s="120">
        <f t="shared" ref="G1197:R1197" si="1706">SUM(G1196)</f>
        <v>4643.85</v>
      </c>
      <c r="H1197" s="120">
        <f t="shared" si="1706"/>
        <v>10413.86</v>
      </c>
      <c r="I1197" s="120">
        <f t="shared" si="1706"/>
        <v>9840.53</v>
      </c>
      <c r="J1197" s="120">
        <f t="shared" si="1706"/>
        <v>0</v>
      </c>
      <c r="K1197" s="120">
        <f t="shared" si="1706"/>
        <v>0</v>
      </c>
      <c r="L1197" s="120">
        <f t="shared" si="1706"/>
        <v>0</v>
      </c>
      <c r="M1197" s="120">
        <f t="shared" si="1706"/>
        <v>0</v>
      </c>
      <c r="N1197" s="120">
        <f t="shared" si="1706"/>
        <v>0</v>
      </c>
      <c r="O1197" s="120">
        <f t="shared" si="1706"/>
        <v>0</v>
      </c>
      <c r="P1197" s="120">
        <f t="shared" si="1706"/>
        <v>0</v>
      </c>
      <c r="Q1197" s="120">
        <f t="shared" si="1706"/>
        <v>0</v>
      </c>
      <c r="R1197" s="120">
        <f t="shared" si="1706"/>
        <v>0</v>
      </c>
      <c r="S1197" s="120">
        <f t="shared" si="1707"/>
        <v>24898.24</v>
      </c>
      <c r="T1197" s="109"/>
      <c r="U1197" s="120">
        <f t="shared" ref="U1197:X1197" si="1708">SUM(U1196)</f>
        <v>24898.24</v>
      </c>
      <c r="V1197" s="120">
        <f t="shared" si="1708"/>
        <v>0</v>
      </c>
      <c r="W1197" s="120">
        <f t="shared" si="1708"/>
        <v>0</v>
      </c>
      <c r="X1197" s="120">
        <f t="shared" si="1708"/>
        <v>0</v>
      </c>
    </row>
    <row r="1198" ht="14.25" customHeight="1" outlineLevel="1">
      <c r="A1198" s="110"/>
      <c r="B1198" s="111" t="s">
        <v>434</v>
      </c>
      <c r="C1198" s="112" t="s">
        <v>418</v>
      </c>
      <c r="E1198" s="116" t="str">
        <f>E1051</f>
        <v/>
      </c>
      <c r="F1198" s="114"/>
      <c r="G1198" s="116">
        <f t="shared" ref="G1198:R1198" si="1709">G1051</f>
        <v>5202.52</v>
      </c>
      <c r="H1198" s="116">
        <f t="shared" si="1709"/>
        <v>12165.55</v>
      </c>
      <c r="I1198" s="116">
        <f t="shared" si="1709"/>
        <v>10465.23</v>
      </c>
      <c r="J1198" s="116">
        <f t="shared" si="1709"/>
        <v>15877.23</v>
      </c>
      <c r="K1198" s="116" t="str">
        <f t="shared" si="1709"/>
        <v/>
      </c>
      <c r="L1198" s="116" t="str">
        <f t="shared" si="1709"/>
        <v/>
      </c>
      <c r="M1198" s="116" t="str">
        <f t="shared" si="1709"/>
        <v/>
      </c>
      <c r="N1198" s="116" t="str">
        <f t="shared" si="1709"/>
        <v/>
      </c>
      <c r="O1198" s="116" t="str">
        <f t="shared" si="1709"/>
        <v/>
      </c>
      <c r="P1198" s="116" t="str">
        <f t="shared" si="1709"/>
        <v/>
      </c>
      <c r="Q1198" s="116" t="str">
        <f t="shared" si="1709"/>
        <v/>
      </c>
      <c r="R1198" s="116" t="str">
        <f t="shared" si="1709"/>
        <v/>
      </c>
      <c r="S1198" s="120">
        <f t="shared" si="1707"/>
        <v>43710.53</v>
      </c>
      <c r="T1198" s="114"/>
      <c r="U1198" s="116">
        <f t="shared" ref="U1198:X1198" si="1710">SUMIFS($G1198:$R1198,$G$5:$R$5,U$6)</f>
        <v>27833.3</v>
      </c>
      <c r="V1198" s="116">
        <f t="shared" si="1710"/>
        <v>15877.23</v>
      </c>
      <c r="W1198" s="116">
        <f t="shared" si="1710"/>
        <v>0</v>
      </c>
      <c r="X1198" s="116">
        <f t="shared" si="1710"/>
        <v>0</v>
      </c>
    </row>
    <row r="1199" ht="14.25" customHeight="1" outlineLevel="1">
      <c r="A1199" s="110"/>
      <c r="B1199" s="111" t="s">
        <v>424</v>
      </c>
      <c r="C1199" s="112" t="s">
        <v>418</v>
      </c>
      <c r="E1199" s="116" t="str">
        <f>E1057</f>
        <v/>
      </c>
      <c r="F1199" s="114"/>
      <c r="G1199" s="116" t="str">
        <f t="shared" ref="G1199:R1199" si="1711">G1057</f>
        <v/>
      </c>
      <c r="H1199" s="116" t="str">
        <f t="shared" si="1711"/>
        <v/>
      </c>
      <c r="I1199" s="116" t="str">
        <f t="shared" si="1711"/>
        <v/>
      </c>
      <c r="J1199" s="116" t="str">
        <f t="shared" si="1711"/>
        <v/>
      </c>
      <c r="K1199" s="116" t="str">
        <f t="shared" si="1711"/>
        <v/>
      </c>
      <c r="L1199" s="116" t="str">
        <f t="shared" si="1711"/>
        <v/>
      </c>
      <c r="M1199" s="116" t="str">
        <f t="shared" si="1711"/>
        <v/>
      </c>
      <c r="N1199" s="116" t="str">
        <f t="shared" si="1711"/>
        <v/>
      </c>
      <c r="O1199" s="116" t="str">
        <f t="shared" si="1711"/>
        <v/>
      </c>
      <c r="P1199" s="116" t="str">
        <f t="shared" si="1711"/>
        <v/>
      </c>
      <c r="Q1199" s="116" t="str">
        <f t="shared" si="1711"/>
        <v/>
      </c>
      <c r="R1199" s="116" t="str">
        <f t="shared" si="1711"/>
        <v/>
      </c>
      <c r="S1199" s="120">
        <f t="shared" si="1707"/>
        <v>0</v>
      </c>
      <c r="T1199" s="114"/>
      <c r="U1199" s="116">
        <f t="shared" ref="U1199:X1199" si="1712">SUMIFS($G1199:$R1199,$G$5:$R$5,U$6)</f>
        <v>0</v>
      </c>
      <c r="V1199" s="116">
        <f t="shared" si="1712"/>
        <v>0</v>
      </c>
      <c r="W1199" s="116">
        <f t="shared" si="1712"/>
        <v>0</v>
      </c>
      <c r="X1199" s="116">
        <f t="shared" si="1712"/>
        <v>0</v>
      </c>
    </row>
    <row r="1200" ht="14.25" customHeight="1" outlineLevel="1">
      <c r="A1200" s="121"/>
      <c r="B1200" s="148" t="s">
        <v>435</v>
      </c>
      <c r="C1200" s="123" t="s">
        <v>69</v>
      </c>
      <c r="D1200" s="70"/>
      <c r="E1200" s="117">
        <f>IFERROR(E1198/E1197,0)</f>
        <v>0</v>
      </c>
      <c r="F1200" s="109"/>
      <c r="G1200" s="117">
        <f t="shared" ref="G1200:S1200" si="1713">IFERROR(G1198/G1197,0)</f>
        <v>1.120303197</v>
      </c>
      <c r="H1200" s="117">
        <f t="shared" si="1713"/>
        <v>1.168207562</v>
      </c>
      <c r="I1200" s="117">
        <f t="shared" si="1713"/>
        <v>1.063482353</v>
      </c>
      <c r="J1200" s="117">
        <f t="shared" si="1713"/>
        <v>0</v>
      </c>
      <c r="K1200" s="117">
        <f t="shared" si="1713"/>
        <v>0</v>
      </c>
      <c r="L1200" s="117">
        <f t="shared" si="1713"/>
        <v>0</v>
      </c>
      <c r="M1200" s="117">
        <f t="shared" si="1713"/>
        <v>0</v>
      </c>
      <c r="N1200" s="117">
        <f t="shared" si="1713"/>
        <v>0</v>
      </c>
      <c r="O1200" s="117">
        <f t="shared" si="1713"/>
        <v>0</v>
      </c>
      <c r="P1200" s="117">
        <f t="shared" si="1713"/>
        <v>0</v>
      </c>
      <c r="Q1200" s="117">
        <f t="shared" si="1713"/>
        <v>0</v>
      </c>
      <c r="R1200" s="117">
        <f t="shared" si="1713"/>
        <v>0</v>
      </c>
      <c r="S1200" s="117">
        <f t="shared" si="1713"/>
        <v>1.75556706</v>
      </c>
      <c r="T1200" s="109"/>
      <c r="U1200" s="117">
        <f t="shared" ref="U1200:X1200" si="1714">IFERROR(U1198/U1197,0)</f>
        <v>1.117882228</v>
      </c>
      <c r="V1200" s="117">
        <f t="shared" si="1714"/>
        <v>0</v>
      </c>
      <c r="W1200" s="117">
        <f t="shared" si="1714"/>
        <v>0</v>
      </c>
      <c r="X1200" s="117">
        <f t="shared" si="1714"/>
        <v>0</v>
      </c>
    </row>
    <row r="1201" ht="14.25" customHeight="1" outlineLevel="1">
      <c r="A1201" s="121"/>
      <c r="B1201" s="148" t="s">
        <v>436</v>
      </c>
      <c r="C1201" s="123" t="s">
        <v>69</v>
      </c>
      <c r="D1201" s="70"/>
      <c r="E1201" s="117">
        <f>IFERROR(E1199/E1197,0)</f>
        <v>0</v>
      </c>
      <c r="F1201" s="109"/>
      <c r="G1201" s="117">
        <f t="shared" ref="G1201:S1201" si="1715">IFERROR(G1199/G1197,0)</f>
        <v>0</v>
      </c>
      <c r="H1201" s="117">
        <f t="shared" si="1715"/>
        <v>0</v>
      </c>
      <c r="I1201" s="117">
        <f t="shared" si="1715"/>
        <v>0</v>
      </c>
      <c r="J1201" s="117">
        <f t="shared" si="1715"/>
        <v>0</v>
      </c>
      <c r="K1201" s="117">
        <f t="shared" si="1715"/>
        <v>0</v>
      </c>
      <c r="L1201" s="117">
        <f t="shared" si="1715"/>
        <v>0</v>
      </c>
      <c r="M1201" s="117">
        <f t="shared" si="1715"/>
        <v>0</v>
      </c>
      <c r="N1201" s="117">
        <f t="shared" si="1715"/>
        <v>0</v>
      </c>
      <c r="O1201" s="117">
        <f t="shared" si="1715"/>
        <v>0</v>
      </c>
      <c r="P1201" s="117">
        <f t="shared" si="1715"/>
        <v>0</v>
      </c>
      <c r="Q1201" s="117">
        <f t="shared" si="1715"/>
        <v>0</v>
      </c>
      <c r="R1201" s="117">
        <f t="shared" si="1715"/>
        <v>0</v>
      </c>
      <c r="S1201" s="117">
        <f t="shared" si="1715"/>
        <v>0</v>
      </c>
      <c r="T1201" s="109"/>
      <c r="U1201" s="117">
        <f t="shared" ref="U1201:X1201" si="1716">IFERROR(U1199/U1197,0)</f>
        <v>0</v>
      </c>
      <c r="V1201" s="117">
        <f t="shared" si="1716"/>
        <v>0</v>
      </c>
      <c r="W1201" s="117">
        <f t="shared" si="1716"/>
        <v>0</v>
      </c>
      <c r="X1201" s="117">
        <f t="shared" si="1716"/>
        <v>0</v>
      </c>
    </row>
    <row r="1202" ht="14.25" customHeight="1" outlineLevel="1">
      <c r="S1202" s="70"/>
    </row>
    <row r="1203" ht="14.25" customHeight="1" outlineLevel="1">
      <c r="A1203" s="105"/>
      <c r="B1203" s="199" t="s">
        <v>208</v>
      </c>
      <c r="C1203" s="107"/>
      <c r="D1203" s="70"/>
      <c r="E1203" s="108"/>
      <c r="F1203" s="109"/>
      <c r="G1203" s="108"/>
      <c r="H1203" s="108"/>
      <c r="I1203" s="108"/>
      <c r="J1203" s="108"/>
      <c r="K1203" s="108"/>
      <c r="L1203" s="108"/>
      <c r="M1203" s="108"/>
      <c r="N1203" s="108"/>
      <c r="O1203" s="108"/>
      <c r="P1203" s="108"/>
      <c r="Q1203" s="108"/>
      <c r="R1203" s="108"/>
      <c r="S1203" s="108"/>
      <c r="T1203" s="109"/>
      <c r="U1203" s="108"/>
      <c r="V1203" s="108"/>
      <c r="W1203" s="108"/>
      <c r="X1203" s="108"/>
    </row>
    <row r="1204" ht="14.25" customHeight="1" outlineLevel="1">
      <c r="A1204" s="110"/>
      <c r="B1204" s="111" t="s">
        <v>432</v>
      </c>
      <c r="C1204" s="112" t="s">
        <v>418</v>
      </c>
      <c r="E1204" s="116"/>
      <c r="F1204" s="114"/>
      <c r="G1204" s="116">
        <v>5887.72</v>
      </c>
      <c r="H1204" s="116">
        <v>12579.0</v>
      </c>
      <c r="I1204" s="116">
        <v>13863.47</v>
      </c>
      <c r="J1204" s="116"/>
      <c r="K1204" s="116"/>
      <c r="L1204" s="116"/>
      <c r="M1204" s="116"/>
      <c r="N1204" s="208"/>
      <c r="O1204" s="208"/>
      <c r="P1204" s="208"/>
      <c r="Q1204" s="116"/>
      <c r="R1204" s="116"/>
      <c r="S1204" s="120">
        <f t="shared" ref="S1204:S1207" si="1719">SUM(G1204:R1204)</f>
        <v>32330.19</v>
      </c>
      <c r="T1204" s="114"/>
      <c r="U1204" s="116">
        <f t="shared" ref="U1204:X1204" si="1717">SUMIFS($G1204:$R1204,$G$5:$R$5,U$6)</f>
        <v>32330.19</v>
      </c>
      <c r="V1204" s="116">
        <f t="shared" si="1717"/>
        <v>0</v>
      </c>
      <c r="W1204" s="116">
        <f t="shared" si="1717"/>
        <v>0</v>
      </c>
      <c r="X1204" s="116">
        <f t="shared" si="1717"/>
        <v>0</v>
      </c>
    </row>
    <row r="1205" ht="14.25" customHeight="1" outlineLevel="1">
      <c r="A1205" s="121"/>
      <c r="B1205" s="148" t="s">
        <v>433</v>
      </c>
      <c r="C1205" s="123" t="s">
        <v>418</v>
      </c>
      <c r="D1205" s="70"/>
      <c r="E1205" s="120">
        <f>SUM(E1204)</f>
        <v>0</v>
      </c>
      <c r="F1205" s="109"/>
      <c r="G1205" s="120">
        <f t="shared" ref="G1205:R1205" si="1718">SUM(G1204)</f>
        <v>5887.72</v>
      </c>
      <c r="H1205" s="120">
        <f t="shared" si="1718"/>
        <v>12579</v>
      </c>
      <c r="I1205" s="120">
        <f t="shared" si="1718"/>
        <v>13863.47</v>
      </c>
      <c r="J1205" s="120">
        <f t="shared" si="1718"/>
        <v>0</v>
      </c>
      <c r="K1205" s="120">
        <f t="shared" si="1718"/>
        <v>0</v>
      </c>
      <c r="L1205" s="120">
        <f t="shared" si="1718"/>
        <v>0</v>
      </c>
      <c r="M1205" s="120">
        <f t="shared" si="1718"/>
        <v>0</v>
      </c>
      <c r="N1205" s="120">
        <f t="shared" si="1718"/>
        <v>0</v>
      </c>
      <c r="O1205" s="120">
        <f t="shared" si="1718"/>
        <v>0</v>
      </c>
      <c r="P1205" s="120">
        <f t="shared" si="1718"/>
        <v>0</v>
      </c>
      <c r="Q1205" s="120">
        <f t="shared" si="1718"/>
        <v>0</v>
      </c>
      <c r="R1205" s="120">
        <f t="shared" si="1718"/>
        <v>0</v>
      </c>
      <c r="S1205" s="120">
        <f t="shared" si="1719"/>
        <v>32330.19</v>
      </c>
      <c r="T1205" s="109"/>
      <c r="U1205" s="120">
        <f t="shared" ref="U1205:X1205" si="1720">SUM(U1204)</f>
        <v>32330.19</v>
      </c>
      <c r="V1205" s="120">
        <f t="shared" si="1720"/>
        <v>0</v>
      </c>
      <c r="W1205" s="120">
        <f t="shared" si="1720"/>
        <v>0</v>
      </c>
      <c r="X1205" s="120">
        <f t="shared" si="1720"/>
        <v>0</v>
      </c>
    </row>
    <row r="1206" ht="14.25" customHeight="1" outlineLevel="1">
      <c r="A1206" s="110"/>
      <c r="B1206" s="111" t="s">
        <v>434</v>
      </c>
      <c r="C1206" s="112" t="s">
        <v>418</v>
      </c>
      <c r="E1206" s="116" t="str">
        <f>E1062</f>
        <v/>
      </c>
      <c r="F1206" s="114"/>
      <c r="G1206" s="116">
        <f t="shared" ref="G1206:R1206" si="1721">G1062</f>
        <v>5169.24</v>
      </c>
      <c r="H1206" s="116">
        <f t="shared" si="1721"/>
        <v>11920.55</v>
      </c>
      <c r="I1206" s="116">
        <f t="shared" si="1721"/>
        <v>13355.4</v>
      </c>
      <c r="J1206" s="116">
        <f t="shared" si="1721"/>
        <v>13412.11</v>
      </c>
      <c r="K1206" s="116" t="str">
        <f t="shared" si="1721"/>
        <v/>
      </c>
      <c r="L1206" s="116" t="str">
        <f t="shared" si="1721"/>
        <v/>
      </c>
      <c r="M1206" s="116" t="str">
        <f t="shared" si="1721"/>
        <v/>
      </c>
      <c r="N1206" s="116" t="str">
        <f t="shared" si="1721"/>
        <v/>
      </c>
      <c r="O1206" s="116" t="str">
        <f t="shared" si="1721"/>
        <v/>
      </c>
      <c r="P1206" s="116" t="str">
        <f t="shared" si="1721"/>
        <v/>
      </c>
      <c r="Q1206" s="116" t="str">
        <f t="shared" si="1721"/>
        <v/>
      </c>
      <c r="R1206" s="116" t="str">
        <f t="shared" si="1721"/>
        <v/>
      </c>
      <c r="S1206" s="120">
        <f t="shared" si="1719"/>
        <v>43857.3</v>
      </c>
      <c r="T1206" s="114"/>
      <c r="U1206" s="116">
        <f t="shared" ref="U1206:X1206" si="1722">SUMIFS($G1206:$R1206,$G$5:$R$5,U$6)</f>
        <v>30445.19</v>
      </c>
      <c r="V1206" s="116">
        <f t="shared" si="1722"/>
        <v>13412.11</v>
      </c>
      <c r="W1206" s="116">
        <f t="shared" si="1722"/>
        <v>0</v>
      </c>
      <c r="X1206" s="116">
        <f t="shared" si="1722"/>
        <v>0</v>
      </c>
    </row>
    <row r="1207" ht="14.25" customHeight="1" outlineLevel="1">
      <c r="A1207" s="110"/>
      <c r="B1207" s="111" t="s">
        <v>424</v>
      </c>
      <c r="C1207" s="112" t="s">
        <v>418</v>
      </c>
      <c r="E1207" s="116" t="str">
        <f>E1068</f>
        <v/>
      </c>
      <c r="F1207" s="114"/>
      <c r="G1207" s="116" t="str">
        <f t="shared" ref="G1207:R1207" si="1723">G1068</f>
        <v/>
      </c>
      <c r="H1207" s="116" t="str">
        <f t="shared" si="1723"/>
        <v/>
      </c>
      <c r="I1207" s="116" t="str">
        <f t="shared" si="1723"/>
        <v/>
      </c>
      <c r="J1207" s="116" t="str">
        <f t="shared" si="1723"/>
        <v/>
      </c>
      <c r="K1207" s="116" t="str">
        <f t="shared" si="1723"/>
        <v/>
      </c>
      <c r="L1207" s="116" t="str">
        <f t="shared" si="1723"/>
        <v/>
      </c>
      <c r="M1207" s="116" t="str">
        <f t="shared" si="1723"/>
        <v/>
      </c>
      <c r="N1207" s="116" t="str">
        <f t="shared" si="1723"/>
        <v/>
      </c>
      <c r="O1207" s="116" t="str">
        <f t="shared" si="1723"/>
        <v/>
      </c>
      <c r="P1207" s="116" t="str">
        <f t="shared" si="1723"/>
        <v/>
      </c>
      <c r="Q1207" s="116" t="str">
        <f t="shared" si="1723"/>
        <v/>
      </c>
      <c r="R1207" s="116" t="str">
        <f t="shared" si="1723"/>
        <v/>
      </c>
      <c r="S1207" s="120">
        <f t="shared" si="1719"/>
        <v>0</v>
      </c>
      <c r="T1207" s="114"/>
      <c r="U1207" s="116">
        <f t="shared" ref="U1207:X1207" si="1724">SUMIFS($G1207:$R1207,$G$5:$R$5,U$6)</f>
        <v>0</v>
      </c>
      <c r="V1207" s="116">
        <f t="shared" si="1724"/>
        <v>0</v>
      </c>
      <c r="W1207" s="116">
        <f t="shared" si="1724"/>
        <v>0</v>
      </c>
      <c r="X1207" s="116">
        <f t="shared" si="1724"/>
        <v>0</v>
      </c>
    </row>
    <row r="1208" ht="14.25" customHeight="1" outlineLevel="1">
      <c r="A1208" s="121"/>
      <c r="B1208" s="148" t="s">
        <v>435</v>
      </c>
      <c r="C1208" s="123" t="s">
        <v>69</v>
      </c>
      <c r="D1208" s="70"/>
      <c r="E1208" s="117">
        <f>IFERROR(E1206/E1205,0)</f>
        <v>0</v>
      </c>
      <c r="F1208" s="109"/>
      <c r="G1208" s="117">
        <f t="shared" ref="G1208:S1208" si="1725">IFERROR(G1206/G1205,0)</f>
        <v>0.8779697404</v>
      </c>
      <c r="H1208" s="117">
        <f t="shared" si="1725"/>
        <v>0.9476548215</v>
      </c>
      <c r="I1208" s="117">
        <f t="shared" si="1725"/>
        <v>0.9633518881</v>
      </c>
      <c r="J1208" s="117">
        <f t="shared" si="1725"/>
        <v>0</v>
      </c>
      <c r="K1208" s="117">
        <f t="shared" si="1725"/>
        <v>0</v>
      </c>
      <c r="L1208" s="117">
        <f t="shared" si="1725"/>
        <v>0</v>
      </c>
      <c r="M1208" s="117">
        <f t="shared" si="1725"/>
        <v>0</v>
      </c>
      <c r="N1208" s="117">
        <f t="shared" si="1725"/>
        <v>0</v>
      </c>
      <c r="O1208" s="117">
        <f t="shared" si="1725"/>
        <v>0</v>
      </c>
      <c r="P1208" s="117">
        <f t="shared" si="1725"/>
        <v>0</v>
      </c>
      <c r="Q1208" s="117">
        <f t="shared" si="1725"/>
        <v>0</v>
      </c>
      <c r="R1208" s="117">
        <f t="shared" si="1725"/>
        <v>0</v>
      </c>
      <c r="S1208" s="117">
        <f t="shared" si="1725"/>
        <v>1.356543219</v>
      </c>
      <c r="T1208" s="109"/>
      <c r="U1208" s="117">
        <f t="shared" ref="U1208:X1208" si="1726">IFERROR(U1206/U1205,0)</f>
        <v>0.9416953628</v>
      </c>
      <c r="V1208" s="117">
        <f t="shared" si="1726"/>
        <v>0</v>
      </c>
      <c r="W1208" s="117">
        <f t="shared" si="1726"/>
        <v>0</v>
      </c>
      <c r="X1208" s="117">
        <f t="shared" si="1726"/>
        <v>0</v>
      </c>
    </row>
    <row r="1209" ht="14.25" customHeight="1" outlineLevel="1">
      <c r="A1209" s="121"/>
      <c r="B1209" s="148" t="s">
        <v>436</v>
      </c>
      <c r="C1209" s="123" t="s">
        <v>69</v>
      </c>
      <c r="D1209" s="70"/>
      <c r="E1209" s="117">
        <f>IFERROR(E1207/E1205,0)</f>
        <v>0</v>
      </c>
      <c r="F1209" s="109"/>
      <c r="G1209" s="117">
        <f t="shared" ref="G1209:S1209" si="1727">IFERROR(G1207/G1205,0)</f>
        <v>0</v>
      </c>
      <c r="H1209" s="117">
        <f t="shared" si="1727"/>
        <v>0</v>
      </c>
      <c r="I1209" s="117">
        <f t="shared" si="1727"/>
        <v>0</v>
      </c>
      <c r="J1209" s="117">
        <f t="shared" si="1727"/>
        <v>0</v>
      </c>
      <c r="K1209" s="117">
        <f t="shared" si="1727"/>
        <v>0</v>
      </c>
      <c r="L1209" s="117">
        <f t="shared" si="1727"/>
        <v>0</v>
      </c>
      <c r="M1209" s="117">
        <f t="shared" si="1727"/>
        <v>0</v>
      </c>
      <c r="N1209" s="117">
        <f t="shared" si="1727"/>
        <v>0</v>
      </c>
      <c r="O1209" s="117">
        <f t="shared" si="1727"/>
        <v>0</v>
      </c>
      <c r="P1209" s="117">
        <f t="shared" si="1727"/>
        <v>0</v>
      </c>
      <c r="Q1209" s="117">
        <f t="shared" si="1727"/>
        <v>0</v>
      </c>
      <c r="R1209" s="117">
        <f t="shared" si="1727"/>
        <v>0</v>
      </c>
      <c r="S1209" s="117">
        <f t="shared" si="1727"/>
        <v>0</v>
      </c>
      <c r="T1209" s="109"/>
      <c r="U1209" s="117">
        <f t="shared" ref="U1209:X1209" si="1728">IFERROR(U1207/U1205,0)</f>
        <v>0</v>
      </c>
      <c r="V1209" s="117">
        <f t="shared" si="1728"/>
        <v>0</v>
      </c>
      <c r="W1209" s="117">
        <f t="shared" si="1728"/>
        <v>0</v>
      </c>
      <c r="X1209" s="117">
        <f t="shared" si="1728"/>
        <v>0</v>
      </c>
    </row>
    <row r="1210" ht="14.25" customHeight="1" outlineLevel="1">
      <c r="S1210" s="70"/>
    </row>
    <row r="1211" ht="14.25" customHeight="1" outlineLevel="1">
      <c r="A1211" s="105"/>
      <c r="B1211" s="199" t="s">
        <v>181</v>
      </c>
      <c r="C1211" s="107"/>
      <c r="D1211" s="70"/>
      <c r="E1211" s="108"/>
      <c r="F1211" s="109"/>
      <c r="G1211" s="108"/>
      <c r="H1211" s="108"/>
      <c r="I1211" s="108"/>
      <c r="J1211" s="108"/>
      <c r="K1211" s="108"/>
      <c r="L1211" s="108"/>
      <c r="M1211" s="108"/>
      <c r="N1211" s="108"/>
      <c r="O1211" s="108"/>
      <c r="P1211" s="108"/>
      <c r="Q1211" s="108"/>
      <c r="R1211" s="108"/>
      <c r="S1211" s="108"/>
      <c r="T1211" s="109"/>
      <c r="U1211" s="108"/>
      <c r="V1211" s="108"/>
      <c r="W1211" s="108"/>
      <c r="X1211" s="108"/>
    </row>
    <row r="1212" ht="14.25" customHeight="1" outlineLevel="1">
      <c r="A1212" s="110"/>
      <c r="B1212" s="111" t="s">
        <v>432</v>
      </c>
      <c r="C1212" s="112" t="s">
        <v>418</v>
      </c>
      <c r="E1212" s="116"/>
      <c r="F1212" s="114"/>
      <c r="G1212" s="116">
        <v>36138.84</v>
      </c>
      <c r="H1212" s="116">
        <v>71844.34</v>
      </c>
      <c r="I1212" s="116">
        <v>55186.3</v>
      </c>
      <c r="J1212" s="116"/>
      <c r="K1212" s="116"/>
      <c r="L1212" s="116"/>
      <c r="M1212" s="116"/>
      <c r="N1212" s="116"/>
      <c r="O1212" s="116"/>
      <c r="P1212" s="116"/>
      <c r="Q1212" s="116"/>
      <c r="R1212" s="116"/>
      <c r="S1212" s="120">
        <f t="shared" ref="S1212:S1215" si="1731">SUM(G1212:R1212)</f>
        <v>163169.48</v>
      </c>
      <c r="T1212" s="114"/>
      <c r="U1212" s="116">
        <f t="shared" ref="U1212:X1212" si="1729">SUMIFS($G1212:$R1212,$G$5:$R$5,U$6)</f>
        <v>163169.48</v>
      </c>
      <c r="V1212" s="116">
        <f t="shared" si="1729"/>
        <v>0</v>
      </c>
      <c r="W1212" s="116">
        <f t="shared" si="1729"/>
        <v>0</v>
      </c>
      <c r="X1212" s="116">
        <f t="shared" si="1729"/>
        <v>0</v>
      </c>
    </row>
    <row r="1213" ht="14.25" customHeight="1" outlineLevel="1">
      <c r="A1213" s="121"/>
      <c r="B1213" s="148" t="s">
        <v>433</v>
      </c>
      <c r="C1213" s="123" t="s">
        <v>418</v>
      </c>
      <c r="D1213" s="70"/>
      <c r="E1213" s="120">
        <f>SUM(E1212)</f>
        <v>0</v>
      </c>
      <c r="F1213" s="109"/>
      <c r="G1213" s="120">
        <f t="shared" ref="G1213:R1213" si="1730">SUM(G1212)</f>
        <v>36138.84</v>
      </c>
      <c r="H1213" s="120">
        <f t="shared" si="1730"/>
        <v>71844.34</v>
      </c>
      <c r="I1213" s="120">
        <f t="shared" si="1730"/>
        <v>55186.3</v>
      </c>
      <c r="J1213" s="120">
        <f t="shared" si="1730"/>
        <v>0</v>
      </c>
      <c r="K1213" s="120">
        <f t="shared" si="1730"/>
        <v>0</v>
      </c>
      <c r="L1213" s="120">
        <f t="shared" si="1730"/>
        <v>0</v>
      </c>
      <c r="M1213" s="120">
        <f t="shared" si="1730"/>
        <v>0</v>
      </c>
      <c r="N1213" s="120">
        <f t="shared" si="1730"/>
        <v>0</v>
      </c>
      <c r="O1213" s="120">
        <f t="shared" si="1730"/>
        <v>0</v>
      </c>
      <c r="P1213" s="120">
        <f t="shared" si="1730"/>
        <v>0</v>
      </c>
      <c r="Q1213" s="120">
        <f t="shared" si="1730"/>
        <v>0</v>
      </c>
      <c r="R1213" s="120">
        <f t="shared" si="1730"/>
        <v>0</v>
      </c>
      <c r="S1213" s="120">
        <f t="shared" si="1731"/>
        <v>163169.48</v>
      </c>
      <c r="T1213" s="109"/>
      <c r="U1213" s="120">
        <f t="shared" ref="U1213:X1213" si="1732">SUM(U1212)</f>
        <v>163169.48</v>
      </c>
      <c r="V1213" s="120">
        <f t="shared" si="1732"/>
        <v>0</v>
      </c>
      <c r="W1213" s="120">
        <f t="shared" si="1732"/>
        <v>0</v>
      </c>
      <c r="X1213" s="120">
        <f t="shared" si="1732"/>
        <v>0</v>
      </c>
    </row>
    <row r="1214" ht="14.25" customHeight="1" outlineLevel="1">
      <c r="A1214" s="110"/>
      <c r="B1214" s="111" t="s">
        <v>434</v>
      </c>
      <c r="C1214" s="112" t="s">
        <v>418</v>
      </c>
      <c r="E1214" s="116" t="str">
        <f>E1073</f>
        <v/>
      </c>
      <c r="F1214" s="114"/>
      <c r="G1214" s="116">
        <f t="shared" ref="G1214:R1214" si="1733">G1073</f>
        <v>37166.92</v>
      </c>
      <c r="H1214" s="116">
        <f t="shared" si="1733"/>
        <v>66419.74</v>
      </c>
      <c r="I1214" s="116">
        <f t="shared" si="1733"/>
        <v>50250.17</v>
      </c>
      <c r="J1214" s="116">
        <f t="shared" si="1733"/>
        <v>61106.7</v>
      </c>
      <c r="K1214" s="116" t="str">
        <f t="shared" si="1733"/>
        <v/>
      </c>
      <c r="L1214" s="116" t="str">
        <f t="shared" si="1733"/>
        <v/>
      </c>
      <c r="M1214" s="116" t="str">
        <f t="shared" si="1733"/>
        <v/>
      </c>
      <c r="N1214" s="116" t="str">
        <f t="shared" si="1733"/>
        <v/>
      </c>
      <c r="O1214" s="116" t="str">
        <f t="shared" si="1733"/>
        <v/>
      </c>
      <c r="P1214" s="116" t="str">
        <f t="shared" si="1733"/>
        <v/>
      </c>
      <c r="Q1214" s="116" t="str">
        <f t="shared" si="1733"/>
        <v/>
      </c>
      <c r="R1214" s="116" t="str">
        <f t="shared" si="1733"/>
        <v/>
      </c>
      <c r="S1214" s="120">
        <f t="shared" si="1731"/>
        <v>214943.53</v>
      </c>
      <c r="T1214" s="114"/>
      <c r="U1214" s="116">
        <f t="shared" ref="U1214:X1214" si="1734">SUMIFS($G1214:$R1214,$G$5:$R$5,U$6)</f>
        <v>153836.83</v>
      </c>
      <c r="V1214" s="116">
        <f t="shared" si="1734"/>
        <v>61106.7</v>
      </c>
      <c r="W1214" s="116">
        <f t="shared" si="1734"/>
        <v>0</v>
      </c>
      <c r="X1214" s="116">
        <f t="shared" si="1734"/>
        <v>0</v>
      </c>
    </row>
    <row r="1215" ht="14.25" customHeight="1" outlineLevel="1">
      <c r="A1215" s="110"/>
      <c r="B1215" s="111" t="s">
        <v>424</v>
      </c>
      <c r="C1215" s="112" t="s">
        <v>418</v>
      </c>
      <c r="E1215" s="116" t="str">
        <f>E1079</f>
        <v/>
      </c>
      <c r="F1215" s="114"/>
      <c r="G1215" s="116" t="str">
        <f t="shared" ref="G1215:R1215" si="1735">G1079</f>
        <v/>
      </c>
      <c r="H1215" s="116" t="str">
        <f t="shared" si="1735"/>
        <v/>
      </c>
      <c r="I1215" s="116" t="str">
        <f t="shared" si="1735"/>
        <v/>
      </c>
      <c r="J1215" s="116" t="str">
        <f t="shared" si="1735"/>
        <v/>
      </c>
      <c r="K1215" s="116" t="str">
        <f t="shared" si="1735"/>
        <v/>
      </c>
      <c r="L1215" s="116" t="str">
        <f t="shared" si="1735"/>
        <v/>
      </c>
      <c r="M1215" s="116" t="str">
        <f t="shared" si="1735"/>
        <v/>
      </c>
      <c r="N1215" s="116" t="str">
        <f t="shared" si="1735"/>
        <v/>
      </c>
      <c r="O1215" s="116" t="str">
        <f t="shared" si="1735"/>
        <v/>
      </c>
      <c r="P1215" s="116" t="str">
        <f t="shared" si="1735"/>
        <v/>
      </c>
      <c r="Q1215" s="116" t="str">
        <f t="shared" si="1735"/>
        <v/>
      </c>
      <c r="R1215" s="116" t="str">
        <f t="shared" si="1735"/>
        <v/>
      </c>
      <c r="S1215" s="120">
        <f t="shared" si="1731"/>
        <v>0</v>
      </c>
      <c r="T1215" s="114"/>
      <c r="U1215" s="116">
        <f t="shared" ref="U1215:X1215" si="1736">SUMIFS($G1215:$R1215,$G$5:$R$5,U$6)</f>
        <v>0</v>
      </c>
      <c r="V1215" s="116">
        <f t="shared" si="1736"/>
        <v>0</v>
      </c>
      <c r="W1215" s="116">
        <f t="shared" si="1736"/>
        <v>0</v>
      </c>
      <c r="X1215" s="116">
        <f t="shared" si="1736"/>
        <v>0</v>
      </c>
    </row>
    <row r="1216" ht="14.25" customHeight="1" outlineLevel="1">
      <c r="A1216" s="121"/>
      <c r="B1216" s="148" t="s">
        <v>435</v>
      </c>
      <c r="C1216" s="123" t="s">
        <v>69</v>
      </c>
      <c r="D1216" s="70"/>
      <c r="E1216" s="117">
        <f>IFERROR(E1214/E1213,0)</f>
        <v>0</v>
      </c>
      <c r="F1216" s="109"/>
      <c r="G1216" s="117">
        <f t="shared" ref="G1216:S1216" si="1737">IFERROR(G1214/G1213,0)</f>
        <v>1.028448063</v>
      </c>
      <c r="H1216" s="117">
        <f t="shared" si="1737"/>
        <v>0.9244950959</v>
      </c>
      <c r="I1216" s="117">
        <f t="shared" si="1737"/>
        <v>0.9105551559</v>
      </c>
      <c r="J1216" s="117">
        <f t="shared" si="1737"/>
        <v>0</v>
      </c>
      <c r="K1216" s="117">
        <f t="shared" si="1737"/>
        <v>0</v>
      </c>
      <c r="L1216" s="117">
        <f t="shared" si="1737"/>
        <v>0</v>
      </c>
      <c r="M1216" s="117">
        <f t="shared" si="1737"/>
        <v>0</v>
      </c>
      <c r="N1216" s="117">
        <f t="shared" si="1737"/>
        <v>0</v>
      </c>
      <c r="O1216" s="117">
        <f t="shared" si="1737"/>
        <v>0</v>
      </c>
      <c r="P1216" s="117">
        <f t="shared" si="1737"/>
        <v>0</v>
      </c>
      <c r="Q1216" s="117">
        <f t="shared" si="1737"/>
        <v>0</v>
      </c>
      <c r="R1216" s="117">
        <f t="shared" si="1737"/>
        <v>0</v>
      </c>
      <c r="S1216" s="117">
        <f t="shared" si="1737"/>
        <v>1.317302292</v>
      </c>
      <c r="T1216" s="109"/>
      <c r="U1216" s="117">
        <f t="shared" ref="U1216:X1216" si="1738">IFERROR(U1214/U1213,0)</f>
        <v>0.9428039484</v>
      </c>
      <c r="V1216" s="117">
        <f t="shared" si="1738"/>
        <v>0</v>
      </c>
      <c r="W1216" s="117">
        <f t="shared" si="1738"/>
        <v>0</v>
      </c>
      <c r="X1216" s="117">
        <f t="shared" si="1738"/>
        <v>0</v>
      </c>
    </row>
    <row r="1217" ht="14.25" customHeight="1" outlineLevel="1">
      <c r="A1217" s="121"/>
      <c r="B1217" s="148" t="s">
        <v>436</v>
      </c>
      <c r="C1217" s="123" t="s">
        <v>69</v>
      </c>
      <c r="D1217" s="70"/>
      <c r="E1217" s="117">
        <f>IFERROR(E1215/E1213,0)</f>
        <v>0</v>
      </c>
      <c r="F1217" s="109"/>
      <c r="G1217" s="117">
        <f t="shared" ref="G1217:S1217" si="1739">IFERROR(G1215/G1213,0)</f>
        <v>0</v>
      </c>
      <c r="H1217" s="117">
        <f t="shared" si="1739"/>
        <v>0</v>
      </c>
      <c r="I1217" s="117">
        <f t="shared" si="1739"/>
        <v>0</v>
      </c>
      <c r="J1217" s="117">
        <f t="shared" si="1739"/>
        <v>0</v>
      </c>
      <c r="K1217" s="117">
        <f t="shared" si="1739"/>
        <v>0</v>
      </c>
      <c r="L1217" s="117">
        <f t="shared" si="1739"/>
        <v>0</v>
      </c>
      <c r="M1217" s="117">
        <f t="shared" si="1739"/>
        <v>0</v>
      </c>
      <c r="N1217" s="117">
        <f t="shared" si="1739"/>
        <v>0</v>
      </c>
      <c r="O1217" s="117">
        <f t="shared" si="1739"/>
        <v>0</v>
      </c>
      <c r="P1217" s="117">
        <f t="shared" si="1739"/>
        <v>0</v>
      </c>
      <c r="Q1217" s="117">
        <f t="shared" si="1739"/>
        <v>0</v>
      </c>
      <c r="R1217" s="117">
        <f t="shared" si="1739"/>
        <v>0</v>
      </c>
      <c r="S1217" s="117">
        <f t="shared" si="1739"/>
        <v>0</v>
      </c>
      <c r="T1217" s="109"/>
      <c r="U1217" s="117">
        <f t="shared" ref="U1217:X1217" si="1740">IFERROR(U1215/U1213,0)</f>
        <v>0</v>
      </c>
      <c r="V1217" s="117">
        <f t="shared" si="1740"/>
        <v>0</v>
      </c>
      <c r="W1217" s="117">
        <f t="shared" si="1740"/>
        <v>0</v>
      </c>
      <c r="X1217" s="117">
        <f t="shared" si="1740"/>
        <v>0</v>
      </c>
    </row>
    <row r="1218" ht="14.25" customHeight="1" outlineLevel="1">
      <c r="S1218" s="70"/>
    </row>
    <row r="1219" ht="14.25" customHeight="1" outlineLevel="1">
      <c r="A1219" s="105"/>
      <c r="B1219" s="207" t="s">
        <v>182</v>
      </c>
      <c r="C1219" s="107"/>
      <c r="D1219" s="70"/>
      <c r="E1219" s="108"/>
      <c r="F1219" s="109"/>
      <c r="G1219" s="108"/>
      <c r="H1219" s="108"/>
      <c r="I1219" s="108"/>
      <c r="J1219" s="108"/>
      <c r="K1219" s="108"/>
      <c r="L1219" s="108"/>
      <c r="M1219" s="108"/>
      <c r="N1219" s="108"/>
      <c r="O1219" s="108"/>
      <c r="P1219" s="108"/>
      <c r="Q1219" s="108"/>
      <c r="R1219" s="108"/>
      <c r="S1219" s="108"/>
      <c r="T1219" s="109"/>
      <c r="U1219" s="108"/>
      <c r="V1219" s="108"/>
      <c r="W1219" s="108"/>
      <c r="X1219" s="108"/>
    </row>
    <row r="1220" ht="14.25" customHeight="1" outlineLevel="1">
      <c r="A1220" s="110"/>
      <c r="B1220" s="111" t="s">
        <v>432</v>
      </c>
      <c r="C1220" s="112" t="s">
        <v>418</v>
      </c>
      <c r="E1220" s="116"/>
      <c r="F1220" s="114"/>
      <c r="G1220" s="116">
        <v>74952.84</v>
      </c>
      <c r="H1220" s="116">
        <v>59330.09</v>
      </c>
      <c r="I1220" s="116">
        <v>60446.6</v>
      </c>
      <c r="J1220" s="116"/>
      <c r="K1220" s="116"/>
      <c r="L1220" s="116"/>
      <c r="M1220" s="116"/>
      <c r="N1220" s="116"/>
      <c r="O1220" s="116"/>
      <c r="P1220" s="116"/>
      <c r="Q1220" s="116"/>
      <c r="R1220" s="116"/>
      <c r="S1220" s="120">
        <f t="shared" ref="S1220:S1223" si="1743">SUM(G1220:R1220)</f>
        <v>194729.53</v>
      </c>
      <c r="T1220" s="114"/>
      <c r="U1220" s="116">
        <f t="shared" ref="U1220:X1220" si="1741">SUMIFS($G1220:$R1220,$G$5:$R$5,U$6)</f>
        <v>194729.53</v>
      </c>
      <c r="V1220" s="116">
        <f t="shared" si="1741"/>
        <v>0</v>
      </c>
      <c r="W1220" s="116">
        <f t="shared" si="1741"/>
        <v>0</v>
      </c>
      <c r="X1220" s="116">
        <f t="shared" si="1741"/>
        <v>0</v>
      </c>
    </row>
    <row r="1221" ht="14.25" customHeight="1" outlineLevel="1">
      <c r="A1221" s="121"/>
      <c r="B1221" s="148" t="s">
        <v>433</v>
      </c>
      <c r="C1221" s="123" t="s">
        <v>418</v>
      </c>
      <c r="D1221" s="70"/>
      <c r="E1221" s="120">
        <f>SUM(E1220)</f>
        <v>0</v>
      </c>
      <c r="F1221" s="109"/>
      <c r="G1221" s="120">
        <f t="shared" ref="G1221:R1221" si="1742">SUM(G1220)</f>
        <v>74952.84</v>
      </c>
      <c r="H1221" s="120">
        <f t="shared" si="1742"/>
        <v>59330.09</v>
      </c>
      <c r="I1221" s="120">
        <f t="shared" si="1742"/>
        <v>60446.6</v>
      </c>
      <c r="J1221" s="120">
        <f t="shared" si="1742"/>
        <v>0</v>
      </c>
      <c r="K1221" s="120">
        <f t="shared" si="1742"/>
        <v>0</v>
      </c>
      <c r="L1221" s="120">
        <f t="shared" si="1742"/>
        <v>0</v>
      </c>
      <c r="M1221" s="120">
        <f t="shared" si="1742"/>
        <v>0</v>
      </c>
      <c r="N1221" s="120">
        <f t="shared" si="1742"/>
        <v>0</v>
      </c>
      <c r="O1221" s="120">
        <f t="shared" si="1742"/>
        <v>0</v>
      </c>
      <c r="P1221" s="120">
        <f t="shared" si="1742"/>
        <v>0</v>
      </c>
      <c r="Q1221" s="120">
        <f t="shared" si="1742"/>
        <v>0</v>
      </c>
      <c r="R1221" s="120">
        <f t="shared" si="1742"/>
        <v>0</v>
      </c>
      <c r="S1221" s="120">
        <f t="shared" si="1743"/>
        <v>194729.53</v>
      </c>
      <c r="T1221" s="109"/>
      <c r="U1221" s="120">
        <f t="shared" ref="U1221:X1221" si="1744">SUM(U1220)</f>
        <v>194729.53</v>
      </c>
      <c r="V1221" s="120">
        <f t="shared" si="1744"/>
        <v>0</v>
      </c>
      <c r="W1221" s="120">
        <f t="shared" si="1744"/>
        <v>0</v>
      </c>
      <c r="X1221" s="120">
        <f t="shared" si="1744"/>
        <v>0</v>
      </c>
    </row>
    <row r="1222" ht="14.25" customHeight="1" outlineLevel="1">
      <c r="A1222" s="110"/>
      <c r="B1222" s="111" t="s">
        <v>434</v>
      </c>
      <c r="C1222" s="112" t="s">
        <v>418</v>
      </c>
      <c r="E1222" s="116" t="str">
        <f>E1084</f>
        <v/>
      </c>
      <c r="F1222" s="114"/>
      <c r="G1222" s="116">
        <f t="shared" ref="G1222:R1222" si="1745">G1084</f>
        <v>73520.48</v>
      </c>
      <c r="H1222" s="116">
        <f t="shared" si="1745"/>
        <v>86415.22</v>
      </c>
      <c r="I1222" s="116">
        <f t="shared" si="1745"/>
        <v>71126.14</v>
      </c>
      <c r="J1222" s="116">
        <f t="shared" si="1745"/>
        <v>78217.6</v>
      </c>
      <c r="K1222" s="116" t="str">
        <f t="shared" si="1745"/>
        <v/>
      </c>
      <c r="L1222" s="116" t="str">
        <f t="shared" si="1745"/>
        <v/>
      </c>
      <c r="M1222" s="116" t="str">
        <f t="shared" si="1745"/>
        <v/>
      </c>
      <c r="N1222" s="116" t="str">
        <f t="shared" si="1745"/>
        <v/>
      </c>
      <c r="O1222" s="116" t="str">
        <f t="shared" si="1745"/>
        <v/>
      </c>
      <c r="P1222" s="116" t="str">
        <f t="shared" si="1745"/>
        <v/>
      </c>
      <c r="Q1222" s="116" t="str">
        <f t="shared" si="1745"/>
        <v/>
      </c>
      <c r="R1222" s="116" t="str">
        <f t="shared" si="1745"/>
        <v/>
      </c>
      <c r="S1222" s="120">
        <f t="shared" si="1743"/>
        <v>309279.44</v>
      </c>
      <c r="T1222" s="114"/>
      <c r="U1222" s="116">
        <f t="shared" ref="U1222:X1222" si="1746">SUMIFS($G1222:$R1222,$G$5:$R$5,U$6)</f>
        <v>231061.84</v>
      </c>
      <c r="V1222" s="116">
        <f t="shared" si="1746"/>
        <v>78217.6</v>
      </c>
      <c r="W1222" s="116">
        <f t="shared" si="1746"/>
        <v>0</v>
      </c>
      <c r="X1222" s="116">
        <f t="shared" si="1746"/>
        <v>0</v>
      </c>
    </row>
    <row r="1223" ht="14.25" customHeight="1" outlineLevel="1">
      <c r="A1223" s="110"/>
      <c r="B1223" s="111" t="s">
        <v>424</v>
      </c>
      <c r="C1223" s="112" t="s">
        <v>418</v>
      </c>
      <c r="E1223" s="116" t="str">
        <f>E1090</f>
        <v/>
      </c>
      <c r="F1223" s="114"/>
      <c r="G1223" s="116" t="str">
        <f t="shared" ref="G1223:R1223" si="1747">G1090</f>
        <v/>
      </c>
      <c r="H1223" s="116" t="str">
        <f t="shared" si="1747"/>
        <v/>
      </c>
      <c r="I1223" s="116" t="str">
        <f t="shared" si="1747"/>
        <v/>
      </c>
      <c r="J1223" s="116" t="str">
        <f t="shared" si="1747"/>
        <v/>
      </c>
      <c r="K1223" s="116" t="str">
        <f t="shared" si="1747"/>
        <v/>
      </c>
      <c r="L1223" s="116" t="str">
        <f t="shared" si="1747"/>
        <v/>
      </c>
      <c r="M1223" s="116" t="str">
        <f t="shared" si="1747"/>
        <v/>
      </c>
      <c r="N1223" s="116" t="str">
        <f t="shared" si="1747"/>
        <v/>
      </c>
      <c r="O1223" s="116" t="str">
        <f t="shared" si="1747"/>
        <v/>
      </c>
      <c r="P1223" s="116" t="str">
        <f t="shared" si="1747"/>
        <v/>
      </c>
      <c r="Q1223" s="116" t="str">
        <f t="shared" si="1747"/>
        <v/>
      </c>
      <c r="R1223" s="116" t="str">
        <f t="shared" si="1747"/>
        <v/>
      </c>
      <c r="S1223" s="120">
        <f t="shared" si="1743"/>
        <v>0</v>
      </c>
      <c r="T1223" s="114"/>
      <c r="U1223" s="116">
        <f t="shared" ref="U1223:X1223" si="1748">SUMIFS($G1223:$R1223,$G$5:$R$5,U$6)</f>
        <v>0</v>
      </c>
      <c r="V1223" s="116">
        <f t="shared" si="1748"/>
        <v>0</v>
      </c>
      <c r="W1223" s="116">
        <f t="shared" si="1748"/>
        <v>0</v>
      </c>
      <c r="X1223" s="116">
        <f t="shared" si="1748"/>
        <v>0</v>
      </c>
    </row>
    <row r="1224" ht="14.25" customHeight="1" outlineLevel="1">
      <c r="A1224" s="121"/>
      <c r="B1224" s="148" t="s">
        <v>435</v>
      </c>
      <c r="C1224" s="123" t="s">
        <v>69</v>
      </c>
      <c r="D1224" s="70"/>
      <c r="E1224" s="117">
        <f>IFERROR(E1222/E1221,0)</f>
        <v>0</v>
      </c>
      <c r="F1224" s="109"/>
      <c r="G1224" s="117">
        <f t="shared" ref="G1224:S1224" si="1749">IFERROR(G1222/G1221,0)</f>
        <v>0.9808898502</v>
      </c>
      <c r="H1224" s="117">
        <f t="shared" si="1749"/>
        <v>1.45651591</v>
      </c>
      <c r="I1224" s="117">
        <f t="shared" si="1749"/>
        <v>1.176677266</v>
      </c>
      <c r="J1224" s="117">
        <f t="shared" si="1749"/>
        <v>0</v>
      </c>
      <c r="K1224" s="117">
        <f t="shared" si="1749"/>
        <v>0</v>
      </c>
      <c r="L1224" s="117">
        <f t="shared" si="1749"/>
        <v>0</v>
      </c>
      <c r="M1224" s="117">
        <f t="shared" si="1749"/>
        <v>0</v>
      </c>
      <c r="N1224" s="117">
        <f t="shared" si="1749"/>
        <v>0</v>
      </c>
      <c r="O1224" s="117">
        <f t="shared" si="1749"/>
        <v>0</v>
      </c>
      <c r="P1224" s="117">
        <f t="shared" si="1749"/>
        <v>0</v>
      </c>
      <c r="Q1224" s="117">
        <f t="shared" si="1749"/>
        <v>0</v>
      </c>
      <c r="R1224" s="117">
        <f t="shared" si="1749"/>
        <v>0</v>
      </c>
      <c r="S1224" s="117">
        <f t="shared" si="1749"/>
        <v>1.588251356</v>
      </c>
      <c r="T1224" s="109"/>
      <c r="U1224" s="117">
        <f t="shared" ref="U1224:X1224" si="1750">IFERROR(U1222/U1221,0)</f>
        <v>1.186578327</v>
      </c>
      <c r="V1224" s="117">
        <f t="shared" si="1750"/>
        <v>0</v>
      </c>
      <c r="W1224" s="117">
        <f t="shared" si="1750"/>
        <v>0</v>
      </c>
      <c r="X1224" s="117">
        <f t="shared" si="1750"/>
        <v>0</v>
      </c>
    </row>
    <row r="1225" ht="14.25" customHeight="1" outlineLevel="1">
      <c r="A1225" s="121"/>
      <c r="B1225" s="148" t="s">
        <v>436</v>
      </c>
      <c r="C1225" s="123" t="s">
        <v>69</v>
      </c>
      <c r="D1225" s="70"/>
      <c r="E1225" s="117">
        <f>IFERROR(E1223/E1221,0)</f>
        <v>0</v>
      </c>
      <c r="F1225" s="109"/>
      <c r="G1225" s="117">
        <f t="shared" ref="G1225:S1225" si="1751">IFERROR(G1223/G1221,0)</f>
        <v>0</v>
      </c>
      <c r="H1225" s="117">
        <f t="shared" si="1751"/>
        <v>0</v>
      </c>
      <c r="I1225" s="117">
        <f t="shared" si="1751"/>
        <v>0</v>
      </c>
      <c r="J1225" s="117">
        <f t="shared" si="1751"/>
        <v>0</v>
      </c>
      <c r="K1225" s="117">
        <f t="shared" si="1751"/>
        <v>0</v>
      </c>
      <c r="L1225" s="117">
        <f t="shared" si="1751"/>
        <v>0</v>
      </c>
      <c r="M1225" s="117">
        <f t="shared" si="1751"/>
        <v>0</v>
      </c>
      <c r="N1225" s="117">
        <f t="shared" si="1751"/>
        <v>0</v>
      </c>
      <c r="O1225" s="117">
        <f t="shared" si="1751"/>
        <v>0</v>
      </c>
      <c r="P1225" s="117">
        <f t="shared" si="1751"/>
        <v>0</v>
      </c>
      <c r="Q1225" s="117">
        <f t="shared" si="1751"/>
        <v>0</v>
      </c>
      <c r="R1225" s="117">
        <f t="shared" si="1751"/>
        <v>0</v>
      </c>
      <c r="S1225" s="117">
        <f t="shared" si="1751"/>
        <v>0</v>
      </c>
      <c r="T1225" s="109"/>
      <c r="U1225" s="117">
        <f t="shared" ref="U1225:X1225" si="1752">IFERROR(U1223/U1221,0)</f>
        <v>0</v>
      </c>
      <c r="V1225" s="117">
        <f t="shared" si="1752"/>
        <v>0</v>
      </c>
      <c r="W1225" s="117">
        <f t="shared" si="1752"/>
        <v>0</v>
      </c>
      <c r="X1225" s="117">
        <f t="shared" si="1752"/>
        <v>0</v>
      </c>
    </row>
    <row r="1226" ht="14.25" customHeight="1" outlineLevel="1">
      <c r="S1226" s="70"/>
    </row>
    <row r="1227" ht="14.25" customHeight="1" outlineLevel="1">
      <c r="A1227" s="105"/>
      <c r="B1227" s="199" t="s">
        <v>183</v>
      </c>
      <c r="C1227" s="107"/>
      <c r="D1227" s="70"/>
      <c r="E1227" s="108"/>
      <c r="F1227" s="109"/>
      <c r="G1227" s="108"/>
      <c r="H1227" s="108"/>
      <c r="I1227" s="108"/>
      <c r="J1227" s="108"/>
      <c r="K1227" s="108"/>
      <c r="L1227" s="108"/>
      <c r="M1227" s="108"/>
      <c r="N1227" s="108"/>
      <c r="O1227" s="108"/>
      <c r="P1227" s="108"/>
      <c r="Q1227" s="108"/>
      <c r="R1227" s="108"/>
      <c r="S1227" s="108"/>
      <c r="T1227" s="109"/>
      <c r="U1227" s="108"/>
      <c r="V1227" s="108"/>
      <c r="W1227" s="108"/>
      <c r="X1227" s="108"/>
    </row>
    <row r="1228" ht="14.25" customHeight="1" outlineLevel="1">
      <c r="A1228" s="110"/>
      <c r="B1228" s="111" t="s">
        <v>432</v>
      </c>
      <c r="C1228" s="112" t="s">
        <v>418</v>
      </c>
      <c r="E1228" s="116"/>
      <c r="F1228" s="114"/>
      <c r="G1228" s="116">
        <v>51611.68</v>
      </c>
      <c r="H1228" s="116">
        <v>31267.53124</v>
      </c>
      <c r="I1228" s="116">
        <v>52410.29</v>
      </c>
      <c r="J1228" s="116"/>
      <c r="K1228" s="116"/>
      <c r="L1228" s="116"/>
      <c r="M1228" s="116"/>
      <c r="N1228" s="116"/>
      <c r="O1228" s="116"/>
      <c r="P1228" s="208"/>
      <c r="Q1228" s="116"/>
      <c r="R1228" s="116"/>
      <c r="S1228" s="120">
        <f t="shared" ref="S1228:S1231" si="1755">SUM(G1228:R1228)</f>
        <v>135289.5012</v>
      </c>
      <c r="T1228" s="114"/>
      <c r="U1228" s="116">
        <f t="shared" ref="U1228:X1228" si="1753">SUMIFS($G1228:$R1228,$G$5:$R$5,U$6)</f>
        <v>135289.5012</v>
      </c>
      <c r="V1228" s="116">
        <f t="shared" si="1753"/>
        <v>0</v>
      </c>
      <c r="W1228" s="116">
        <f t="shared" si="1753"/>
        <v>0</v>
      </c>
      <c r="X1228" s="116">
        <f t="shared" si="1753"/>
        <v>0</v>
      </c>
    </row>
    <row r="1229" ht="14.25" customHeight="1" outlineLevel="1">
      <c r="A1229" s="121"/>
      <c r="B1229" s="148" t="s">
        <v>433</v>
      </c>
      <c r="C1229" s="123" t="s">
        <v>418</v>
      </c>
      <c r="D1229" s="70"/>
      <c r="E1229" s="120">
        <f>SUM(E1228)</f>
        <v>0</v>
      </c>
      <c r="F1229" s="109"/>
      <c r="G1229" s="120">
        <f t="shared" ref="G1229:R1229" si="1754">SUM(G1228)</f>
        <v>51611.68</v>
      </c>
      <c r="H1229" s="120">
        <f t="shared" si="1754"/>
        <v>31267.53124</v>
      </c>
      <c r="I1229" s="120">
        <f t="shared" si="1754"/>
        <v>52410.29</v>
      </c>
      <c r="J1229" s="120">
        <f t="shared" si="1754"/>
        <v>0</v>
      </c>
      <c r="K1229" s="120">
        <f t="shared" si="1754"/>
        <v>0</v>
      </c>
      <c r="L1229" s="120">
        <f t="shared" si="1754"/>
        <v>0</v>
      </c>
      <c r="M1229" s="120">
        <f t="shared" si="1754"/>
        <v>0</v>
      </c>
      <c r="N1229" s="120">
        <f t="shared" si="1754"/>
        <v>0</v>
      </c>
      <c r="O1229" s="120">
        <f t="shared" si="1754"/>
        <v>0</v>
      </c>
      <c r="P1229" s="120">
        <f t="shared" si="1754"/>
        <v>0</v>
      </c>
      <c r="Q1229" s="120">
        <f t="shared" si="1754"/>
        <v>0</v>
      </c>
      <c r="R1229" s="120">
        <f t="shared" si="1754"/>
        <v>0</v>
      </c>
      <c r="S1229" s="120">
        <f t="shared" si="1755"/>
        <v>135289.5012</v>
      </c>
      <c r="T1229" s="109"/>
      <c r="U1229" s="120">
        <f t="shared" ref="U1229:X1229" si="1756">SUM(U1228)</f>
        <v>135289.5012</v>
      </c>
      <c r="V1229" s="120">
        <f t="shared" si="1756"/>
        <v>0</v>
      </c>
      <c r="W1229" s="120">
        <f t="shared" si="1756"/>
        <v>0</v>
      </c>
      <c r="X1229" s="120">
        <f t="shared" si="1756"/>
        <v>0</v>
      </c>
    </row>
    <row r="1230" ht="14.25" customHeight="1" outlineLevel="1">
      <c r="A1230" s="110"/>
      <c r="B1230" s="111" t="s">
        <v>434</v>
      </c>
      <c r="C1230" s="112" t="s">
        <v>418</v>
      </c>
      <c r="E1230" s="116" t="str">
        <f>E1095</f>
        <v/>
      </c>
      <c r="F1230" s="114"/>
      <c r="G1230" s="116">
        <f t="shared" ref="G1230:R1230" si="1757">G1095</f>
        <v>83608.78</v>
      </c>
      <c r="H1230" s="116">
        <f t="shared" si="1757"/>
        <v>63647.28</v>
      </c>
      <c r="I1230" s="116">
        <f t="shared" si="1757"/>
        <v>67927.89</v>
      </c>
      <c r="J1230" s="116">
        <f t="shared" si="1757"/>
        <v>63770.2</v>
      </c>
      <c r="K1230" s="116" t="str">
        <f t="shared" si="1757"/>
        <v/>
      </c>
      <c r="L1230" s="116" t="str">
        <f t="shared" si="1757"/>
        <v/>
      </c>
      <c r="M1230" s="116" t="str">
        <f t="shared" si="1757"/>
        <v/>
      </c>
      <c r="N1230" s="116" t="str">
        <f t="shared" si="1757"/>
        <v/>
      </c>
      <c r="O1230" s="116" t="str">
        <f t="shared" si="1757"/>
        <v/>
      </c>
      <c r="P1230" s="116" t="str">
        <f t="shared" si="1757"/>
        <v/>
      </c>
      <c r="Q1230" s="116" t="str">
        <f t="shared" si="1757"/>
        <v/>
      </c>
      <c r="R1230" s="116" t="str">
        <f t="shared" si="1757"/>
        <v/>
      </c>
      <c r="S1230" s="120">
        <f t="shared" si="1755"/>
        <v>278954.15</v>
      </c>
      <c r="T1230" s="114"/>
      <c r="U1230" s="116">
        <f t="shared" ref="U1230:X1230" si="1758">SUMIFS($G1230:$R1230,$G$5:$R$5,U$6)</f>
        <v>215183.95</v>
      </c>
      <c r="V1230" s="116">
        <f t="shared" si="1758"/>
        <v>63770.2</v>
      </c>
      <c r="W1230" s="116">
        <f t="shared" si="1758"/>
        <v>0</v>
      </c>
      <c r="X1230" s="116">
        <f t="shared" si="1758"/>
        <v>0</v>
      </c>
    </row>
    <row r="1231" ht="14.25" customHeight="1" outlineLevel="1">
      <c r="A1231" s="110"/>
      <c r="B1231" s="111" t="s">
        <v>424</v>
      </c>
      <c r="C1231" s="112" t="s">
        <v>418</v>
      </c>
      <c r="E1231" s="116" t="str">
        <f>E1101</f>
        <v/>
      </c>
      <c r="F1231" s="114"/>
      <c r="G1231" s="116" t="str">
        <f t="shared" ref="G1231:R1231" si="1759">G1101</f>
        <v/>
      </c>
      <c r="H1231" s="116" t="str">
        <f t="shared" si="1759"/>
        <v/>
      </c>
      <c r="I1231" s="116" t="str">
        <f t="shared" si="1759"/>
        <v/>
      </c>
      <c r="J1231" s="116" t="str">
        <f t="shared" si="1759"/>
        <v/>
      </c>
      <c r="K1231" s="116" t="str">
        <f t="shared" si="1759"/>
        <v/>
      </c>
      <c r="L1231" s="116" t="str">
        <f t="shared" si="1759"/>
        <v/>
      </c>
      <c r="M1231" s="116" t="str">
        <f t="shared" si="1759"/>
        <v/>
      </c>
      <c r="N1231" s="116" t="str">
        <f t="shared" si="1759"/>
        <v/>
      </c>
      <c r="O1231" s="116" t="str">
        <f t="shared" si="1759"/>
        <v/>
      </c>
      <c r="P1231" s="116" t="str">
        <f t="shared" si="1759"/>
        <v/>
      </c>
      <c r="Q1231" s="116" t="str">
        <f t="shared" si="1759"/>
        <v/>
      </c>
      <c r="R1231" s="116" t="str">
        <f t="shared" si="1759"/>
        <v/>
      </c>
      <c r="S1231" s="120">
        <f t="shared" si="1755"/>
        <v>0</v>
      </c>
      <c r="T1231" s="114"/>
      <c r="U1231" s="116">
        <f t="shared" ref="U1231:X1231" si="1760">SUMIFS($G1231:$R1231,$G$5:$R$5,U$6)</f>
        <v>0</v>
      </c>
      <c r="V1231" s="116">
        <f t="shared" si="1760"/>
        <v>0</v>
      </c>
      <c r="W1231" s="116">
        <f t="shared" si="1760"/>
        <v>0</v>
      </c>
      <c r="X1231" s="116">
        <f t="shared" si="1760"/>
        <v>0</v>
      </c>
    </row>
    <row r="1232" ht="14.25" customHeight="1" outlineLevel="1">
      <c r="A1232" s="121"/>
      <c r="B1232" s="148" t="s">
        <v>435</v>
      </c>
      <c r="C1232" s="123" t="s">
        <v>69</v>
      </c>
      <c r="D1232" s="70"/>
      <c r="E1232" s="117">
        <f>IFERROR(E1230/E1229,0)</f>
        <v>0</v>
      </c>
      <c r="F1232" s="109"/>
      <c r="G1232" s="117">
        <f t="shared" ref="G1232:S1232" si="1761">IFERROR(G1230/G1229,0)</f>
        <v>1.619958506</v>
      </c>
      <c r="H1232" s="117">
        <f t="shared" si="1761"/>
        <v>2.035571005</v>
      </c>
      <c r="I1232" s="117">
        <f t="shared" si="1761"/>
        <v>1.296079262</v>
      </c>
      <c r="J1232" s="117">
        <f t="shared" si="1761"/>
        <v>0</v>
      </c>
      <c r="K1232" s="117">
        <f t="shared" si="1761"/>
        <v>0</v>
      </c>
      <c r="L1232" s="117">
        <f t="shared" si="1761"/>
        <v>0</v>
      </c>
      <c r="M1232" s="117">
        <f t="shared" si="1761"/>
        <v>0</v>
      </c>
      <c r="N1232" s="117">
        <f t="shared" si="1761"/>
        <v>0</v>
      </c>
      <c r="O1232" s="117">
        <f t="shared" si="1761"/>
        <v>0</v>
      </c>
      <c r="P1232" s="117">
        <f t="shared" si="1761"/>
        <v>0</v>
      </c>
      <c r="Q1232" s="117">
        <f t="shared" si="1761"/>
        <v>0</v>
      </c>
      <c r="R1232" s="117">
        <f t="shared" si="1761"/>
        <v>0</v>
      </c>
      <c r="S1232" s="117">
        <f t="shared" si="1761"/>
        <v>2.061905377</v>
      </c>
      <c r="T1232" s="109"/>
      <c r="U1232" s="117">
        <f t="shared" ref="U1232:X1232" si="1762">IFERROR(U1230/U1229,0)</f>
        <v>1.590544337</v>
      </c>
      <c r="V1232" s="117">
        <f t="shared" si="1762"/>
        <v>0</v>
      </c>
      <c r="W1232" s="117">
        <f t="shared" si="1762"/>
        <v>0</v>
      </c>
      <c r="X1232" s="117">
        <f t="shared" si="1762"/>
        <v>0</v>
      </c>
    </row>
    <row r="1233" ht="14.25" customHeight="1" outlineLevel="1">
      <c r="A1233" s="121"/>
      <c r="B1233" s="148" t="s">
        <v>436</v>
      </c>
      <c r="C1233" s="123" t="s">
        <v>69</v>
      </c>
      <c r="D1233" s="70"/>
      <c r="E1233" s="117">
        <f>IFERROR(E1231/E1229,0)</f>
        <v>0</v>
      </c>
      <c r="F1233" s="109"/>
      <c r="G1233" s="117">
        <f t="shared" ref="G1233:S1233" si="1763">IFERROR(G1231/G1229,0)</f>
        <v>0</v>
      </c>
      <c r="H1233" s="117">
        <f t="shared" si="1763"/>
        <v>0</v>
      </c>
      <c r="I1233" s="117">
        <f t="shared" si="1763"/>
        <v>0</v>
      </c>
      <c r="J1233" s="117">
        <f t="shared" si="1763"/>
        <v>0</v>
      </c>
      <c r="K1233" s="117">
        <f t="shared" si="1763"/>
        <v>0</v>
      </c>
      <c r="L1233" s="117">
        <f t="shared" si="1763"/>
        <v>0</v>
      </c>
      <c r="M1233" s="117">
        <f t="shared" si="1763"/>
        <v>0</v>
      </c>
      <c r="N1233" s="117">
        <f t="shared" si="1763"/>
        <v>0</v>
      </c>
      <c r="O1233" s="117">
        <f t="shared" si="1763"/>
        <v>0</v>
      </c>
      <c r="P1233" s="117">
        <f t="shared" si="1763"/>
        <v>0</v>
      </c>
      <c r="Q1233" s="117">
        <f t="shared" si="1763"/>
        <v>0</v>
      </c>
      <c r="R1233" s="117">
        <f t="shared" si="1763"/>
        <v>0</v>
      </c>
      <c r="S1233" s="117">
        <f t="shared" si="1763"/>
        <v>0</v>
      </c>
      <c r="T1233" s="109"/>
      <c r="U1233" s="117">
        <f t="shared" ref="U1233:X1233" si="1764">IFERROR(U1231/U1229,0)</f>
        <v>0</v>
      </c>
      <c r="V1233" s="117">
        <f t="shared" si="1764"/>
        <v>0</v>
      </c>
      <c r="W1233" s="117">
        <f t="shared" si="1764"/>
        <v>0</v>
      </c>
      <c r="X1233" s="117">
        <f t="shared" si="1764"/>
        <v>0</v>
      </c>
    </row>
    <row r="1234" ht="14.25" customHeight="1" outlineLevel="1">
      <c r="S1234" s="70"/>
    </row>
    <row r="1235" ht="14.25" customHeight="1" outlineLevel="1">
      <c r="A1235" s="105"/>
      <c r="B1235" s="199" t="s">
        <v>213</v>
      </c>
      <c r="C1235" s="107"/>
      <c r="D1235" s="70"/>
      <c r="E1235" s="108"/>
      <c r="F1235" s="109"/>
      <c r="G1235" s="108"/>
      <c r="H1235" s="108"/>
      <c r="I1235" s="108"/>
      <c r="J1235" s="108"/>
      <c r="K1235" s="108"/>
      <c r="L1235" s="108"/>
      <c r="M1235" s="108"/>
      <c r="N1235" s="108"/>
      <c r="O1235" s="108"/>
      <c r="P1235" s="108"/>
      <c r="Q1235" s="108"/>
      <c r="R1235" s="108"/>
      <c r="S1235" s="108"/>
      <c r="T1235" s="109"/>
      <c r="U1235" s="108"/>
      <c r="V1235" s="108"/>
      <c r="W1235" s="108"/>
      <c r="X1235" s="108"/>
    </row>
    <row r="1236" ht="14.25" customHeight="1" outlineLevel="1">
      <c r="A1236" s="110"/>
      <c r="B1236" s="111" t="s">
        <v>432</v>
      </c>
      <c r="C1236" s="112" t="s">
        <v>418</v>
      </c>
      <c r="E1236" s="116"/>
      <c r="F1236" s="114"/>
      <c r="G1236" s="116">
        <v>424.0</v>
      </c>
      <c r="H1236" s="116">
        <v>882.0</v>
      </c>
      <c r="I1236" s="116">
        <v>320.16</v>
      </c>
      <c r="J1236" s="116"/>
      <c r="K1236" s="116"/>
      <c r="L1236" s="116"/>
      <c r="M1236" s="116"/>
      <c r="N1236" s="116"/>
      <c r="O1236" s="116"/>
      <c r="P1236" s="116"/>
      <c r="Q1236" s="116"/>
      <c r="R1236" s="116"/>
      <c r="S1236" s="120">
        <f t="shared" ref="S1236:S1239" si="1767">SUM(G1236:R1236)</f>
        <v>1626.16</v>
      </c>
      <c r="T1236" s="114"/>
      <c r="U1236" s="116">
        <f t="shared" ref="U1236:X1236" si="1765">SUMIFS($G1236:$R1236,$G$5:$R$5,U$6)</f>
        <v>1626.16</v>
      </c>
      <c r="V1236" s="116">
        <f t="shared" si="1765"/>
        <v>0</v>
      </c>
      <c r="W1236" s="116">
        <f t="shared" si="1765"/>
        <v>0</v>
      </c>
      <c r="X1236" s="116">
        <f t="shared" si="1765"/>
        <v>0</v>
      </c>
    </row>
    <row r="1237" ht="14.25" customHeight="1" outlineLevel="1">
      <c r="A1237" s="121"/>
      <c r="B1237" s="148" t="s">
        <v>433</v>
      </c>
      <c r="C1237" s="123" t="s">
        <v>418</v>
      </c>
      <c r="D1237" s="70"/>
      <c r="E1237" s="120">
        <f>SUM(E1236)</f>
        <v>0</v>
      </c>
      <c r="F1237" s="109"/>
      <c r="G1237" s="120">
        <f t="shared" ref="G1237:R1237" si="1766">SUM(G1236)</f>
        <v>424</v>
      </c>
      <c r="H1237" s="120">
        <f t="shared" si="1766"/>
        <v>882</v>
      </c>
      <c r="I1237" s="120">
        <f t="shared" si="1766"/>
        <v>320.16</v>
      </c>
      <c r="J1237" s="120">
        <f t="shared" si="1766"/>
        <v>0</v>
      </c>
      <c r="K1237" s="120">
        <f t="shared" si="1766"/>
        <v>0</v>
      </c>
      <c r="L1237" s="120">
        <f t="shared" si="1766"/>
        <v>0</v>
      </c>
      <c r="M1237" s="120">
        <f t="shared" si="1766"/>
        <v>0</v>
      </c>
      <c r="N1237" s="120">
        <f t="shared" si="1766"/>
        <v>0</v>
      </c>
      <c r="O1237" s="120">
        <f t="shared" si="1766"/>
        <v>0</v>
      </c>
      <c r="P1237" s="120">
        <f t="shared" si="1766"/>
        <v>0</v>
      </c>
      <c r="Q1237" s="120">
        <f t="shared" si="1766"/>
        <v>0</v>
      </c>
      <c r="R1237" s="120">
        <f t="shared" si="1766"/>
        <v>0</v>
      </c>
      <c r="S1237" s="120">
        <f t="shared" si="1767"/>
        <v>1626.16</v>
      </c>
      <c r="T1237" s="109"/>
      <c r="U1237" s="120">
        <f t="shared" ref="U1237:X1237" si="1768">SUM(U1236)</f>
        <v>1626.16</v>
      </c>
      <c r="V1237" s="120">
        <f t="shared" si="1768"/>
        <v>0</v>
      </c>
      <c r="W1237" s="120">
        <f t="shared" si="1768"/>
        <v>0</v>
      </c>
      <c r="X1237" s="120">
        <f t="shared" si="1768"/>
        <v>0</v>
      </c>
    </row>
    <row r="1238" ht="14.25" customHeight="1" outlineLevel="1">
      <c r="A1238" s="110"/>
      <c r="B1238" s="111" t="s">
        <v>434</v>
      </c>
      <c r="C1238" s="112" t="s">
        <v>418</v>
      </c>
      <c r="E1238" s="116" t="str">
        <f>E1106</f>
        <v/>
      </c>
      <c r="F1238" s="114"/>
      <c r="G1238" s="116">
        <f t="shared" ref="G1238:R1238" si="1769">G1106</f>
        <v>325.48726</v>
      </c>
      <c r="H1238" s="116">
        <f t="shared" si="1769"/>
        <v>882.26</v>
      </c>
      <c r="I1238" s="116">
        <f t="shared" si="1769"/>
        <v>320.16</v>
      </c>
      <c r="J1238" s="116">
        <f t="shared" si="1769"/>
        <v>607.92</v>
      </c>
      <c r="K1238" s="116" t="str">
        <f t="shared" si="1769"/>
        <v/>
      </c>
      <c r="L1238" s="116" t="str">
        <f t="shared" si="1769"/>
        <v/>
      </c>
      <c r="M1238" s="116" t="str">
        <f t="shared" si="1769"/>
        <v/>
      </c>
      <c r="N1238" s="116" t="str">
        <f t="shared" si="1769"/>
        <v/>
      </c>
      <c r="O1238" s="116" t="str">
        <f t="shared" si="1769"/>
        <v/>
      </c>
      <c r="P1238" s="116" t="str">
        <f t="shared" si="1769"/>
        <v/>
      </c>
      <c r="Q1238" s="116" t="str">
        <f t="shared" si="1769"/>
        <v/>
      </c>
      <c r="R1238" s="116" t="str">
        <f t="shared" si="1769"/>
        <v/>
      </c>
      <c r="S1238" s="120">
        <f t="shared" si="1767"/>
        <v>2135.82726</v>
      </c>
      <c r="T1238" s="114"/>
      <c r="U1238" s="116">
        <f t="shared" ref="U1238:X1238" si="1770">SUMIFS($G1238:$R1238,$G$5:$R$5,U$6)</f>
        <v>1527.90726</v>
      </c>
      <c r="V1238" s="116">
        <f t="shared" si="1770"/>
        <v>607.92</v>
      </c>
      <c r="W1238" s="116">
        <f t="shared" si="1770"/>
        <v>0</v>
      </c>
      <c r="X1238" s="116">
        <f t="shared" si="1770"/>
        <v>0</v>
      </c>
    </row>
    <row r="1239" ht="14.25" customHeight="1" outlineLevel="1">
      <c r="A1239" s="110"/>
      <c r="B1239" s="111" t="s">
        <v>424</v>
      </c>
      <c r="C1239" s="112" t="s">
        <v>418</v>
      </c>
      <c r="E1239" s="116" t="str">
        <f>E1112</f>
        <v/>
      </c>
      <c r="F1239" s="114"/>
      <c r="G1239" s="116" t="str">
        <f t="shared" ref="G1239:R1239" si="1771">G1112</f>
        <v/>
      </c>
      <c r="H1239" s="116" t="str">
        <f t="shared" si="1771"/>
        <v/>
      </c>
      <c r="I1239" s="116" t="str">
        <f t="shared" si="1771"/>
        <v/>
      </c>
      <c r="J1239" s="116" t="str">
        <f t="shared" si="1771"/>
        <v/>
      </c>
      <c r="K1239" s="116" t="str">
        <f t="shared" si="1771"/>
        <v/>
      </c>
      <c r="L1239" s="116" t="str">
        <f t="shared" si="1771"/>
        <v/>
      </c>
      <c r="M1239" s="116" t="str">
        <f t="shared" si="1771"/>
        <v/>
      </c>
      <c r="N1239" s="116" t="str">
        <f t="shared" si="1771"/>
        <v/>
      </c>
      <c r="O1239" s="116" t="str">
        <f t="shared" si="1771"/>
        <v/>
      </c>
      <c r="P1239" s="116" t="str">
        <f t="shared" si="1771"/>
        <v/>
      </c>
      <c r="Q1239" s="116" t="str">
        <f t="shared" si="1771"/>
        <v/>
      </c>
      <c r="R1239" s="116" t="str">
        <f t="shared" si="1771"/>
        <v/>
      </c>
      <c r="S1239" s="120">
        <f t="shared" si="1767"/>
        <v>0</v>
      </c>
      <c r="T1239" s="114"/>
      <c r="U1239" s="116">
        <f t="shared" ref="U1239:X1239" si="1772">SUMIFS($G1239:$R1239,$G$5:$R$5,U$6)</f>
        <v>0</v>
      </c>
      <c r="V1239" s="116">
        <f t="shared" si="1772"/>
        <v>0</v>
      </c>
      <c r="W1239" s="116">
        <f t="shared" si="1772"/>
        <v>0</v>
      </c>
      <c r="X1239" s="116">
        <f t="shared" si="1772"/>
        <v>0</v>
      </c>
    </row>
    <row r="1240" ht="14.25" customHeight="1" outlineLevel="1">
      <c r="A1240" s="121"/>
      <c r="B1240" s="148" t="s">
        <v>435</v>
      </c>
      <c r="C1240" s="123" t="s">
        <v>69</v>
      </c>
      <c r="D1240" s="70"/>
      <c r="E1240" s="117">
        <f>IFERROR(E1238/E1237,0)</f>
        <v>0</v>
      </c>
      <c r="F1240" s="109"/>
      <c r="G1240" s="117">
        <f t="shared" ref="G1240:S1240" si="1773">IFERROR(G1238/G1237,0)</f>
        <v>0.7676586321</v>
      </c>
      <c r="H1240" s="117">
        <f t="shared" si="1773"/>
        <v>1.000294785</v>
      </c>
      <c r="I1240" s="117">
        <f t="shared" si="1773"/>
        <v>1</v>
      </c>
      <c r="J1240" s="117">
        <f t="shared" si="1773"/>
        <v>0</v>
      </c>
      <c r="K1240" s="117">
        <f t="shared" si="1773"/>
        <v>0</v>
      </c>
      <c r="L1240" s="117">
        <f t="shared" si="1773"/>
        <v>0</v>
      </c>
      <c r="M1240" s="117">
        <f t="shared" si="1773"/>
        <v>0</v>
      </c>
      <c r="N1240" s="117">
        <f t="shared" si="1773"/>
        <v>0</v>
      </c>
      <c r="O1240" s="117">
        <f t="shared" si="1773"/>
        <v>0</v>
      </c>
      <c r="P1240" s="117">
        <f t="shared" si="1773"/>
        <v>0</v>
      </c>
      <c r="Q1240" s="117">
        <f t="shared" si="1773"/>
        <v>0</v>
      </c>
      <c r="R1240" s="117">
        <f t="shared" si="1773"/>
        <v>0</v>
      </c>
      <c r="S1240" s="117">
        <f t="shared" si="1773"/>
        <v>1.313417659</v>
      </c>
      <c r="T1240" s="109"/>
      <c r="U1240" s="117">
        <f t="shared" ref="U1240:X1240" si="1774">IFERROR(U1238/U1237,0)</f>
        <v>0.939579906</v>
      </c>
      <c r="V1240" s="117">
        <f t="shared" si="1774"/>
        <v>0</v>
      </c>
      <c r="W1240" s="117">
        <f t="shared" si="1774"/>
        <v>0</v>
      </c>
      <c r="X1240" s="117">
        <f t="shared" si="1774"/>
        <v>0</v>
      </c>
    </row>
    <row r="1241" ht="14.25" customHeight="1" outlineLevel="1">
      <c r="A1241" s="121"/>
      <c r="B1241" s="148" t="s">
        <v>436</v>
      </c>
      <c r="C1241" s="123" t="s">
        <v>69</v>
      </c>
      <c r="D1241" s="70"/>
      <c r="E1241" s="117">
        <f>IFERROR(E1239/E1237,0)</f>
        <v>0</v>
      </c>
      <c r="F1241" s="109"/>
      <c r="G1241" s="117">
        <f t="shared" ref="G1241:S1241" si="1775">IFERROR(G1239/G1237,0)</f>
        <v>0</v>
      </c>
      <c r="H1241" s="117">
        <f t="shared" si="1775"/>
        <v>0</v>
      </c>
      <c r="I1241" s="117">
        <f t="shared" si="1775"/>
        <v>0</v>
      </c>
      <c r="J1241" s="117">
        <f t="shared" si="1775"/>
        <v>0</v>
      </c>
      <c r="K1241" s="117">
        <f t="shared" si="1775"/>
        <v>0</v>
      </c>
      <c r="L1241" s="117">
        <f t="shared" si="1775"/>
        <v>0</v>
      </c>
      <c r="M1241" s="117">
        <f t="shared" si="1775"/>
        <v>0</v>
      </c>
      <c r="N1241" s="117">
        <f t="shared" si="1775"/>
        <v>0</v>
      </c>
      <c r="O1241" s="117">
        <f t="shared" si="1775"/>
        <v>0</v>
      </c>
      <c r="P1241" s="117">
        <f t="shared" si="1775"/>
        <v>0</v>
      </c>
      <c r="Q1241" s="117">
        <f t="shared" si="1775"/>
        <v>0</v>
      </c>
      <c r="R1241" s="117">
        <f t="shared" si="1775"/>
        <v>0</v>
      </c>
      <c r="S1241" s="117">
        <f t="shared" si="1775"/>
        <v>0</v>
      </c>
      <c r="T1241" s="109"/>
      <c r="U1241" s="117">
        <f t="shared" ref="U1241:X1241" si="1776">IFERROR(U1239/U1237,0)</f>
        <v>0</v>
      </c>
      <c r="V1241" s="117">
        <f t="shared" si="1776"/>
        <v>0</v>
      </c>
      <c r="W1241" s="117">
        <f t="shared" si="1776"/>
        <v>0</v>
      </c>
      <c r="X1241" s="117">
        <f t="shared" si="1776"/>
        <v>0</v>
      </c>
    </row>
    <row r="1242" ht="14.25" customHeight="1" outlineLevel="1">
      <c r="S1242" s="70"/>
    </row>
    <row r="1243" ht="14.25" customHeight="1" outlineLevel="1">
      <c r="A1243" s="105"/>
      <c r="B1243" s="199" t="s">
        <v>215</v>
      </c>
      <c r="C1243" s="107"/>
      <c r="D1243" s="70"/>
      <c r="E1243" s="108"/>
      <c r="F1243" s="109"/>
      <c r="G1243" s="108"/>
      <c r="H1243" s="108"/>
      <c r="I1243" s="108"/>
      <c r="J1243" s="108"/>
      <c r="K1243" s="108"/>
      <c r="L1243" s="108"/>
      <c r="M1243" s="108"/>
      <c r="N1243" s="108"/>
      <c r="O1243" s="108"/>
      <c r="P1243" s="108"/>
      <c r="Q1243" s="108"/>
      <c r="R1243" s="108"/>
      <c r="S1243" s="108"/>
      <c r="T1243" s="109"/>
      <c r="U1243" s="108"/>
      <c r="V1243" s="108"/>
      <c r="W1243" s="108"/>
      <c r="X1243" s="108"/>
    </row>
    <row r="1244" ht="14.25" customHeight="1" outlineLevel="1">
      <c r="A1244" s="110"/>
      <c r="B1244" s="111" t="s">
        <v>432</v>
      </c>
      <c r="C1244" s="112" t="s">
        <v>418</v>
      </c>
      <c r="E1244" s="116"/>
      <c r="F1244" s="114"/>
      <c r="G1244" s="116">
        <v>107.59</v>
      </c>
      <c r="H1244" s="116">
        <v>441.95</v>
      </c>
      <c r="I1244" s="116">
        <v>489.13</v>
      </c>
      <c r="J1244" s="116"/>
      <c r="K1244" s="116"/>
      <c r="L1244" s="116"/>
      <c r="M1244" s="116"/>
      <c r="N1244" s="116"/>
      <c r="O1244" s="208"/>
      <c r="P1244" s="208"/>
      <c r="Q1244" s="116"/>
      <c r="R1244" s="116"/>
      <c r="S1244" s="120">
        <f t="shared" ref="S1244:S1247" si="1779">SUM(G1244:R1244)</f>
        <v>1038.67</v>
      </c>
      <c r="T1244" s="114"/>
      <c r="U1244" s="116">
        <f t="shared" ref="U1244:X1244" si="1777">SUMIFS($G1244:$R1244,$G$5:$R$5,U$6)</f>
        <v>1038.67</v>
      </c>
      <c r="V1244" s="116">
        <f t="shared" si="1777"/>
        <v>0</v>
      </c>
      <c r="W1244" s="116">
        <f t="shared" si="1777"/>
        <v>0</v>
      </c>
      <c r="X1244" s="116">
        <f t="shared" si="1777"/>
        <v>0</v>
      </c>
    </row>
    <row r="1245" ht="14.25" customHeight="1" outlineLevel="1">
      <c r="A1245" s="121"/>
      <c r="B1245" s="148" t="s">
        <v>433</v>
      </c>
      <c r="C1245" s="123" t="s">
        <v>418</v>
      </c>
      <c r="D1245" s="70"/>
      <c r="E1245" s="120">
        <f>SUM(E1244)</f>
        <v>0</v>
      </c>
      <c r="F1245" s="109"/>
      <c r="G1245" s="120">
        <f t="shared" ref="G1245:R1245" si="1778">SUM(G1244)</f>
        <v>107.59</v>
      </c>
      <c r="H1245" s="120">
        <f t="shared" si="1778"/>
        <v>441.95</v>
      </c>
      <c r="I1245" s="120">
        <f t="shared" si="1778"/>
        <v>489.13</v>
      </c>
      <c r="J1245" s="120">
        <f t="shared" si="1778"/>
        <v>0</v>
      </c>
      <c r="K1245" s="120">
        <f t="shared" si="1778"/>
        <v>0</v>
      </c>
      <c r="L1245" s="120">
        <f t="shared" si="1778"/>
        <v>0</v>
      </c>
      <c r="M1245" s="120">
        <f t="shared" si="1778"/>
        <v>0</v>
      </c>
      <c r="N1245" s="120">
        <f t="shared" si="1778"/>
        <v>0</v>
      </c>
      <c r="O1245" s="120">
        <f t="shared" si="1778"/>
        <v>0</v>
      </c>
      <c r="P1245" s="120">
        <f t="shared" si="1778"/>
        <v>0</v>
      </c>
      <c r="Q1245" s="120">
        <f t="shared" si="1778"/>
        <v>0</v>
      </c>
      <c r="R1245" s="120">
        <f t="shared" si="1778"/>
        <v>0</v>
      </c>
      <c r="S1245" s="120">
        <f t="shared" si="1779"/>
        <v>1038.67</v>
      </c>
      <c r="T1245" s="109"/>
      <c r="U1245" s="120">
        <f t="shared" ref="U1245:X1245" si="1780">SUM(U1244)</f>
        <v>1038.67</v>
      </c>
      <c r="V1245" s="120">
        <f t="shared" si="1780"/>
        <v>0</v>
      </c>
      <c r="W1245" s="120">
        <f t="shared" si="1780"/>
        <v>0</v>
      </c>
      <c r="X1245" s="120">
        <f t="shared" si="1780"/>
        <v>0</v>
      </c>
    </row>
    <row r="1246" ht="14.25" customHeight="1" outlineLevel="1">
      <c r="A1246" s="110"/>
      <c r="B1246" s="111" t="s">
        <v>434</v>
      </c>
      <c r="C1246" s="112" t="s">
        <v>418</v>
      </c>
      <c r="E1246" s="116" t="str">
        <f>E1117</f>
        <v/>
      </c>
      <c r="F1246" s="114"/>
      <c r="G1246" s="116">
        <f t="shared" ref="G1246:R1246" si="1781">G1117</f>
        <v>68.4088</v>
      </c>
      <c r="H1246" s="116">
        <f t="shared" si="1781"/>
        <v>563.47</v>
      </c>
      <c r="I1246" s="116">
        <f t="shared" si="1781"/>
        <v>573.48</v>
      </c>
      <c r="J1246" s="116">
        <f t="shared" si="1781"/>
        <v>270</v>
      </c>
      <c r="K1246" s="116" t="str">
        <f t="shared" si="1781"/>
        <v/>
      </c>
      <c r="L1246" s="116" t="str">
        <f t="shared" si="1781"/>
        <v/>
      </c>
      <c r="M1246" s="116" t="str">
        <f t="shared" si="1781"/>
        <v/>
      </c>
      <c r="N1246" s="116" t="str">
        <f t="shared" si="1781"/>
        <v/>
      </c>
      <c r="O1246" s="116" t="str">
        <f t="shared" si="1781"/>
        <v/>
      </c>
      <c r="P1246" s="116" t="str">
        <f t="shared" si="1781"/>
        <v/>
      </c>
      <c r="Q1246" s="116" t="str">
        <f t="shared" si="1781"/>
        <v/>
      </c>
      <c r="R1246" s="116" t="str">
        <f t="shared" si="1781"/>
        <v/>
      </c>
      <c r="S1246" s="120">
        <f t="shared" si="1779"/>
        <v>1475.3588</v>
      </c>
      <c r="T1246" s="114"/>
      <c r="U1246" s="116">
        <f t="shared" ref="U1246:X1246" si="1782">SUMIFS($G1246:$R1246,$G$5:$R$5,U$6)</f>
        <v>1205.3588</v>
      </c>
      <c r="V1246" s="116">
        <f t="shared" si="1782"/>
        <v>270</v>
      </c>
      <c r="W1246" s="116">
        <f t="shared" si="1782"/>
        <v>0</v>
      </c>
      <c r="X1246" s="116">
        <f t="shared" si="1782"/>
        <v>0</v>
      </c>
    </row>
    <row r="1247" ht="14.25" customHeight="1" outlineLevel="1">
      <c r="A1247" s="110"/>
      <c r="B1247" s="111" t="s">
        <v>424</v>
      </c>
      <c r="C1247" s="112" t="s">
        <v>418</v>
      </c>
      <c r="E1247" s="116" t="str">
        <f>E1123</f>
        <v/>
      </c>
      <c r="F1247" s="114"/>
      <c r="G1247" s="116" t="str">
        <f t="shared" ref="G1247:R1247" si="1783">G1123</f>
        <v/>
      </c>
      <c r="H1247" s="116" t="str">
        <f t="shared" si="1783"/>
        <v/>
      </c>
      <c r="I1247" s="116" t="str">
        <f t="shared" si="1783"/>
        <v/>
      </c>
      <c r="J1247" s="116" t="str">
        <f t="shared" si="1783"/>
        <v/>
      </c>
      <c r="K1247" s="116" t="str">
        <f t="shared" si="1783"/>
        <v/>
      </c>
      <c r="L1247" s="116" t="str">
        <f t="shared" si="1783"/>
        <v/>
      </c>
      <c r="M1247" s="116" t="str">
        <f t="shared" si="1783"/>
        <v/>
      </c>
      <c r="N1247" s="116" t="str">
        <f t="shared" si="1783"/>
        <v/>
      </c>
      <c r="O1247" s="116" t="str">
        <f t="shared" si="1783"/>
        <v/>
      </c>
      <c r="P1247" s="116" t="str">
        <f t="shared" si="1783"/>
        <v/>
      </c>
      <c r="Q1247" s="116" t="str">
        <f t="shared" si="1783"/>
        <v/>
      </c>
      <c r="R1247" s="116" t="str">
        <f t="shared" si="1783"/>
        <v/>
      </c>
      <c r="S1247" s="120">
        <f t="shared" si="1779"/>
        <v>0</v>
      </c>
      <c r="T1247" s="114"/>
      <c r="U1247" s="116">
        <f t="shared" ref="U1247:X1247" si="1784">SUMIFS($G1247:$R1247,$G$5:$R$5,U$6)</f>
        <v>0</v>
      </c>
      <c r="V1247" s="116">
        <f t="shared" si="1784"/>
        <v>0</v>
      </c>
      <c r="W1247" s="116">
        <f t="shared" si="1784"/>
        <v>0</v>
      </c>
      <c r="X1247" s="116">
        <f t="shared" si="1784"/>
        <v>0</v>
      </c>
    </row>
    <row r="1248" ht="14.25" customHeight="1" outlineLevel="1">
      <c r="A1248" s="121"/>
      <c r="B1248" s="148" t="s">
        <v>435</v>
      </c>
      <c r="C1248" s="123" t="s">
        <v>69</v>
      </c>
      <c r="D1248" s="70"/>
      <c r="E1248" s="117">
        <f>IFERROR(E1246/E1245,0)</f>
        <v>0</v>
      </c>
      <c r="F1248" s="109"/>
      <c r="G1248" s="117">
        <f t="shared" ref="G1248:S1248" si="1785">IFERROR(G1246/G1245,0)</f>
        <v>0.6358286086</v>
      </c>
      <c r="H1248" s="117">
        <f t="shared" si="1785"/>
        <v>1.274963231</v>
      </c>
      <c r="I1248" s="117">
        <f t="shared" si="1785"/>
        <v>1.172449042</v>
      </c>
      <c r="J1248" s="117">
        <f t="shared" si="1785"/>
        <v>0</v>
      </c>
      <c r="K1248" s="117">
        <f t="shared" si="1785"/>
        <v>0</v>
      </c>
      <c r="L1248" s="117">
        <f t="shared" si="1785"/>
        <v>0</v>
      </c>
      <c r="M1248" s="117">
        <f t="shared" si="1785"/>
        <v>0</v>
      </c>
      <c r="N1248" s="117">
        <f t="shared" si="1785"/>
        <v>0</v>
      </c>
      <c r="O1248" s="117">
        <f t="shared" si="1785"/>
        <v>0</v>
      </c>
      <c r="P1248" s="117">
        <f t="shared" si="1785"/>
        <v>0</v>
      </c>
      <c r="Q1248" s="117">
        <f t="shared" si="1785"/>
        <v>0</v>
      </c>
      <c r="R1248" s="117">
        <f t="shared" si="1785"/>
        <v>0</v>
      </c>
      <c r="S1248" s="117">
        <f t="shared" si="1785"/>
        <v>1.420430743</v>
      </c>
      <c r="T1248" s="109"/>
      <c r="U1248" s="117">
        <f t="shared" ref="U1248:X1248" si="1786">IFERROR(U1246/U1245,0)</f>
        <v>1.160482925</v>
      </c>
      <c r="V1248" s="117">
        <f t="shared" si="1786"/>
        <v>0</v>
      </c>
      <c r="W1248" s="117">
        <f t="shared" si="1786"/>
        <v>0</v>
      </c>
      <c r="X1248" s="117">
        <f t="shared" si="1786"/>
        <v>0</v>
      </c>
    </row>
    <row r="1249" ht="14.25" customHeight="1" outlineLevel="1">
      <c r="A1249" s="121"/>
      <c r="B1249" s="148" t="s">
        <v>436</v>
      </c>
      <c r="C1249" s="123" t="s">
        <v>69</v>
      </c>
      <c r="D1249" s="70"/>
      <c r="E1249" s="117">
        <f>IFERROR(E1247/E1245,0)</f>
        <v>0</v>
      </c>
      <c r="F1249" s="109"/>
      <c r="G1249" s="117">
        <f t="shared" ref="G1249:S1249" si="1787">IFERROR(G1247/G1245,0)</f>
        <v>0</v>
      </c>
      <c r="H1249" s="117">
        <f t="shared" si="1787"/>
        <v>0</v>
      </c>
      <c r="I1249" s="117">
        <f t="shared" si="1787"/>
        <v>0</v>
      </c>
      <c r="J1249" s="117">
        <f t="shared" si="1787"/>
        <v>0</v>
      </c>
      <c r="K1249" s="117">
        <f t="shared" si="1787"/>
        <v>0</v>
      </c>
      <c r="L1249" s="117">
        <f t="shared" si="1787"/>
        <v>0</v>
      </c>
      <c r="M1249" s="117">
        <f t="shared" si="1787"/>
        <v>0</v>
      </c>
      <c r="N1249" s="117">
        <f t="shared" si="1787"/>
        <v>0</v>
      </c>
      <c r="O1249" s="117">
        <f t="shared" si="1787"/>
        <v>0</v>
      </c>
      <c r="P1249" s="117">
        <f t="shared" si="1787"/>
        <v>0</v>
      </c>
      <c r="Q1249" s="117">
        <f t="shared" si="1787"/>
        <v>0</v>
      </c>
      <c r="R1249" s="117">
        <f t="shared" si="1787"/>
        <v>0</v>
      </c>
      <c r="S1249" s="117">
        <f t="shared" si="1787"/>
        <v>0</v>
      </c>
      <c r="T1249" s="109"/>
      <c r="U1249" s="117">
        <f t="shared" ref="U1249:X1249" si="1788">IFERROR(U1247/U1245,0)</f>
        <v>0</v>
      </c>
      <c r="V1249" s="117">
        <f t="shared" si="1788"/>
        <v>0</v>
      </c>
      <c r="W1249" s="117">
        <f t="shared" si="1788"/>
        <v>0</v>
      </c>
      <c r="X1249" s="117">
        <f t="shared" si="1788"/>
        <v>0</v>
      </c>
    </row>
    <row r="1250" ht="14.25" customHeight="1" outlineLevel="1">
      <c r="S1250" s="70"/>
    </row>
    <row r="1251" ht="14.25" customHeight="1">
      <c r="A1251" s="103" t="s">
        <v>234</v>
      </c>
      <c r="B1251" s="104" t="s">
        <v>437</v>
      </c>
      <c r="E1251" s="202"/>
      <c r="S1251" s="70"/>
    </row>
    <row r="1252" ht="14.25" customHeight="1">
      <c r="A1252" s="105"/>
      <c r="B1252" s="106" t="s">
        <v>438</v>
      </c>
      <c r="C1252" s="107"/>
      <c r="D1252" s="70"/>
      <c r="E1252" s="108"/>
      <c r="F1252" s="109"/>
      <c r="G1252" s="108"/>
      <c r="H1252" s="108"/>
      <c r="I1252" s="108"/>
      <c r="J1252" s="108"/>
      <c r="K1252" s="108"/>
      <c r="L1252" s="108"/>
      <c r="M1252" s="108"/>
      <c r="N1252" s="108"/>
      <c r="O1252" s="108"/>
      <c r="P1252" s="108"/>
      <c r="Q1252" s="108"/>
      <c r="R1252" s="108"/>
      <c r="S1252" s="108"/>
      <c r="T1252" s="109"/>
      <c r="U1252" s="108"/>
      <c r="V1252" s="108"/>
      <c r="W1252" s="108"/>
      <c r="X1252" s="108"/>
    </row>
    <row r="1253" ht="14.25" customHeight="1">
      <c r="A1253" s="110"/>
      <c r="B1253" s="111" t="s">
        <v>439</v>
      </c>
      <c r="C1253" s="112" t="s">
        <v>418</v>
      </c>
      <c r="E1253" s="116">
        <f t="shared" ref="E1253:E1254" si="1791">E1258+E1263+E1268+E1272+E1277+E1282+E1286+E1291+E1296+E1300+E1305+E1315+E1310</f>
        <v>0</v>
      </c>
      <c r="F1253" s="114"/>
      <c r="G1253" s="116">
        <f t="shared" ref="G1253:R1253" si="1789">G1258+G1263+G1268+G1272+G1277+G1282+G1286+G1291+G1296+G1300+G1305+G1315+G1310</f>
        <v>1185159.301</v>
      </c>
      <c r="H1253" s="116">
        <f t="shared" si="1789"/>
        <v>1569335.365</v>
      </c>
      <c r="I1253" s="116">
        <f t="shared" si="1789"/>
        <v>1103309.1</v>
      </c>
      <c r="J1253" s="116">
        <f t="shared" si="1789"/>
        <v>1569149.51</v>
      </c>
      <c r="K1253" s="116">
        <f t="shared" si="1789"/>
        <v>0</v>
      </c>
      <c r="L1253" s="116">
        <f t="shared" si="1789"/>
        <v>0</v>
      </c>
      <c r="M1253" s="116">
        <f t="shared" si="1789"/>
        <v>0</v>
      </c>
      <c r="N1253" s="116">
        <f t="shared" si="1789"/>
        <v>0</v>
      </c>
      <c r="O1253" s="116">
        <f t="shared" si="1789"/>
        <v>0</v>
      </c>
      <c r="P1253" s="116">
        <f t="shared" si="1789"/>
        <v>0</v>
      </c>
      <c r="Q1253" s="116">
        <f t="shared" si="1789"/>
        <v>0</v>
      </c>
      <c r="R1253" s="116">
        <f t="shared" si="1789"/>
        <v>0</v>
      </c>
      <c r="S1253" s="120">
        <f t="shared" ref="S1253:S1254" si="1793">SUM(G1253:R1253)</f>
        <v>5426953.277</v>
      </c>
      <c r="T1253" s="114"/>
      <c r="U1253" s="116">
        <f t="shared" ref="U1253:X1253" si="1790">SUMIFS($G1253:$R1253,$G$5:$R$5,U$6)</f>
        <v>3857803.767</v>
      </c>
      <c r="V1253" s="116">
        <f t="shared" si="1790"/>
        <v>1569149.51</v>
      </c>
      <c r="W1253" s="116">
        <f t="shared" si="1790"/>
        <v>0</v>
      </c>
      <c r="X1253" s="116">
        <f t="shared" si="1790"/>
        <v>0</v>
      </c>
    </row>
    <row r="1254" ht="14.25" customHeight="1">
      <c r="A1254" s="110"/>
      <c r="B1254" s="111" t="s">
        <v>440</v>
      </c>
      <c r="C1254" s="112" t="s">
        <v>418</v>
      </c>
      <c r="E1254" s="116">
        <f t="shared" si="1791"/>
        <v>0</v>
      </c>
      <c r="F1254" s="114"/>
      <c r="G1254" s="116">
        <f t="shared" ref="G1254:R1254" si="1792">G1259+G1264+G1269+G1273+G1278+G1283+G1287+G1292+G1297+G1301+G1306+G1316+G1311</f>
        <v>1612816.359</v>
      </c>
      <c r="H1254" s="116">
        <f t="shared" si="1792"/>
        <v>1578603.615</v>
      </c>
      <c r="I1254" s="116">
        <f t="shared" si="1792"/>
        <v>1249580.044</v>
      </c>
      <c r="J1254" s="116">
        <f t="shared" si="1792"/>
        <v>1805360.402</v>
      </c>
      <c r="K1254" s="116">
        <f t="shared" si="1792"/>
        <v>0</v>
      </c>
      <c r="L1254" s="116">
        <f t="shared" si="1792"/>
        <v>0</v>
      </c>
      <c r="M1254" s="116">
        <f t="shared" si="1792"/>
        <v>0</v>
      </c>
      <c r="N1254" s="116">
        <f t="shared" si="1792"/>
        <v>0</v>
      </c>
      <c r="O1254" s="116">
        <f t="shared" si="1792"/>
        <v>0</v>
      </c>
      <c r="P1254" s="116">
        <f t="shared" si="1792"/>
        <v>0</v>
      </c>
      <c r="Q1254" s="116">
        <f t="shared" si="1792"/>
        <v>0</v>
      </c>
      <c r="R1254" s="116">
        <f t="shared" si="1792"/>
        <v>0</v>
      </c>
      <c r="S1254" s="120">
        <f t="shared" si="1793"/>
        <v>6246360.42</v>
      </c>
      <c r="T1254" s="114"/>
      <c r="U1254" s="116">
        <f t="shared" ref="U1254:X1254" si="1794">SUMIFS($G1254:$R1254,$G$5:$R$5,U$6)</f>
        <v>4441000.018</v>
      </c>
      <c r="V1254" s="116">
        <f t="shared" si="1794"/>
        <v>1805360.402</v>
      </c>
      <c r="W1254" s="116">
        <f t="shared" si="1794"/>
        <v>0</v>
      </c>
      <c r="X1254" s="116">
        <f t="shared" si="1794"/>
        <v>0</v>
      </c>
    </row>
    <row r="1255" ht="14.25" customHeight="1">
      <c r="A1255" s="121"/>
      <c r="B1255" s="122" t="s">
        <v>441</v>
      </c>
      <c r="C1255" s="123" t="s">
        <v>69</v>
      </c>
      <c r="D1255" s="70"/>
      <c r="E1255" s="117">
        <f>IFERROR(E1253/E1254,0)</f>
        <v>0</v>
      </c>
      <c r="F1255" s="109"/>
      <c r="G1255" s="117">
        <f t="shared" ref="G1255:S1255" si="1795">IFERROR(G1253/G1254,0)</f>
        <v>0.7348383434</v>
      </c>
      <c r="H1255" s="117">
        <f t="shared" si="1795"/>
        <v>0.9941288304</v>
      </c>
      <c r="I1255" s="117">
        <f t="shared" si="1795"/>
        <v>0.882943918</v>
      </c>
      <c r="J1255" s="117">
        <f t="shared" si="1795"/>
        <v>0.8691613644</v>
      </c>
      <c r="K1255" s="117">
        <f t="shared" si="1795"/>
        <v>0</v>
      </c>
      <c r="L1255" s="117">
        <f t="shared" si="1795"/>
        <v>0</v>
      </c>
      <c r="M1255" s="117">
        <f t="shared" si="1795"/>
        <v>0</v>
      </c>
      <c r="N1255" s="117">
        <f t="shared" si="1795"/>
        <v>0</v>
      </c>
      <c r="O1255" s="117">
        <f t="shared" si="1795"/>
        <v>0</v>
      </c>
      <c r="P1255" s="117">
        <f t="shared" si="1795"/>
        <v>0</v>
      </c>
      <c r="Q1255" s="117">
        <f t="shared" si="1795"/>
        <v>0</v>
      </c>
      <c r="R1255" s="117">
        <f t="shared" si="1795"/>
        <v>0</v>
      </c>
      <c r="S1255" s="117">
        <f t="shared" si="1795"/>
        <v>0.8688184658</v>
      </c>
      <c r="T1255" s="109"/>
      <c r="U1255" s="117">
        <f t="shared" ref="U1255:X1255" si="1796">IFERROR(U1253/U1254,0)</f>
        <v>0.8686790703</v>
      </c>
      <c r="V1255" s="117">
        <f t="shared" si="1796"/>
        <v>0.8691613644</v>
      </c>
      <c r="W1255" s="117">
        <f t="shared" si="1796"/>
        <v>0</v>
      </c>
      <c r="X1255" s="117">
        <f t="shared" si="1796"/>
        <v>0</v>
      </c>
    </row>
    <row r="1256" ht="4.5" customHeight="1">
      <c r="A1256" s="128"/>
      <c r="B1256" s="129"/>
      <c r="C1256" s="130"/>
      <c r="D1256" s="70"/>
      <c r="E1256" s="131"/>
      <c r="F1256" s="70"/>
      <c r="G1256" s="131"/>
      <c r="H1256" s="131"/>
      <c r="I1256" s="131"/>
      <c r="J1256" s="131"/>
      <c r="K1256" s="131"/>
      <c r="L1256" s="131"/>
      <c r="M1256" s="131"/>
      <c r="N1256" s="131"/>
      <c r="O1256" s="131"/>
      <c r="P1256" s="131"/>
      <c r="Q1256" s="131"/>
      <c r="R1256" s="131"/>
      <c r="S1256" s="131"/>
      <c r="T1256" s="70"/>
      <c r="U1256" s="131"/>
      <c r="V1256" s="131"/>
      <c r="W1256" s="131"/>
      <c r="X1256" s="131"/>
    </row>
    <row r="1257" ht="14.25" customHeight="1" outlineLevel="1">
      <c r="A1257" s="105"/>
      <c r="B1257" s="106" t="s">
        <v>173</v>
      </c>
      <c r="C1257" s="107"/>
      <c r="D1257" s="70"/>
      <c r="E1257" s="108"/>
      <c r="F1257" s="109"/>
      <c r="G1257" s="108"/>
      <c r="H1257" s="108"/>
      <c r="I1257" s="108"/>
      <c r="J1257" s="108"/>
      <c r="K1257" s="108"/>
      <c r="L1257" s="108"/>
      <c r="M1257" s="108"/>
      <c r="N1257" s="108"/>
      <c r="O1257" s="108"/>
      <c r="P1257" s="108"/>
      <c r="Q1257" s="108"/>
      <c r="R1257" s="108"/>
      <c r="S1257" s="108"/>
      <c r="T1257" s="109"/>
      <c r="U1257" s="108"/>
      <c r="V1257" s="108"/>
      <c r="W1257" s="108"/>
      <c r="X1257" s="108"/>
    </row>
    <row r="1258" ht="14.25" customHeight="1" outlineLevel="1">
      <c r="A1258" s="110"/>
      <c r="B1258" s="111" t="s">
        <v>439</v>
      </c>
      <c r="C1258" s="112" t="s">
        <v>418</v>
      </c>
      <c r="E1258" s="116"/>
      <c r="F1258" s="114"/>
      <c r="G1258" s="116">
        <v>696730.5194200001</v>
      </c>
      <c r="H1258" s="116">
        <v>987913.16518</v>
      </c>
      <c r="I1258" s="116">
        <v>636862.75</v>
      </c>
      <c r="J1258" s="116">
        <v>942173.12</v>
      </c>
      <c r="K1258" s="116"/>
      <c r="L1258" s="116"/>
      <c r="M1258" s="116"/>
      <c r="N1258" s="116"/>
      <c r="O1258" s="116"/>
      <c r="P1258" s="116"/>
      <c r="Q1258" s="116"/>
      <c r="R1258" s="116"/>
      <c r="S1258" s="120">
        <f t="shared" ref="S1258:S1259" si="1798">SUM(G1258:R1258)</f>
        <v>3263679.555</v>
      </c>
      <c r="T1258" s="114"/>
      <c r="U1258" s="116">
        <f t="shared" ref="U1258:X1258" si="1797">SUMIFS($G1258:$R1258,$G$5:$R$5,U$6)</f>
        <v>2321506.435</v>
      </c>
      <c r="V1258" s="116">
        <f t="shared" si="1797"/>
        <v>942173.12</v>
      </c>
      <c r="W1258" s="116">
        <f t="shared" si="1797"/>
        <v>0</v>
      </c>
      <c r="X1258" s="116">
        <f t="shared" si="1797"/>
        <v>0</v>
      </c>
    </row>
    <row r="1259" ht="14.25" customHeight="1" outlineLevel="1">
      <c r="A1259" s="110"/>
      <c r="B1259" s="111" t="s">
        <v>440</v>
      </c>
      <c r="C1259" s="112" t="s">
        <v>418</v>
      </c>
      <c r="E1259" s="116"/>
      <c r="F1259" s="114"/>
      <c r="G1259" s="116">
        <v>922151.290853931</v>
      </c>
      <c r="H1259" s="116">
        <v>988248.6643214634</v>
      </c>
      <c r="I1259" s="116">
        <v>666542.0</v>
      </c>
      <c r="J1259" s="116">
        <v>975153.3441044219</v>
      </c>
      <c r="K1259" s="116"/>
      <c r="L1259" s="116"/>
      <c r="M1259" s="116"/>
      <c r="N1259" s="116"/>
      <c r="O1259" s="116"/>
      <c r="P1259" s="116"/>
      <c r="Q1259" s="116"/>
      <c r="R1259" s="116"/>
      <c r="S1259" s="120">
        <f t="shared" si="1798"/>
        <v>3552095.299</v>
      </c>
      <c r="T1259" s="114"/>
      <c r="U1259" s="116">
        <f t="shared" ref="U1259:X1259" si="1799">SUMIFS($G1259:$R1259,$G$5:$R$5,U$6)</f>
        <v>2576941.955</v>
      </c>
      <c r="V1259" s="116">
        <f t="shared" si="1799"/>
        <v>975153.3441</v>
      </c>
      <c r="W1259" s="116">
        <f t="shared" si="1799"/>
        <v>0</v>
      </c>
      <c r="X1259" s="116">
        <f t="shared" si="1799"/>
        <v>0</v>
      </c>
    </row>
    <row r="1260" ht="14.25" customHeight="1" outlineLevel="1">
      <c r="A1260" s="121"/>
      <c r="B1260" s="122" t="s">
        <v>441</v>
      </c>
      <c r="C1260" s="123" t="s">
        <v>69</v>
      </c>
      <c r="D1260" s="70"/>
      <c r="E1260" s="117">
        <f>IFERROR(E1258/E1259,0)</f>
        <v>0</v>
      </c>
      <c r="F1260" s="109"/>
      <c r="G1260" s="117">
        <f t="shared" ref="G1260:S1260" si="1800">IFERROR(G1258/G1259,0)</f>
        <v>0.7555490366</v>
      </c>
      <c r="H1260" s="117">
        <f t="shared" si="1800"/>
        <v>0.9996605114</v>
      </c>
      <c r="I1260" s="117">
        <f t="shared" si="1800"/>
        <v>0.9554727984</v>
      </c>
      <c r="J1260" s="117">
        <f t="shared" si="1800"/>
        <v>0.9661794483</v>
      </c>
      <c r="K1260" s="117">
        <f t="shared" si="1800"/>
        <v>0</v>
      </c>
      <c r="L1260" s="117">
        <f t="shared" si="1800"/>
        <v>0</v>
      </c>
      <c r="M1260" s="117">
        <f t="shared" si="1800"/>
        <v>0</v>
      </c>
      <c r="N1260" s="117">
        <f t="shared" si="1800"/>
        <v>0</v>
      </c>
      <c r="O1260" s="117">
        <f t="shared" si="1800"/>
        <v>0</v>
      </c>
      <c r="P1260" s="117">
        <f t="shared" si="1800"/>
        <v>0</v>
      </c>
      <c r="Q1260" s="117">
        <f t="shared" si="1800"/>
        <v>0</v>
      </c>
      <c r="R1260" s="117">
        <f t="shared" si="1800"/>
        <v>0</v>
      </c>
      <c r="S1260" s="117">
        <f t="shared" si="1800"/>
        <v>0.9188040521</v>
      </c>
      <c r="T1260" s="109"/>
      <c r="U1260" s="117">
        <f t="shared" ref="U1260:X1260" si="1801">IFERROR(U1258/U1259,0)</f>
        <v>0.9008764943</v>
      </c>
      <c r="V1260" s="117">
        <f t="shared" si="1801"/>
        <v>0.9661794483</v>
      </c>
      <c r="W1260" s="117">
        <f t="shared" si="1801"/>
        <v>0</v>
      </c>
      <c r="X1260" s="117">
        <f t="shared" si="1801"/>
        <v>0</v>
      </c>
    </row>
    <row r="1261" ht="4.5" customHeight="1" outlineLevel="1">
      <c r="A1261" s="128"/>
      <c r="B1261" s="129"/>
      <c r="C1261" s="130"/>
      <c r="D1261" s="70"/>
      <c r="E1261" s="131"/>
      <c r="F1261" s="70"/>
      <c r="G1261" s="131"/>
      <c r="H1261" s="131"/>
      <c r="I1261" s="131"/>
      <c r="J1261" s="131"/>
      <c r="K1261" s="131"/>
      <c r="L1261" s="131"/>
      <c r="M1261" s="131"/>
      <c r="N1261" s="131"/>
      <c r="O1261" s="131"/>
      <c r="P1261" s="131"/>
      <c r="Q1261" s="131"/>
      <c r="R1261" s="131"/>
      <c r="S1261" s="131"/>
      <c r="T1261" s="70"/>
      <c r="U1261" s="131"/>
      <c r="V1261" s="131"/>
      <c r="W1261" s="131"/>
      <c r="X1261" s="131"/>
    </row>
    <row r="1262" ht="14.25" customHeight="1" outlineLevel="1">
      <c r="A1262" s="121"/>
      <c r="B1262" s="148" t="s">
        <v>174</v>
      </c>
      <c r="C1262" s="123"/>
      <c r="D1262" s="70"/>
      <c r="E1262" s="120"/>
      <c r="F1262" s="109"/>
      <c r="G1262" s="120"/>
      <c r="H1262" s="120"/>
      <c r="I1262" s="120"/>
      <c r="J1262" s="120"/>
      <c r="K1262" s="120"/>
      <c r="L1262" s="120"/>
      <c r="M1262" s="120"/>
      <c r="N1262" s="120"/>
      <c r="O1262" s="120"/>
      <c r="P1262" s="120"/>
      <c r="Q1262" s="120"/>
      <c r="R1262" s="120"/>
      <c r="S1262" s="120"/>
      <c r="T1262" s="109"/>
      <c r="U1262" s="120"/>
      <c r="V1262" s="120"/>
      <c r="W1262" s="120"/>
      <c r="X1262" s="120"/>
    </row>
    <row r="1263" ht="14.25" customHeight="1" outlineLevel="1">
      <c r="A1263" s="110"/>
      <c r="B1263" s="111" t="s">
        <v>439</v>
      </c>
      <c r="C1263" s="112" t="s">
        <v>418</v>
      </c>
      <c r="E1263" s="116"/>
      <c r="F1263" s="114"/>
      <c r="G1263" s="116">
        <v>191493.095</v>
      </c>
      <c r="H1263" s="116">
        <v>212108.36</v>
      </c>
      <c r="I1263" s="116">
        <v>154786.5</v>
      </c>
      <c r="J1263" s="116">
        <v>210335.56</v>
      </c>
      <c r="K1263" s="116"/>
      <c r="L1263" s="116"/>
      <c r="M1263" s="116"/>
      <c r="N1263" s="116"/>
      <c r="O1263" s="116"/>
      <c r="P1263" s="116"/>
      <c r="Q1263" s="116"/>
      <c r="R1263" s="116"/>
      <c r="S1263" s="120">
        <f t="shared" ref="S1263:S1264" si="1803">SUM(G1263:R1263)</f>
        <v>768723.515</v>
      </c>
      <c r="T1263" s="114"/>
      <c r="U1263" s="116">
        <f t="shared" ref="U1263:X1263" si="1802">SUMIFS($G1263:$R1263,$G$5:$R$5,U$6)</f>
        <v>558387.955</v>
      </c>
      <c r="V1263" s="116">
        <f t="shared" si="1802"/>
        <v>210335.56</v>
      </c>
      <c r="W1263" s="116">
        <f t="shared" si="1802"/>
        <v>0</v>
      </c>
      <c r="X1263" s="116">
        <f t="shared" si="1802"/>
        <v>0</v>
      </c>
    </row>
    <row r="1264" ht="14.25" customHeight="1" outlineLevel="1">
      <c r="A1264" s="110"/>
      <c r="B1264" s="111" t="s">
        <v>440</v>
      </c>
      <c r="C1264" s="112" t="s">
        <v>418</v>
      </c>
      <c r="E1264" s="116"/>
      <c r="F1264" s="114"/>
      <c r="G1264" s="116">
        <v>268449.54</v>
      </c>
      <c r="H1264" s="116">
        <v>260201.79000000004</v>
      </c>
      <c r="I1264" s="116">
        <v>220387.0</v>
      </c>
      <c r="J1264" s="116">
        <v>398864.1</v>
      </c>
      <c r="K1264" s="116"/>
      <c r="L1264" s="116"/>
      <c r="M1264" s="116"/>
      <c r="N1264" s="116"/>
      <c r="O1264" s="116"/>
      <c r="P1264" s="116"/>
      <c r="Q1264" s="116"/>
      <c r="R1264" s="116"/>
      <c r="S1264" s="120">
        <f t="shared" si="1803"/>
        <v>1147902.43</v>
      </c>
      <c r="T1264" s="114"/>
      <c r="U1264" s="116">
        <f t="shared" ref="U1264:X1264" si="1804">SUMIFS($G1264:$R1264,$G$5:$R$5,U$6)</f>
        <v>749038.33</v>
      </c>
      <c r="V1264" s="116">
        <f t="shared" si="1804"/>
        <v>398864.1</v>
      </c>
      <c r="W1264" s="116">
        <f t="shared" si="1804"/>
        <v>0</v>
      </c>
      <c r="X1264" s="116">
        <f t="shared" si="1804"/>
        <v>0</v>
      </c>
    </row>
    <row r="1265" ht="14.25" customHeight="1" outlineLevel="1">
      <c r="A1265" s="121"/>
      <c r="B1265" s="122" t="s">
        <v>441</v>
      </c>
      <c r="C1265" s="123" t="s">
        <v>69</v>
      </c>
      <c r="D1265" s="70"/>
      <c r="E1265" s="117">
        <f>IFERROR(E1263/E1264,0)</f>
        <v>0</v>
      </c>
      <c r="F1265" s="109"/>
      <c r="G1265" s="117">
        <f t="shared" ref="G1265:S1265" si="1805">IFERROR(G1263/G1264,0)</f>
        <v>0.7133299428</v>
      </c>
      <c r="H1265" s="117">
        <f t="shared" si="1805"/>
        <v>0.8151687196</v>
      </c>
      <c r="I1265" s="117">
        <f t="shared" si="1805"/>
        <v>0.7023395209</v>
      </c>
      <c r="J1265" s="117">
        <f t="shared" si="1805"/>
        <v>0.5273364036</v>
      </c>
      <c r="K1265" s="117">
        <f t="shared" si="1805"/>
        <v>0</v>
      </c>
      <c r="L1265" s="117">
        <f t="shared" si="1805"/>
        <v>0</v>
      </c>
      <c r="M1265" s="117">
        <f t="shared" si="1805"/>
        <v>0</v>
      </c>
      <c r="N1265" s="117">
        <f t="shared" si="1805"/>
        <v>0</v>
      </c>
      <c r="O1265" s="117">
        <f t="shared" si="1805"/>
        <v>0</v>
      </c>
      <c r="P1265" s="117">
        <f t="shared" si="1805"/>
        <v>0</v>
      </c>
      <c r="Q1265" s="117">
        <f t="shared" si="1805"/>
        <v>0</v>
      </c>
      <c r="R1265" s="117">
        <f t="shared" si="1805"/>
        <v>0</v>
      </c>
      <c r="S1265" s="117">
        <f t="shared" si="1805"/>
        <v>0.6696767033</v>
      </c>
      <c r="T1265" s="109"/>
      <c r="U1265" s="117">
        <f t="shared" ref="U1265:X1265" si="1806">IFERROR(U1263/U1264,0)</f>
        <v>0.7454731389</v>
      </c>
      <c r="V1265" s="117">
        <f t="shared" si="1806"/>
        <v>0.5273364036</v>
      </c>
      <c r="W1265" s="117">
        <f t="shared" si="1806"/>
        <v>0</v>
      </c>
      <c r="X1265" s="117">
        <f t="shared" si="1806"/>
        <v>0</v>
      </c>
    </row>
    <row r="1266" ht="4.5" customHeight="1" outlineLevel="1">
      <c r="A1266" s="128"/>
      <c r="B1266" s="129"/>
      <c r="C1266" s="130"/>
      <c r="D1266" s="70"/>
      <c r="E1266" s="131"/>
      <c r="F1266" s="70"/>
      <c r="G1266" s="131"/>
      <c r="H1266" s="131"/>
      <c r="I1266" s="131"/>
      <c r="J1266" s="131"/>
      <c r="K1266" s="131"/>
      <c r="L1266" s="131"/>
      <c r="M1266" s="131"/>
      <c r="N1266" s="131"/>
      <c r="O1266" s="131"/>
      <c r="P1266" s="131"/>
      <c r="Q1266" s="131"/>
      <c r="R1266" s="131"/>
      <c r="S1266" s="131"/>
      <c r="T1266" s="70"/>
      <c r="U1266" s="131"/>
      <c r="V1266" s="131"/>
      <c r="W1266" s="131"/>
      <c r="X1266" s="131"/>
    </row>
    <row r="1267" ht="14.25" customHeight="1" outlineLevel="1">
      <c r="A1267" s="121"/>
      <c r="B1267" s="148" t="s">
        <v>175</v>
      </c>
      <c r="C1267" s="123"/>
      <c r="D1267" s="70"/>
      <c r="E1267" s="120"/>
      <c r="F1267" s="109"/>
      <c r="G1267" s="120"/>
      <c r="H1267" s="120"/>
      <c r="I1267" s="120"/>
      <c r="J1267" s="120"/>
      <c r="K1267" s="120"/>
      <c r="L1267" s="120"/>
      <c r="M1267" s="120"/>
      <c r="N1267" s="120"/>
      <c r="O1267" s="120"/>
      <c r="P1267" s="120"/>
      <c r="Q1267" s="120"/>
      <c r="R1267" s="120"/>
      <c r="S1267" s="120"/>
      <c r="T1267" s="109"/>
      <c r="U1267" s="120"/>
      <c r="V1267" s="120"/>
      <c r="W1267" s="120"/>
      <c r="X1267" s="120"/>
    </row>
    <row r="1268" ht="14.25" customHeight="1" outlineLevel="1">
      <c r="A1268" s="110"/>
      <c r="B1268" s="111" t="s">
        <v>442</v>
      </c>
      <c r="C1268" s="112" t="s">
        <v>418</v>
      </c>
      <c r="E1268" s="116"/>
      <c r="F1268" s="114"/>
      <c r="G1268" s="116">
        <v>1459.941</v>
      </c>
      <c r="H1268" s="116">
        <v>409.98</v>
      </c>
      <c r="I1268" s="116">
        <v>267.9</v>
      </c>
      <c r="J1268" s="116">
        <v>692.73</v>
      </c>
      <c r="K1268" s="116"/>
      <c r="L1268" s="116"/>
      <c r="M1268" s="116"/>
      <c r="N1268" s="116"/>
      <c r="O1268" s="116"/>
      <c r="P1268" s="116"/>
      <c r="Q1268" s="116"/>
      <c r="R1268" s="116"/>
      <c r="S1268" s="120">
        <f t="shared" ref="S1268:S1269" si="1808">SUM(G1268:R1268)</f>
        <v>2830.551</v>
      </c>
      <c r="T1268" s="114"/>
      <c r="U1268" s="116">
        <f t="shared" ref="U1268:X1268" si="1807">SUMIFS($G1268:$R1268,$G$5:$R$5,U$6)</f>
        <v>2137.821</v>
      </c>
      <c r="V1268" s="116">
        <f t="shared" si="1807"/>
        <v>692.73</v>
      </c>
      <c r="W1268" s="116">
        <f t="shared" si="1807"/>
        <v>0</v>
      </c>
      <c r="X1268" s="116">
        <f t="shared" si="1807"/>
        <v>0</v>
      </c>
    </row>
    <row r="1269" ht="14.25" customHeight="1" outlineLevel="1">
      <c r="A1269" s="110"/>
      <c r="B1269" s="111" t="s">
        <v>443</v>
      </c>
      <c r="C1269" s="112" t="s">
        <v>418</v>
      </c>
      <c r="E1269" s="116"/>
      <c r="F1269" s="114"/>
      <c r="G1269" s="116">
        <v>2352.375</v>
      </c>
      <c r="H1269" s="116">
        <v>729.0</v>
      </c>
      <c r="I1269" s="116">
        <v>520.2</v>
      </c>
      <c r="J1269" s="116">
        <v>697.2750000000001</v>
      </c>
      <c r="K1269" s="116"/>
      <c r="L1269" s="116"/>
      <c r="M1269" s="116"/>
      <c r="N1269" s="116"/>
      <c r="O1269" s="116"/>
      <c r="P1269" s="116"/>
      <c r="Q1269" s="116"/>
      <c r="R1269" s="116"/>
      <c r="S1269" s="120">
        <f t="shared" si="1808"/>
        <v>4298.85</v>
      </c>
      <c r="T1269" s="114"/>
      <c r="U1269" s="116">
        <f t="shared" ref="U1269:X1269" si="1809">SUMIFS($G1269:$R1269,$G$5:$R$5,U$6)</f>
        <v>3601.575</v>
      </c>
      <c r="V1269" s="116">
        <f t="shared" si="1809"/>
        <v>697.275</v>
      </c>
      <c r="W1269" s="116">
        <f t="shared" si="1809"/>
        <v>0</v>
      </c>
      <c r="X1269" s="116">
        <f t="shared" si="1809"/>
        <v>0</v>
      </c>
    </row>
    <row r="1270" ht="14.25" customHeight="1" outlineLevel="1">
      <c r="A1270" s="179"/>
      <c r="B1270" s="180" t="s">
        <v>441</v>
      </c>
      <c r="C1270" s="181" t="s">
        <v>69</v>
      </c>
      <c r="D1270" s="70"/>
      <c r="E1270" s="124">
        <f>IFERROR(E1268/E1269,0)</f>
        <v>0</v>
      </c>
      <c r="F1270" s="109"/>
      <c r="G1270" s="124">
        <f t="shared" ref="G1270:S1270" si="1810">IFERROR(G1268/G1269,0)</f>
        <v>0.6206242627</v>
      </c>
      <c r="H1270" s="124">
        <f t="shared" si="1810"/>
        <v>0.5623868313</v>
      </c>
      <c r="I1270" s="124">
        <f t="shared" si="1810"/>
        <v>0.514994233</v>
      </c>
      <c r="J1270" s="124">
        <f t="shared" si="1810"/>
        <v>0.9934817683</v>
      </c>
      <c r="K1270" s="124">
        <f t="shared" si="1810"/>
        <v>0</v>
      </c>
      <c r="L1270" s="124">
        <f t="shared" si="1810"/>
        <v>0</v>
      </c>
      <c r="M1270" s="124">
        <f t="shared" si="1810"/>
        <v>0</v>
      </c>
      <c r="N1270" s="124">
        <f t="shared" si="1810"/>
        <v>0</v>
      </c>
      <c r="O1270" s="124">
        <f t="shared" si="1810"/>
        <v>0</v>
      </c>
      <c r="P1270" s="124">
        <f t="shared" si="1810"/>
        <v>0</v>
      </c>
      <c r="Q1270" s="124">
        <f t="shared" si="1810"/>
        <v>0</v>
      </c>
      <c r="R1270" s="124">
        <f t="shared" si="1810"/>
        <v>0</v>
      </c>
      <c r="S1270" s="124">
        <f t="shared" si="1810"/>
        <v>0.6584437698</v>
      </c>
      <c r="T1270" s="109"/>
      <c r="U1270" s="124">
        <f t="shared" ref="U1270:X1270" si="1811">IFERROR(U1268/U1269,0)</f>
        <v>0.5935794756</v>
      </c>
      <c r="V1270" s="124">
        <f t="shared" si="1811"/>
        <v>0.9934817683</v>
      </c>
      <c r="W1270" s="124">
        <f t="shared" si="1811"/>
        <v>0</v>
      </c>
      <c r="X1270" s="124">
        <f t="shared" si="1811"/>
        <v>0</v>
      </c>
    </row>
    <row r="1271" ht="14.25" customHeight="1" outlineLevel="1">
      <c r="A1271" s="105"/>
      <c r="B1271" s="106" t="s">
        <v>176</v>
      </c>
      <c r="C1271" s="107"/>
      <c r="D1271" s="70"/>
      <c r="E1271" s="108"/>
      <c r="F1271" s="109"/>
      <c r="G1271" s="108"/>
      <c r="H1271" s="108"/>
      <c r="I1271" s="108"/>
      <c r="J1271" s="108"/>
      <c r="K1271" s="108"/>
      <c r="L1271" s="108"/>
      <c r="M1271" s="108"/>
      <c r="N1271" s="108"/>
      <c r="O1271" s="108"/>
      <c r="P1271" s="108"/>
      <c r="Q1271" s="108"/>
      <c r="R1271" s="108"/>
      <c r="S1271" s="108"/>
      <c r="T1271" s="109"/>
      <c r="U1271" s="108"/>
      <c r="V1271" s="108"/>
      <c r="W1271" s="108"/>
      <c r="X1271" s="108"/>
    </row>
    <row r="1272" ht="14.25" customHeight="1" outlineLevel="1">
      <c r="A1272" s="110"/>
      <c r="B1272" s="111" t="s">
        <v>439</v>
      </c>
      <c r="C1272" s="112" t="s">
        <v>418</v>
      </c>
      <c r="E1272" s="116"/>
      <c r="F1272" s="114"/>
      <c r="G1272" s="116">
        <v>85447.8</v>
      </c>
      <c r="H1272" s="116">
        <v>113953.39</v>
      </c>
      <c r="I1272" s="116">
        <v>87272.84</v>
      </c>
      <c r="J1272" s="116">
        <v>163214.57</v>
      </c>
      <c r="K1272" s="116"/>
      <c r="L1272" s="116"/>
      <c r="M1272" s="116"/>
      <c r="N1272" s="116"/>
      <c r="O1272" s="116"/>
      <c r="P1272" s="116"/>
      <c r="Q1272" s="116"/>
      <c r="R1272" s="116"/>
      <c r="S1272" s="120">
        <f t="shared" ref="S1272:S1273" si="1813">SUM(G1272:R1272)</f>
        <v>449888.6</v>
      </c>
      <c r="T1272" s="114"/>
      <c r="U1272" s="116">
        <f t="shared" ref="U1272:X1272" si="1812">SUMIFS($G1272:$R1272,$G$5:$R$5,U$6)</f>
        <v>286674.03</v>
      </c>
      <c r="V1272" s="116">
        <f t="shared" si="1812"/>
        <v>163214.57</v>
      </c>
      <c r="W1272" s="116">
        <f t="shared" si="1812"/>
        <v>0</v>
      </c>
      <c r="X1272" s="116">
        <f t="shared" si="1812"/>
        <v>0</v>
      </c>
    </row>
    <row r="1273" ht="14.25" customHeight="1" outlineLevel="1">
      <c r="A1273" s="110"/>
      <c r="B1273" s="111" t="s">
        <v>440</v>
      </c>
      <c r="C1273" s="112" t="s">
        <v>418</v>
      </c>
      <c r="E1273" s="116"/>
      <c r="F1273" s="114"/>
      <c r="G1273" s="116">
        <v>150092.93311</v>
      </c>
      <c r="H1273" s="116">
        <v>139373.5413</v>
      </c>
      <c r="I1273" s="116">
        <v>128537.13349999997</v>
      </c>
      <c r="J1273" s="116">
        <v>165364.65705999997</v>
      </c>
      <c r="K1273" s="116"/>
      <c r="L1273" s="116"/>
      <c r="M1273" s="116"/>
      <c r="N1273" s="116"/>
      <c r="O1273" s="116"/>
      <c r="P1273" s="116"/>
      <c r="Q1273" s="116"/>
      <c r="R1273" s="116"/>
      <c r="S1273" s="120">
        <f t="shared" si="1813"/>
        <v>583368.265</v>
      </c>
      <c r="T1273" s="114"/>
      <c r="U1273" s="116">
        <f t="shared" ref="U1273:X1273" si="1814">SUMIFS($G1273:$R1273,$G$5:$R$5,U$6)</f>
        <v>418003.6079</v>
      </c>
      <c r="V1273" s="116">
        <f t="shared" si="1814"/>
        <v>165364.6571</v>
      </c>
      <c r="W1273" s="116">
        <f t="shared" si="1814"/>
        <v>0</v>
      </c>
      <c r="X1273" s="116">
        <f t="shared" si="1814"/>
        <v>0</v>
      </c>
    </row>
    <row r="1274" ht="14.25" customHeight="1" outlineLevel="1">
      <c r="A1274" s="121"/>
      <c r="B1274" s="122" t="s">
        <v>441</v>
      </c>
      <c r="C1274" s="123" t="s">
        <v>69</v>
      </c>
      <c r="D1274" s="70"/>
      <c r="E1274" s="117">
        <f>IFERROR(E1272/E1273,0)</f>
        <v>0</v>
      </c>
      <c r="F1274" s="109"/>
      <c r="G1274" s="117">
        <f t="shared" ref="G1274:S1274" si="1815">IFERROR(G1272/G1273,0)</f>
        <v>0.5692992883</v>
      </c>
      <c r="H1274" s="117">
        <f t="shared" si="1815"/>
        <v>0.8176113553</v>
      </c>
      <c r="I1274" s="117">
        <f t="shared" si="1815"/>
        <v>0.6789698636</v>
      </c>
      <c r="J1274" s="117">
        <f t="shared" si="1815"/>
        <v>0.9869979045</v>
      </c>
      <c r="K1274" s="117">
        <f t="shared" si="1815"/>
        <v>0</v>
      </c>
      <c r="L1274" s="117">
        <f t="shared" si="1815"/>
        <v>0</v>
      </c>
      <c r="M1274" s="117">
        <f t="shared" si="1815"/>
        <v>0</v>
      </c>
      <c r="N1274" s="117">
        <f t="shared" si="1815"/>
        <v>0</v>
      </c>
      <c r="O1274" s="117">
        <f t="shared" si="1815"/>
        <v>0</v>
      </c>
      <c r="P1274" s="117">
        <f t="shared" si="1815"/>
        <v>0</v>
      </c>
      <c r="Q1274" s="117">
        <f t="shared" si="1815"/>
        <v>0</v>
      </c>
      <c r="R1274" s="117">
        <f t="shared" si="1815"/>
        <v>0</v>
      </c>
      <c r="S1274" s="117">
        <f t="shared" si="1815"/>
        <v>0.7711914189</v>
      </c>
      <c r="T1274" s="109"/>
      <c r="U1274" s="117">
        <f t="shared" ref="U1274:X1274" si="1816">IFERROR(U1272/U1273,0)</f>
        <v>0.6858171187</v>
      </c>
      <c r="V1274" s="117">
        <f t="shared" si="1816"/>
        <v>0.9869979045</v>
      </c>
      <c r="W1274" s="117">
        <f t="shared" si="1816"/>
        <v>0</v>
      </c>
      <c r="X1274" s="117">
        <f t="shared" si="1816"/>
        <v>0</v>
      </c>
    </row>
    <row r="1275" ht="4.5" customHeight="1" outlineLevel="1">
      <c r="A1275" s="128"/>
      <c r="B1275" s="129"/>
      <c r="C1275" s="130"/>
      <c r="D1275" s="70"/>
      <c r="E1275" s="131"/>
      <c r="F1275" s="70"/>
      <c r="G1275" s="131"/>
      <c r="H1275" s="131"/>
      <c r="I1275" s="131"/>
      <c r="J1275" s="131"/>
      <c r="K1275" s="131"/>
      <c r="L1275" s="131"/>
      <c r="M1275" s="131"/>
      <c r="N1275" s="131"/>
      <c r="O1275" s="131"/>
      <c r="P1275" s="131"/>
      <c r="Q1275" s="131"/>
      <c r="R1275" s="131"/>
      <c r="S1275" s="131"/>
      <c r="T1275" s="70"/>
      <c r="U1275" s="131"/>
      <c r="V1275" s="131"/>
      <c r="W1275" s="131"/>
      <c r="X1275" s="131"/>
    </row>
    <row r="1276" ht="14.25" customHeight="1" outlineLevel="1">
      <c r="A1276" s="121"/>
      <c r="B1276" s="148" t="s">
        <v>177</v>
      </c>
      <c r="C1276" s="123"/>
      <c r="D1276" s="70"/>
      <c r="E1276" s="120"/>
      <c r="F1276" s="109"/>
      <c r="G1276" s="120"/>
      <c r="H1276" s="120"/>
      <c r="I1276" s="120"/>
      <c r="J1276" s="120"/>
      <c r="K1276" s="120"/>
      <c r="L1276" s="120"/>
      <c r="M1276" s="120"/>
      <c r="N1276" s="120"/>
      <c r="O1276" s="120"/>
      <c r="P1276" s="120"/>
      <c r="Q1276" s="120"/>
      <c r="R1276" s="120"/>
      <c r="S1276" s="120"/>
      <c r="T1276" s="109"/>
      <c r="U1276" s="120"/>
      <c r="V1276" s="120"/>
      <c r="W1276" s="120"/>
      <c r="X1276" s="120"/>
    </row>
    <row r="1277" ht="14.25" customHeight="1" outlineLevel="1">
      <c r="A1277" s="110"/>
      <c r="B1277" s="111" t="s">
        <v>439</v>
      </c>
      <c r="C1277" s="112" t="s">
        <v>418</v>
      </c>
      <c r="E1277" s="116"/>
      <c r="F1277" s="114"/>
      <c r="G1277" s="116">
        <v>6.11</v>
      </c>
      <c r="H1277" s="116">
        <v>3016.4</v>
      </c>
      <c r="I1277" s="116">
        <v>2722.64</v>
      </c>
      <c r="J1277" s="116">
        <v>3485.35</v>
      </c>
      <c r="K1277" s="116"/>
      <c r="L1277" s="116"/>
      <c r="M1277" s="116"/>
      <c r="N1277" s="116"/>
      <c r="O1277" s="116"/>
      <c r="P1277" s="116"/>
      <c r="Q1277" s="116"/>
      <c r="R1277" s="116"/>
      <c r="S1277" s="120">
        <f t="shared" ref="S1277:S1278" si="1818">SUM(G1277:R1277)</f>
        <v>9230.5</v>
      </c>
      <c r="T1277" s="114"/>
      <c r="U1277" s="116">
        <f t="shared" ref="U1277:X1277" si="1817">SUMIFS($G1277:$R1277,$G$5:$R$5,U$6)</f>
        <v>5745.15</v>
      </c>
      <c r="V1277" s="116">
        <f t="shared" si="1817"/>
        <v>3485.35</v>
      </c>
      <c r="W1277" s="116">
        <f t="shared" si="1817"/>
        <v>0</v>
      </c>
      <c r="X1277" s="116">
        <f t="shared" si="1817"/>
        <v>0</v>
      </c>
    </row>
    <row r="1278" ht="14.25" customHeight="1" outlineLevel="1">
      <c r="A1278" s="110"/>
      <c r="B1278" s="111" t="s">
        <v>440</v>
      </c>
      <c r="C1278" s="112" t="s">
        <v>418</v>
      </c>
      <c r="E1278" s="116"/>
      <c r="F1278" s="114"/>
      <c r="G1278" s="116">
        <v>0.0</v>
      </c>
      <c r="H1278" s="116">
        <v>2694.66</v>
      </c>
      <c r="I1278" s="116">
        <v>5085.4125</v>
      </c>
      <c r="J1278" s="116">
        <v>3448.3875000000007</v>
      </c>
      <c r="K1278" s="116"/>
      <c r="L1278" s="116"/>
      <c r="M1278" s="116"/>
      <c r="N1278" s="116"/>
      <c r="O1278" s="116"/>
      <c r="P1278" s="116"/>
      <c r="Q1278" s="116"/>
      <c r="R1278" s="116"/>
      <c r="S1278" s="120">
        <f t="shared" si="1818"/>
        <v>11228.46</v>
      </c>
      <c r="T1278" s="114"/>
      <c r="U1278" s="116">
        <f t="shared" ref="U1278:X1278" si="1819">SUMIFS($G1278:$R1278,$G$5:$R$5,U$6)</f>
        <v>7780.0725</v>
      </c>
      <c r="V1278" s="116">
        <f t="shared" si="1819"/>
        <v>3448.3875</v>
      </c>
      <c r="W1278" s="116">
        <f t="shared" si="1819"/>
        <v>0</v>
      </c>
      <c r="X1278" s="116">
        <f t="shared" si="1819"/>
        <v>0</v>
      </c>
    </row>
    <row r="1279" ht="14.25" customHeight="1" outlineLevel="1">
      <c r="A1279" s="121"/>
      <c r="B1279" s="122" t="s">
        <v>441</v>
      </c>
      <c r="C1279" s="123" t="s">
        <v>69</v>
      </c>
      <c r="D1279" s="70"/>
      <c r="E1279" s="117">
        <f>IFERROR(E1277/E1278,0)</f>
        <v>0</v>
      </c>
      <c r="F1279" s="109"/>
      <c r="G1279" s="117">
        <f t="shared" ref="G1279:S1279" si="1820">IFERROR(G1277/G1278,0)</f>
        <v>0</v>
      </c>
      <c r="H1279" s="117">
        <f t="shared" si="1820"/>
        <v>1.119399108</v>
      </c>
      <c r="I1279" s="117">
        <f t="shared" si="1820"/>
        <v>0.5353823313</v>
      </c>
      <c r="J1279" s="117">
        <f t="shared" si="1820"/>
        <v>1.010718778</v>
      </c>
      <c r="K1279" s="117">
        <f t="shared" si="1820"/>
        <v>0</v>
      </c>
      <c r="L1279" s="117">
        <f t="shared" si="1820"/>
        <v>0</v>
      </c>
      <c r="M1279" s="117">
        <f t="shared" si="1820"/>
        <v>0</v>
      </c>
      <c r="N1279" s="117">
        <f t="shared" si="1820"/>
        <v>0</v>
      </c>
      <c r="O1279" s="117">
        <f t="shared" si="1820"/>
        <v>0</v>
      </c>
      <c r="P1279" s="117">
        <f t="shared" si="1820"/>
        <v>0</v>
      </c>
      <c r="Q1279" s="117">
        <f t="shared" si="1820"/>
        <v>0</v>
      </c>
      <c r="R1279" s="117">
        <f t="shared" si="1820"/>
        <v>0</v>
      </c>
      <c r="S1279" s="117">
        <f t="shared" si="1820"/>
        <v>0.8220628653</v>
      </c>
      <c r="T1279" s="109"/>
      <c r="U1279" s="117">
        <f t="shared" ref="U1279:X1279" si="1821">IFERROR(U1277/U1278,0)</f>
        <v>0.7384442754</v>
      </c>
      <c r="V1279" s="117">
        <f t="shared" si="1821"/>
        <v>1.010718778</v>
      </c>
      <c r="W1279" s="117">
        <f t="shared" si="1821"/>
        <v>0</v>
      </c>
      <c r="X1279" s="117">
        <f t="shared" si="1821"/>
        <v>0</v>
      </c>
    </row>
    <row r="1280" ht="4.5" customHeight="1" outlineLevel="1">
      <c r="A1280" s="128"/>
      <c r="B1280" s="129"/>
      <c r="C1280" s="130"/>
      <c r="D1280" s="70"/>
      <c r="E1280" s="131"/>
      <c r="F1280" s="70"/>
      <c r="G1280" s="131"/>
      <c r="H1280" s="131"/>
      <c r="I1280" s="131"/>
      <c r="J1280" s="131"/>
      <c r="K1280" s="131"/>
      <c r="L1280" s="131"/>
      <c r="M1280" s="131"/>
      <c r="N1280" s="131"/>
      <c r="O1280" s="131"/>
      <c r="P1280" s="131"/>
      <c r="Q1280" s="131"/>
      <c r="R1280" s="131"/>
      <c r="S1280" s="131"/>
      <c r="T1280" s="70"/>
      <c r="U1280" s="131"/>
      <c r="V1280" s="131"/>
      <c r="W1280" s="131"/>
      <c r="X1280" s="131"/>
    </row>
    <row r="1281" ht="14.25" customHeight="1" outlineLevel="1">
      <c r="A1281" s="121"/>
      <c r="B1281" s="148" t="s">
        <v>178</v>
      </c>
      <c r="C1281" s="123"/>
      <c r="D1281" s="70"/>
      <c r="E1281" s="120"/>
      <c r="F1281" s="109"/>
      <c r="G1281" s="120"/>
      <c r="H1281" s="120"/>
      <c r="I1281" s="120"/>
      <c r="J1281" s="120"/>
      <c r="K1281" s="120"/>
      <c r="L1281" s="120"/>
      <c r="M1281" s="120"/>
      <c r="N1281" s="120"/>
      <c r="O1281" s="120"/>
      <c r="P1281" s="120"/>
      <c r="Q1281" s="120"/>
      <c r="R1281" s="120"/>
      <c r="S1281" s="120"/>
      <c r="T1281" s="109"/>
      <c r="U1281" s="120"/>
      <c r="V1281" s="120"/>
      <c r="W1281" s="120"/>
      <c r="X1281" s="120"/>
    </row>
    <row r="1282" ht="14.25" customHeight="1" outlineLevel="1">
      <c r="A1282" s="110"/>
      <c r="B1282" s="111" t="s">
        <v>442</v>
      </c>
      <c r="C1282" s="112" t="s">
        <v>418</v>
      </c>
      <c r="E1282" s="116"/>
      <c r="F1282" s="114"/>
      <c r="G1282" s="116">
        <v>4960.0</v>
      </c>
      <c r="H1282" s="116">
        <v>9920.0</v>
      </c>
      <c r="I1282" s="116">
        <v>7378.0</v>
      </c>
      <c r="J1282" s="116">
        <v>15986.42</v>
      </c>
      <c r="K1282" s="116"/>
      <c r="L1282" s="116"/>
      <c r="M1282" s="116"/>
      <c r="N1282" s="116"/>
      <c r="O1282" s="116"/>
      <c r="P1282" s="116"/>
      <c r="Q1282" s="116"/>
      <c r="R1282" s="116"/>
      <c r="S1282" s="120">
        <f t="shared" ref="S1282:S1283" si="1823">SUM(G1282:R1282)</f>
        <v>38244.42</v>
      </c>
      <c r="T1282" s="114"/>
      <c r="U1282" s="116">
        <f t="shared" ref="U1282:X1282" si="1822">SUMIFS($G1282:$R1282,$G$5:$R$5,U$6)</f>
        <v>22258</v>
      </c>
      <c r="V1282" s="116">
        <f t="shared" si="1822"/>
        <v>15986.42</v>
      </c>
      <c r="W1282" s="116">
        <f t="shared" si="1822"/>
        <v>0</v>
      </c>
      <c r="X1282" s="116">
        <f t="shared" si="1822"/>
        <v>0</v>
      </c>
    </row>
    <row r="1283" ht="14.25" customHeight="1" outlineLevel="1">
      <c r="A1283" s="110"/>
      <c r="B1283" s="111" t="s">
        <v>443</v>
      </c>
      <c r="C1283" s="112" t="s">
        <v>418</v>
      </c>
      <c r="E1283" s="116"/>
      <c r="F1283" s="114"/>
      <c r="G1283" s="116">
        <v>7272.910000000001</v>
      </c>
      <c r="H1283" s="116">
        <v>14151.189999999999</v>
      </c>
      <c r="I1283" s="116">
        <v>0.0</v>
      </c>
      <c r="J1283" s="116">
        <v>16137.917999999998</v>
      </c>
      <c r="K1283" s="116"/>
      <c r="L1283" s="116"/>
      <c r="M1283" s="116"/>
      <c r="N1283" s="116"/>
      <c r="O1283" s="116"/>
      <c r="P1283" s="116"/>
      <c r="Q1283" s="116"/>
      <c r="R1283" s="116"/>
      <c r="S1283" s="120">
        <f t="shared" si="1823"/>
        <v>37562.018</v>
      </c>
      <c r="T1283" s="114"/>
      <c r="U1283" s="116">
        <f t="shared" ref="U1283:X1283" si="1824">SUMIFS($G1283:$R1283,$G$5:$R$5,U$6)</f>
        <v>21424.1</v>
      </c>
      <c r="V1283" s="116">
        <f t="shared" si="1824"/>
        <v>16137.918</v>
      </c>
      <c r="W1283" s="116">
        <f t="shared" si="1824"/>
        <v>0</v>
      </c>
      <c r="X1283" s="116">
        <f t="shared" si="1824"/>
        <v>0</v>
      </c>
    </row>
    <row r="1284" ht="14.25" customHeight="1" outlineLevel="1">
      <c r="A1284" s="179"/>
      <c r="B1284" s="180" t="s">
        <v>441</v>
      </c>
      <c r="C1284" s="181" t="s">
        <v>69</v>
      </c>
      <c r="D1284" s="70"/>
      <c r="E1284" s="124">
        <f>IFERROR(E1282/E1283,0)</f>
        <v>0</v>
      </c>
      <c r="F1284" s="109"/>
      <c r="G1284" s="124">
        <f t="shared" ref="G1284:S1284" si="1825">IFERROR(G1282/G1283,0)</f>
        <v>0.6819828652</v>
      </c>
      <c r="H1284" s="124">
        <f t="shared" si="1825"/>
        <v>0.7010011172</v>
      </c>
      <c r="I1284" s="124">
        <f t="shared" si="1825"/>
        <v>0</v>
      </c>
      <c r="J1284" s="124">
        <f t="shared" si="1825"/>
        <v>0.9906122958</v>
      </c>
      <c r="K1284" s="124">
        <f t="shared" si="1825"/>
        <v>0</v>
      </c>
      <c r="L1284" s="124">
        <f t="shared" si="1825"/>
        <v>0</v>
      </c>
      <c r="M1284" s="124">
        <f t="shared" si="1825"/>
        <v>0</v>
      </c>
      <c r="N1284" s="124">
        <f t="shared" si="1825"/>
        <v>0</v>
      </c>
      <c r="O1284" s="124">
        <f t="shared" si="1825"/>
        <v>0</v>
      </c>
      <c r="P1284" s="124">
        <f t="shared" si="1825"/>
        <v>0</v>
      </c>
      <c r="Q1284" s="124">
        <f t="shared" si="1825"/>
        <v>0</v>
      </c>
      <c r="R1284" s="124">
        <f t="shared" si="1825"/>
        <v>0</v>
      </c>
      <c r="S1284" s="124">
        <f t="shared" si="1825"/>
        <v>1.018167341</v>
      </c>
      <c r="T1284" s="109"/>
      <c r="U1284" s="124">
        <f t="shared" ref="U1284:X1284" si="1826">IFERROR(U1282/U1283,0)</f>
        <v>1.038923455</v>
      </c>
      <c r="V1284" s="124">
        <f t="shared" si="1826"/>
        <v>0.9906122958</v>
      </c>
      <c r="W1284" s="124">
        <f t="shared" si="1826"/>
        <v>0</v>
      </c>
      <c r="X1284" s="124">
        <f t="shared" si="1826"/>
        <v>0</v>
      </c>
    </row>
    <row r="1285" ht="14.25" customHeight="1" outlineLevel="1">
      <c r="A1285" s="105"/>
      <c r="B1285" s="106" t="s">
        <v>179</v>
      </c>
      <c r="C1285" s="107"/>
      <c r="D1285" s="70"/>
      <c r="E1285" s="108"/>
      <c r="F1285" s="109"/>
      <c r="G1285" s="108"/>
      <c r="H1285" s="108"/>
      <c r="I1285" s="108"/>
      <c r="J1285" s="108"/>
      <c r="K1285" s="108"/>
      <c r="L1285" s="108"/>
      <c r="M1285" s="108"/>
      <c r="N1285" s="108"/>
      <c r="O1285" s="108"/>
      <c r="P1285" s="108"/>
      <c r="Q1285" s="108"/>
      <c r="R1285" s="108"/>
      <c r="S1285" s="108"/>
      <c r="T1285" s="109"/>
      <c r="U1285" s="108"/>
      <c r="V1285" s="108"/>
      <c r="W1285" s="108"/>
      <c r="X1285" s="108"/>
    </row>
    <row r="1286" ht="14.25" customHeight="1" outlineLevel="1">
      <c r="A1286" s="110"/>
      <c r="B1286" s="111" t="s">
        <v>439</v>
      </c>
      <c r="C1286" s="112" t="s">
        <v>418</v>
      </c>
      <c r="E1286" s="116"/>
      <c r="F1286" s="114"/>
      <c r="G1286" s="116">
        <f>5202.52</f>
        <v>5202.52</v>
      </c>
      <c r="H1286" s="116">
        <v>12165.55</v>
      </c>
      <c r="I1286" s="116">
        <v>10465.23</v>
      </c>
      <c r="J1286" s="116">
        <v>15877.23</v>
      </c>
      <c r="K1286" s="116"/>
      <c r="L1286" s="116"/>
      <c r="M1286" s="116"/>
      <c r="N1286" s="116"/>
      <c r="O1286" s="116"/>
      <c r="P1286" s="116"/>
      <c r="Q1286" s="116"/>
      <c r="R1286" s="116"/>
      <c r="S1286" s="120">
        <f t="shared" ref="S1286:S1287" si="1828">SUM(G1286:R1286)</f>
        <v>43710.53</v>
      </c>
      <c r="T1286" s="114"/>
      <c r="U1286" s="116">
        <f t="shared" ref="U1286:X1286" si="1827">SUMIFS($G1286:$R1286,$G$5:$R$5,U$6)</f>
        <v>27833.3</v>
      </c>
      <c r="V1286" s="116">
        <f t="shared" si="1827"/>
        <v>15877.23</v>
      </c>
      <c r="W1286" s="116">
        <f t="shared" si="1827"/>
        <v>0</v>
      </c>
      <c r="X1286" s="116">
        <f t="shared" si="1827"/>
        <v>0</v>
      </c>
    </row>
    <row r="1287" ht="14.25" customHeight="1" outlineLevel="1">
      <c r="A1287" s="110"/>
      <c r="B1287" s="111" t="s">
        <v>440</v>
      </c>
      <c r="C1287" s="112" t="s">
        <v>418</v>
      </c>
      <c r="E1287" s="116"/>
      <c r="F1287" s="114"/>
      <c r="G1287" s="116">
        <v>6735.6144</v>
      </c>
      <c r="H1287" s="116">
        <v>8227.6336</v>
      </c>
      <c r="I1287" s="116">
        <v>13040.724000000002</v>
      </c>
      <c r="J1287" s="116">
        <v>21536.832</v>
      </c>
      <c r="K1287" s="116"/>
      <c r="L1287" s="116"/>
      <c r="M1287" s="116"/>
      <c r="N1287" s="116"/>
      <c r="O1287" s="116"/>
      <c r="P1287" s="116"/>
      <c r="Q1287" s="116"/>
      <c r="R1287" s="116"/>
      <c r="S1287" s="120">
        <f t="shared" si="1828"/>
        <v>49540.804</v>
      </c>
      <c r="T1287" s="114"/>
      <c r="U1287" s="116">
        <f t="shared" ref="U1287:X1287" si="1829">SUMIFS($G1287:$R1287,$G$5:$R$5,U$6)</f>
        <v>28003.972</v>
      </c>
      <c r="V1287" s="116">
        <f t="shared" si="1829"/>
        <v>21536.832</v>
      </c>
      <c r="W1287" s="116">
        <f t="shared" si="1829"/>
        <v>0</v>
      </c>
      <c r="X1287" s="116">
        <f t="shared" si="1829"/>
        <v>0</v>
      </c>
    </row>
    <row r="1288" ht="14.25" customHeight="1" outlineLevel="1">
      <c r="A1288" s="121"/>
      <c r="B1288" s="122" t="s">
        <v>441</v>
      </c>
      <c r="C1288" s="123" t="s">
        <v>69</v>
      </c>
      <c r="D1288" s="70"/>
      <c r="E1288" s="117">
        <f>IFERROR(E1286/E1287,0)</f>
        <v>0</v>
      </c>
      <c r="F1288" s="109"/>
      <c r="G1288" s="117">
        <f t="shared" ref="G1288:S1288" si="1830">IFERROR(G1286/G1287,0)</f>
        <v>0.7723898209</v>
      </c>
      <c r="H1288" s="117">
        <f t="shared" si="1830"/>
        <v>1.478620779</v>
      </c>
      <c r="I1288" s="117">
        <f t="shared" si="1830"/>
        <v>0.8025037567</v>
      </c>
      <c r="J1288" s="117">
        <f t="shared" si="1830"/>
        <v>0.7372128826</v>
      </c>
      <c r="K1288" s="117">
        <f t="shared" si="1830"/>
        <v>0</v>
      </c>
      <c r="L1288" s="117">
        <f t="shared" si="1830"/>
        <v>0</v>
      </c>
      <c r="M1288" s="117">
        <f t="shared" si="1830"/>
        <v>0</v>
      </c>
      <c r="N1288" s="117">
        <f t="shared" si="1830"/>
        <v>0</v>
      </c>
      <c r="O1288" s="117">
        <f t="shared" si="1830"/>
        <v>0</v>
      </c>
      <c r="P1288" s="117">
        <f t="shared" si="1830"/>
        <v>0</v>
      </c>
      <c r="Q1288" s="117">
        <f t="shared" si="1830"/>
        <v>0</v>
      </c>
      <c r="R1288" s="117">
        <f t="shared" si="1830"/>
        <v>0</v>
      </c>
      <c r="S1288" s="117">
        <f t="shared" si="1830"/>
        <v>0.8823136984</v>
      </c>
      <c r="T1288" s="109"/>
      <c r="U1288" s="117">
        <f t="shared" ref="U1288:X1288" si="1831">IFERROR(U1286/U1287,0)</f>
        <v>0.993905436</v>
      </c>
      <c r="V1288" s="117">
        <f t="shared" si="1831"/>
        <v>0.7372128826</v>
      </c>
      <c r="W1288" s="117">
        <f t="shared" si="1831"/>
        <v>0</v>
      </c>
      <c r="X1288" s="117">
        <f t="shared" si="1831"/>
        <v>0</v>
      </c>
    </row>
    <row r="1289" ht="4.5" customHeight="1" outlineLevel="1">
      <c r="A1289" s="128"/>
      <c r="B1289" s="129"/>
      <c r="C1289" s="130"/>
      <c r="D1289" s="70"/>
      <c r="E1289" s="131"/>
      <c r="F1289" s="70"/>
      <c r="G1289" s="131"/>
      <c r="H1289" s="131"/>
      <c r="I1289" s="131"/>
      <c r="J1289" s="131"/>
      <c r="K1289" s="131"/>
      <c r="L1289" s="131"/>
      <c r="M1289" s="131"/>
      <c r="N1289" s="131"/>
      <c r="O1289" s="131"/>
      <c r="P1289" s="131"/>
      <c r="Q1289" s="131"/>
      <c r="R1289" s="131"/>
      <c r="S1289" s="131"/>
      <c r="T1289" s="70"/>
      <c r="U1289" s="131"/>
      <c r="V1289" s="131"/>
      <c r="W1289" s="131"/>
      <c r="X1289" s="131"/>
    </row>
    <row r="1290" ht="14.25" customHeight="1" outlineLevel="1">
      <c r="A1290" s="121"/>
      <c r="B1290" s="148" t="s">
        <v>208</v>
      </c>
      <c r="C1290" s="123"/>
      <c r="D1290" s="70"/>
      <c r="E1290" s="120"/>
      <c r="F1290" s="109"/>
      <c r="G1290" s="120"/>
      <c r="H1290" s="120"/>
      <c r="I1290" s="120"/>
      <c r="J1290" s="120"/>
      <c r="K1290" s="120"/>
      <c r="L1290" s="120"/>
      <c r="M1290" s="120"/>
      <c r="N1290" s="120"/>
      <c r="O1290" s="120"/>
      <c r="P1290" s="120"/>
      <c r="Q1290" s="120"/>
      <c r="R1290" s="120"/>
      <c r="S1290" s="120"/>
      <c r="T1290" s="109"/>
      <c r="U1290" s="120"/>
      <c r="V1290" s="120"/>
      <c r="W1290" s="120"/>
      <c r="X1290" s="120"/>
    </row>
    <row r="1291" ht="14.25" customHeight="1" outlineLevel="1">
      <c r="A1291" s="110"/>
      <c r="B1291" s="111" t="s">
        <v>439</v>
      </c>
      <c r="C1291" s="112" t="s">
        <v>418</v>
      </c>
      <c r="E1291" s="116"/>
      <c r="F1291" s="114"/>
      <c r="G1291" s="116">
        <v>5169.24</v>
      </c>
      <c r="H1291" s="116">
        <v>11920.55</v>
      </c>
      <c r="I1291" s="116">
        <v>13355.4</v>
      </c>
      <c r="J1291" s="116">
        <v>13412.11</v>
      </c>
      <c r="K1291" s="116"/>
      <c r="L1291" s="116"/>
      <c r="M1291" s="116"/>
      <c r="N1291" s="116"/>
      <c r="O1291" s="116"/>
      <c r="P1291" s="116"/>
      <c r="Q1291" s="116"/>
      <c r="R1291" s="116"/>
      <c r="S1291" s="120">
        <f t="shared" ref="S1291:S1292" si="1833">SUM(G1291:R1291)</f>
        <v>43857.3</v>
      </c>
      <c r="T1291" s="114"/>
      <c r="U1291" s="116">
        <f t="shared" ref="U1291:X1291" si="1832">SUMIFS($G1291:$R1291,$G$5:$R$5,U$6)</f>
        <v>30445.19</v>
      </c>
      <c r="V1291" s="116">
        <f t="shared" si="1832"/>
        <v>13412.11</v>
      </c>
      <c r="W1291" s="116">
        <f t="shared" si="1832"/>
        <v>0</v>
      </c>
      <c r="X1291" s="116">
        <f t="shared" si="1832"/>
        <v>0</v>
      </c>
    </row>
    <row r="1292" ht="14.25" customHeight="1" outlineLevel="1">
      <c r="A1292" s="110"/>
      <c r="B1292" s="111" t="s">
        <v>440</v>
      </c>
      <c r="C1292" s="112" t="s">
        <v>418</v>
      </c>
      <c r="E1292" s="116"/>
      <c r="F1292" s="114"/>
      <c r="G1292" s="116">
        <v>8944.465199999999</v>
      </c>
      <c r="H1292" s="116">
        <v>12672.057900000002</v>
      </c>
      <c r="I1292" s="116">
        <v>17019.3146</v>
      </c>
      <c r="J1292" s="116">
        <v>13202.70764</v>
      </c>
      <c r="K1292" s="116"/>
      <c r="L1292" s="116"/>
      <c r="M1292" s="116"/>
      <c r="N1292" s="116"/>
      <c r="O1292" s="116"/>
      <c r="P1292" s="116"/>
      <c r="Q1292" s="116"/>
      <c r="R1292" s="116"/>
      <c r="S1292" s="120">
        <f t="shared" si="1833"/>
        <v>51838.54534</v>
      </c>
      <c r="T1292" s="114"/>
      <c r="U1292" s="116">
        <f t="shared" ref="U1292:X1292" si="1834">SUMIFS($G1292:$R1292,$G$5:$R$5,U$6)</f>
        <v>38635.8377</v>
      </c>
      <c r="V1292" s="116">
        <f t="shared" si="1834"/>
        <v>13202.70764</v>
      </c>
      <c r="W1292" s="116">
        <f t="shared" si="1834"/>
        <v>0</v>
      </c>
      <c r="X1292" s="116">
        <f t="shared" si="1834"/>
        <v>0</v>
      </c>
    </row>
    <row r="1293" ht="14.25" customHeight="1" outlineLevel="1">
      <c r="A1293" s="121"/>
      <c r="B1293" s="122" t="s">
        <v>441</v>
      </c>
      <c r="C1293" s="123" t="s">
        <v>69</v>
      </c>
      <c r="D1293" s="70"/>
      <c r="E1293" s="117">
        <f>IFERROR(E1291/E1292,0)</f>
        <v>0</v>
      </c>
      <c r="F1293" s="109"/>
      <c r="G1293" s="117">
        <f t="shared" ref="G1293:S1293" si="1835">IFERROR(G1291/G1292,0)</f>
        <v>0.5779261123</v>
      </c>
      <c r="H1293" s="117">
        <f t="shared" si="1835"/>
        <v>0.9406956703</v>
      </c>
      <c r="I1293" s="117">
        <f t="shared" si="1835"/>
        <v>0.7847202025</v>
      </c>
      <c r="J1293" s="117">
        <f t="shared" si="1835"/>
        <v>1.015860562</v>
      </c>
      <c r="K1293" s="117">
        <f t="shared" si="1835"/>
        <v>0</v>
      </c>
      <c r="L1293" s="117">
        <f t="shared" si="1835"/>
        <v>0</v>
      </c>
      <c r="M1293" s="117">
        <f t="shared" si="1835"/>
        <v>0</v>
      </c>
      <c r="N1293" s="117">
        <f t="shared" si="1835"/>
        <v>0</v>
      </c>
      <c r="O1293" s="117">
        <f t="shared" si="1835"/>
        <v>0</v>
      </c>
      <c r="P1293" s="117">
        <f t="shared" si="1835"/>
        <v>0</v>
      </c>
      <c r="Q1293" s="117">
        <f t="shared" si="1835"/>
        <v>0</v>
      </c>
      <c r="R1293" s="117">
        <f t="shared" si="1835"/>
        <v>0</v>
      </c>
      <c r="S1293" s="117">
        <f t="shared" si="1835"/>
        <v>0.8460364717</v>
      </c>
      <c r="T1293" s="109"/>
      <c r="U1293" s="117">
        <f t="shared" ref="U1293:X1293" si="1836">IFERROR(U1291/U1292,0)</f>
        <v>0.7880038796</v>
      </c>
      <c r="V1293" s="117">
        <f t="shared" si="1836"/>
        <v>1.015860562</v>
      </c>
      <c r="W1293" s="117">
        <f t="shared" si="1836"/>
        <v>0</v>
      </c>
      <c r="X1293" s="117">
        <f t="shared" si="1836"/>
        <v>0</v>
      </c>
    </row>
    <row r="1294" ht="4.5" customHeight="1" outlineLevel="1">
      <c r="A1294" s="128"/>
      <c r="B1294" s="129"/>
      <c r="C1294" s="130"/>
      <c r="D1294" s="70"/>
      <c r="E1294" s="131"/>
      <c r="F1294" s="70"/>
      <c r="G1294" s="131"/>
      <c r="H1294" s="131"/>
      <c r="I1294" s="131"/>
      <c r="J1294" s="131"/>
      <c r="K1294" s="131"/>
      <c r="L1294" s="131"/>
      <c r="M1294" s="131"/>
      <c r="N1294" s="131"/>
      <c r="O1294" s="131"/>
      <c r="P1294" s="131"/>
      <c r="Q1294" s="131"/>
      <c r="R1294" s="131"/>
      <c r="S1294" s="131"/>
      <c r="T1294" s="70"/>
      <c r="U1294" s="131"/>
      <c r="V1294" s="131"/>
      <c r="W1294" s="131"/>
      <c r="X1294" s="131"/>
    </row>
    <row r="1295" ht="14.25" customHeight="1" outlineLevel="1">
      <c r="A1295" s="121"/>
      <c r="B1295" s="148" t="s">
        <v>181</v>
      </c>
      <c r="C1295" s="123"/>
      <c r="D1295" s="70"/>
      <c r="E1295" s="120"/>
      <c r="F1295" s="109"/>
      <c r="G1295" s="120"/>
      <c r="H1295" s="120"/>
      <c r="I1295" s="120"/>
      <c r="J1295" s="120"/>
      <c r="K1295" s="120"/>
      <c r="L1295" s="120"/>
      <c r="M1295" s="120"/>
      <c r="N1295" s="120"/>
      <c r="O1295" s="120"/>
      <c r="P1295" s="120"/>
      <c r="Q1295" s="120"/>
      <c r="R1295" s="120"/>
      <c r="S1295" s="120"/>
      <c r="T1295" s="109"/>
      <c r="U1295" s="120"/>
      <c r="V1295" s="120"/>
      <c r="W1295" s="120"/>
      <c r="X1295" s="120"/>
    </row>
    <row r="1296" ht="14.25" customHeight="1" outlineLevel="1">
      <c r="A1296" s="110"/>
      <c r="B1296" s="111" t="s">
        <v>442</v>
      </c>
      <c r="C1296" s="112" t="s">
        <v>418</v>
      </c>
      <c r="E1296" s="116"/>
      <c r="F1296" s="114"/>
      <c r="G1296" s="116">
        <v>37166.92</v>
      </c>
      <c r="H1296" s="116">
        <v>66419.74</v>
      </c>
      <c r="I1296" s="116">
        <v>50250.17</v>
      </c>
      <c r="J1296" s="116">
        <v>61106.7</v>
      </c>
      <c r="K1296" s="116"/>
      <c r="L1296" s="116"/>
      <c r="M1296" s="116"/>
      <c r="N1296" s="116"/>
      <c r="O1296" s="116"/>
      <c r="P1296" s="116"/>
      <c r="Q1296" s="116"/>
      <c r="R1296" s="116"/>
      <c r="S1296" s="120">
        <f t="shared" ref="S1296:S1297" si="1838">SUM(G1296:R1296)</f>
        <v>214943.53</v>
      </c>
      <c r="T1296" s="114"/>
      <c r="U1296" s="116">
        <f t="shared" ref="U1296:X1296" si="1837">SUMIFS($G1296:$R1296,$G$5:$R$5,U$6)</f>
        <v>153836.83</v>
      </c>
      <c r="V1296" s="116">
        <f t="shared" si="1837"/>
        <v>61106.7</v>
      </c>
      <c r="W1296" s="116">
        <f t="shared" si="1837"/>
        <v>0</v>
      </c>
      <c r="X1296" s="116">
        <f t="shared" si="1837"/>
        <v>0</v>
      </c>
    </row>
    <row r="1297" ht="14.25" customHeight="1" outlineLevel="1">
      <c r="A1297" s="110"/>
      <c r="B1297" s="111" t="s">
        <v>443</v>
      </c>
      <c r="C1297" s="112" t="s">
        <v>418</v>
      </c>
      <c r="E1297" s="116"/>
      <c r="F1297" s="114"/>
      <c r="G1297" s="116">
        <v>72380.97536000001</v>
      </c>
      <c r="H1297" s="116">
        <v>62291.51716000001</v>
      </c>
      <c r="I1297" s="116">
        <v>61607.0</v>
      </c>
      <c r="J1297" s="116">
        <v>51445.29840000001</v>
      </c>
      <c r="K1297" s="116"/>
      <c r="L1297" s="116"/>
      <c r="M1297" s="116"/>
      <c r="N1297" s="116"/>
      <c r="O1297" s="116"/>
      <c r="P1297" s="116"/>
      <c r="Q1297" s="116"/>
      <c r="R1297" s="116"/>
      <c r="S1297" s="120">
        <f t="shared" si="1838"/>
        <v>247724.7909</v>
      </c>
      <c r="T1297" s="114"/>
      <c r="U1297" s="116">
        <f t="shared" ref="U1297:X1297" si="1839">SUMIFS($G1297:$R1297,$G$5:$R$5,U$6)</f>
        <v>196279.4925</v>
      </c>
      <c r="V1297" s="116">
        <f t="shared" si="1839"/>
        <v>51445.2984</v>
      </c>
      <c r="W1297" s="116">
        <f t="shared" si="1839"/>
        <v>0</v>
      </c>
      <c r="X1297" s="116">
        <f t="shared" si="1839"/>
        <v>0</v>
      </c>
    </row>
    <row r="1298" ht="14.25" customHeight="1" outlineLevel="1">
      <c r="A1298" s="179"/>
      <c r="B1298" s="180" t="s">
        <v>441</v>
      </c>
      <c r="C1298" s="181" t="s">
        <v>69</v>
      </c>
      <c r="D1298" s="70"/>
      <c r="E1298" s="124">
        <f>IFERROR(E1296/E1297,0)</f>
        <v>0</v>
      </c>
      <c r="F1298" s="109"/>
      <c r="G1298" s="124">
        <f t="shared" ref="G1298:S1298" si="1840">IFERROR(G1296/G1297,0)</f>
        <v>0.5134901791</v>
      </c>
      <c r="H1298" s="124">
        <f t="shared" si="1840"/>
        <v>1.066272633</v>
      </c>
      <c r="I1298" s="124">
        <f t="shared" si="1840"/>
        <v>0.8156568247</v>
      </c>
      <c r="J1298" s="124">
        <f t="shared" si="1840"/>
        <v>1.187799506</v>
      </c>
      <c r="K1298" s="124">
        <f t="shared" si="1840"/>
        <v>0</v>
      </c>
      <c r="L1298" s="124">
        <f t="shared" si="1840"/>
        <v>0</v>
      </c>
      <c r="M1298" s="124">
        <f t="shared" si="1840"/>
        <v>0</v>
      </c>
      <c r="N1298" s="124">
        <f t="shared" si="1840"/>
        <v>0</v>
      </c>
      <c r="O1298" s="124">
        <f t="shared" si="1840"/>
        <v>0</v>
      </c>
      <c r="P1298" s="124">
        <f t="shared" si="1840"/>
        <v>0</v>
      </c>
      <c r="Q1298" s="124">
        <f t="shared" si="1840"/>
        <v>0</v>
      </c>
      <c r="R1298" s="124">
        <f t="shared" si="1840"/>
        <v>0</v>
      </c>
      <c r="S1298" s="124">
        <f t="shared" si="1840"/>
        <v>0.8676706486</v>
      </c>
      <c r="T1298" s="109"/>
      <c r="U1298" s="124">
        <f t="shared" ref="U1298:X1298" si="1841">IFERROR(U1296/U1297,0)</f>
        <v>0.7837641519</v>
      </c>
      <c r="V1298" s="124">
        <f t="shared" si="1841"/>
        <v>1.187799506</v>
      </c>
      <c r="W1298" s="124">
        <f t="shared" si="1841"/>
        <v>0</v>
      </c>
      <c r="X1298" s="124">
        <f t="shared" si="1841"/>
        <v>0</v>
      </c>
    </row>
    <row r="1299" ht="14.25" customHeight="1" outlineLevel="1">
      <c r="A1299" s="105"/>
      <c r="B1299" s="106" t="s">
        <v>182</v>
      </c>
      <c r="C1299" s="107"/>
      <c r="D1299" s="70"/>
      <c r="E1299" s="108"/>
      <c r="F1299" s="109"/>
      <c r="G1299" s="108"/>
      <c r="H1299" s="108"/>
      <c r="I1299" s="108"/>
      <c r="J1299" s="108"/>
      <c r="K1299" s="108"/>
      <c r="L1299" s="108"/>
      <c r="M1299" s="108"/>
      <c r="N1299" s="108"/>
      <c r="O1299" s="108"/>
      <c r="P1299" s="108"/>
      <c r="Q1299" s="108"/>
      <c r="R1299" s="108"/>
      <c r="S1299" s="108"/>
      <c r="T1299" s="109"/>
      <c r="U1299" s="108"/>
      <c r="V1299" s="108"/>
      <c r="W1299" s="108"/>
      <c r="X1299" s="108"/>
    </row>
    <row r="1300" ht="14.25" customHeight="1" outlineLevel="1">
      <c r="A1300" s="110"/>
      <c r="B1300" s="111" t="s">
        <v>439</v>
      </c>
      <c r="C1300" s="112" t="s">
        <v>418</v>
      </c>
      <c r="E1300" s="116"/>
      <c r="F1300" s="114"/>
      <c r="G1300" s="116">
        <v>73520.48</v>
      </c>
      <c r="H1300" s="116">
        <v>86415.22</v>
      </c>
      <c r="I1300" s="116">
        <v>71126.14</v>
      </c>
      <c r="J1300" s="116">
        <v>78217.6</v>
      </c>
      <c r="K1300" s="116"/>
      <c r="L1300" s="116"/>
      <c r="M1300" s="116"/>
      <c r="N1300" s="116"/>
      <c r="O1300" s="116"/>
      <c r="P1300" s="116"/>
      <c r="Q1300" s="116"/>
      <c r="R1300" s="116"/>
      <c r="S1300" s="120">
        <f t="shared" ref="S1300:S1301" si="1843">SUM(G1300:R1300)</f>
        <v>309279.44</v>
      </c>
      <c r="T1300" s="114"/>
      <c r="U1300" s="116">
        <f t="shared" ref="U1300:X1300" si="1842">SUMIFS($G1300:$R1300,$G$5:$R$5,U$6)</f>
        <v>231061.84</v>
      </c>
      <c r="V1300" s="116">
        <f t="shared" si="1842"/>
        <v>78217.6</v>
      </c>
      <c r="W1300" s="116">
        <f t="shared" si="1842"/>
        <v>0</v>
      </c>
      <c r="X1300" s="116">
        <f t="shared" si="1842"/>
        <v>0</v>
      </c>
    </row>
    <row r="1301" ht="14.25" customHeight="1" outlineLevel="1">
      <c r="A1301" s="110"/>
      <c r="B1301" s="111" t="s">
        <v>440</v>
      </c>
      <c r="C1301" s="112" t="s">
        <v>418</v>
      </c>
      <c r="E1301" s="116"/>
      <c r="F1301" s="114"/>
      <c r="G1301" s="116">
        <v>77062.16</v>
      </c>
      <c r="H1301" s="116">
        <v>45310.4</v>
      </c>
      <c r="I1301" s="116">
        <v>61133.0</v>
      </c>
      <c r="J1301" s="116">
        <v>72640.21714285715</v>
      </c>
      <c r="K1301" s="116"/>
      <c r="L1301" s="116"/>
      <c r="M1301" s="116"/>
      <c r="N1301" s="116"/>
      <c r="O1301" s="116"/>
      <c r="P1301" s="116"/>
      <c r="Q1301" s="116"/>
      <c r="R1301" s="116"/>
      <c r="S1301" s="120">
        <f t="shared" si="1843"/>
        <v>256145.7771</v>
      </c>
      <c r="T1301" s="114"/>
      <c r="U1301" s="116">
        <f t="shared" ref="U1301:X1301" si="1844">SUMIFS($G1301:$R1301,$G$5:$R$5,U$6)</f>
        <v>183505.56</v>
      </c>
      <c r="V1301" s="116">
        <f t="shared" si="1844"/>
        <v>72640.21714</v>
      </c>
      <c r="W1301" s="116">
        <f t="shared" si="1844"/>
        <v>0</v>
      </c>
      <c r="X1301" s="116">
        <f t="shared" si="1844"/>
        <v>0</v>
      </c>
    </row>
    <row r="1302" ht="14.25" customHeight="1" outlineLevel="1">
      <c r="A1302" s="121"/>
      <c r="B1302" s="122" t="s">
        <v>441</v>
      </c>
      <c r="C1302" s="123" t="s">
        <v>69</v>
      </c>
      <c r="D1302" s="70"/>
      <c r="E1302" s="117">
        <f>IFERROR(E1300/E1301,0)</f>
        <v>0</v>
      </c>
      <c r="F1302" s="109"/>
      <c r="G1302" s="117">
        <f t="shared" ref="G1302:S1302" si="1845">IFERROR(G1300/G1301,0)</f>
        <v>0.9540412571</v>
      </c>
      <c r="H1302" s="117">
        <f t="shared" si="1845"/>
        <v>1.907182898</v>
      </c>
      <c r="I1302" s="117">
        <f t="shared" si="1845"/>
        <v>1.163465559</v>
      </c>
      <c r="J1302" s="117">
        <f t="shared" si="1845"/>
        <v>1.076780922</v>
      </c>
      <c r="K1302" s="117">
        <f t="shared" si="1845"/>
        <v>0</v>
      </c>
      <c r="L1302" s="117">
        <f t="shared" si="1845"/>
        <v>0</v>
      </c>
      <c r="M1302" s="117">
        <f t="shared" si="1845"/>
        <v>0</v>
      </c>
      <c r="N1302" s="117">
        <f t="shared" si="1845"/>
        <v>0</v>
      </c>
      <c r="O1302" s="117">
        <f t="shared" si="1845"/>
        <v>0</v>
      </c>
      <c r="P1302" s="117">
        <f t="shared" si="1845"/>
        <v>0</v>
      </c>
      <c r="Q1302" s="117">
        <f t="shared" si="1845"/>
        <v>0</v>
      </c>
      <c r="R1302" s="117">
        <f t="shared" si="1845"/>
        <v>0</v>
      </c>
      <c r="S1302" s="117">
        <f t="shared" si="1845"/>
        <v>1.207435248</v>
      </c>
      <c r="T1302" s="109"/>
      <c r="U1302" s="117">
        <f t="shared" ref="U1302:X1302" si="1846">IFERROR(U1300/U1301,0)</f>
        <v>1.259154437</v>
      </c>
      <c r="V1302" s="117">
        <f t="shared" si="1846"/>
        <v>1.076780922</v>
      </c>
      <c r="W1302" s="117">
        <f t="shared" si="1846"/>
        <v>0</v>
      </c>
      <c r="X1302" s="117">
        <f t="shared" si="1846"/>
        <v>0</v>
      </c>
    </row>
    <row r="1303" ht="4.5" customHeight="1" outlineLevel="1">
      <c r="A1303" s="128"/>
      <c r="B1303" s="129"/>
      <c r="C1303" s="130"/>
      <c r="D1303" s="70"/>
      <c r="E1303" s="131"/>
      <c r="F1303" s="70"/>
      <c r="G1303" s="131"/>
      <c r="H1303" s="131"/>
      <c r="I1303" s="131"/>
      <c r="J1303" s="131"/>
      <c r="K1303" s="131"/>
      <c r="L1303" s="131"/>
      <c r="M1303" s="131"/>
      <c r="N1303" s="131"/>
      <c r="O1303" s="131"/>
      <c r="P1303" s="131"/>
      <c r="Q1303" s="131"/>
      <c r="R1303" s="131"/>
      <c r="S1303" s="131"/>
      <c r="T1303" s="70"/>
      <c r="U1303" s="131"/>
      <c r="V1303" s="131"/>
      <c r="W1303" s="131"/>
      <c r="X1303" s="131"/>
    </row>
    <row r="1304" ht="14.25" customHeight="1" outlineLevel="1">
      <c r="A1304" s="121"/>
      <c r="B1304" s="148" t="s">
        <v>183</v>
      </c>
      <c r="C1304" s="123"/>
      <c r="D1304" s="70"/>
      <c r="E1304" s="120"/>
      <c r="F1304" s="109"/>
      <c r="G1304" s="120"/>
      <c r="H1304" s="120"/>
      <c r="I1304" s="120"/>
      <c r="J1304" s="120"/>
      <c r="K1304" s="120"/>
      <c r="L1304" s="120"/>
      <c r="M1304" s="120"/>
      <c r="N1304" s="120"/>
      <c r="O1304" s="120"/>
      <c r="P1304" s="120"/>
      <c r="Q1304" s="120"/>
      <c r="R1304" s="120"/>
      <c r="S1304" s="120"/>
      <c r="T1304" s="109"/>
      <c r="U1304" s="120"/>
      <c r="V1304" s="120"/>
      <c r="W1304" s="120"/>
      <c r="X1304" s="120"/>
    </row>
    <row r="1305" ht="14.25" customHeight="1" outlineLevel="1">
      <c r="A1305" s="110"/>
      <c r="B1305" s="111" t="s">
        <v>439</v>
      </c>
      <c r="C1305" s="112" t="s">
        <v>418</v>
      </c>
      <c r="E1305" s="116"/>
      <c r="F1305" s="114"/>
      <c r="G1305" s="116">
        <v>83608.78</v>
      </c>
      <c r="H1305" s="116">
        <v>63647.28</v>
      </c>
      <c r="I1305" s="116">
        <v>67927.89</v>
      </c>
      <c r="J1305" s="116">
        <v>63770.2</v>
      </c>
      <c r="K1305" s="116"/>
      <c r="L1305" s="116"/>
      <c r="M1305" s="116"/>
      <c r="N1305" s="116"/>
      <c r="O1305" s="116"/>
      <c r="P1305" s="116"/>
      <c r="Q1305" s="116"/>
      <c r="R1305" s="116"/>
      <c r="S1305" s="120">
        <f t="shared" ref="S1305:S1306" si="1848">SUM(G1305:R1305)</f>
        <v>278954.15</v>
      </c>
      <c r="T1305" s="114"/>
      <c r="U1305" s="116">
        <f t="shared" ref="U1305:X1305" si="1847">SUMIFS($G1305:$R1305,$G$5:$R$5,U$6)</f>
        <v>215183.95</v>
      </c>
      <c r="V1305" s="116">
        <f t="shared" si="1847"/>
        <v>63770.2</v>
      </c>
      <c r="W1305" s="116">
        <f t="shared" si="1847"/>
        <v>0</v>
      </c>
      <c r="X1305" s="116">
        <f t="shared" si="1847"/>
        <v>0</v>
      </c>
    </row>
    <row r="1306" ht="14.25" customHeight="1" outlineLevel="1">
      <c r="A1306" s="110"/>
      <c r="B1306" s="111" t="s">
        <v>440</v>
      </c>
      <c r="C1306" s="112" t="s">
        <v>418</v>
      </c>
      <c r="E1306" s="116"/>
      <c r="F1306" s="114"/>
      <c r="G1306" s="116">
        <v>95898.4</v>
      </c>
      <c r="H1306" s="116">
        <v>43243.600000000006</v>
      </c>
      <c r="I1306" s="116">
        <v>73957.2</v>
      </c>
      <c r="J1306" s="116">
        <v>86064.6</v>
      </c>
      <c r="K1306" s="116"/>
      <c r="L1306" s="116"/>
      <c r="M1306" s="116"/>
      <c r="N1306" s="116"/>
      <c r="O1306" s="116"/>
      <c r="P1306" s="116"/>
      <c r="Q1306" s="116"/>
      <c r="R1306" s="116"/>
      <c r="S1306" s="120">
        <f t="shared" si="1848"/>
        <v>299163.8</v>
      </c>
      <c r="T1306" s="114"/>
      <c r="U1306" s="116">
        <f t="shared" ref="U1306:X1306" si="1849">SUMIFS($G1306:$R1306,$G$5:$R$5,U$6)</f>
        <v>213099.2</v>
      </c>
      <c r="V1306" s="116">
        <f t="shared" si="1849"/>
        <v>86064.6</v>
      </c>
      <c r="W1306" s="116">
        <f t="shared" si="1849"/>
        <v>0</v>
      </c>
      <c r="X1306" s="116">
        <f t="shared" si="1849"/>
        <v>0</v>
      </c>
    </row>
    <row r="1307" ht="14.25" customHeight="1" outlineLevel="1">
      <c r="A1307" s="121"/>
      <c r="B1307" s="122" t="s">
        <v>441</v>
      </c>
      <c r="C1307" s="123" t="s">
        <v>69</v>
      </c>
      <c r="D1307" s="70"/>
      <c r="E1307" s="117">
        <f>IFERROR(E1305/E1306,0)</f>
        <v>0</v>
      </c>
      <c r="F1307" s="109"/>
      <c r="G1307" s="117">
        <f t="shared" ref="G1307:S1307" si="1850">IFERROR(G1305/G1306,0)</f>
        <v>0.8718474969</v>
      </c>
      <c r="H1307" s="117">
        <f t="shared" si="1850"/>
        <v>1.471831207</v>
      </c>
      <c r="I1307" s="117">
        <f t="shared" si="1850"/>
        <v>0.9184756859</v>
      </c>
      <c r="J1307" s="117">
        <f t="shared" si="1850"/>
        <v>0.7409573739</v>
      </c>
      <c r="K1307" s="117">
        <f t="shared" si="1850"/>
        <v>0</v>
      </c>
      <c r="L1307" s="117">
        <f t="shared" si="1850"/>
        <v>0</v>
      </c>
      <c r="M1307" s="117">
        <f t="shared" si="1850"/>
        <v>0</v>
      </c>
      <c r="N1307" s="117">
        <f t="shared" si="1850"/>
        <v>0</v>
      </c>
      <c r="O1307" s="117">
        <f t="shared" si="1850"/>
        <v>0</v>
      </c>
      <c r="P1307" s="117">
        <f t="shared" si="1850"/>
        <v>0</v>
      </c>
      <c r="Q1307" s="117">
        <f t="shared" si="1850"/>
        <v>0</v>
      </c>
      <c r="R1307" s="117">
        <f t="shared" si="1850"/>
        <v>0</v>
      </c>
      <c r="S1307" s="117">
        <f t="shared" si="1850"/>
        <v>0.9324462051</v>
      </c>
      <c r="T1307" s="109"/>
      <c r="U1307" s="117">
        <f t="shared" ref="U1307:X1307" si="1851">IFERROR(U1305/U1306,0)</f>
        <v>1.009783002</v>
      </c>
      <c r="V1307" s="117">
        <f t="shared" si="1851"/>
        <v>0.7409573739</v>
      </c>
      <c r="W1307" s="117">
        <f t="shared" si="1851"/>
        <v>0</v>
      </c>
      <c r="X1307" s="117">
        <f t="shared" si="1851"/>
        <v>0</v>
      </c>
    </row>
    <row r="1308" ht="4.5" customHeight="1" outlineLevel="1">
      <c r="A1308" s="128"/>
      <c r="B1308" s="129"/>
      <c r="C1308" s="130"/>
      <c r="D1308" s="70"/>
      <c r="E1308" s="131"/>
      <c r="F1308" s="70"/>
      <c r="G1308" s="131"/>
      <c r="H1308" s="131"/>
      <c r="I1308" s="131"/>
      <c r="J1308" s="131"/>
      <c r="K1308" s="131"/>
      <c r="L1308" s="131"/>
      <c r="M1308" s="131"/>
      <c r="N1308" s="131"/>
      <c r="O1308" s="131"/>
      <c r="P1308" s="131"/>
      <c r="Q1308" s="131"/>
      <c r="R1308" s="131"/>
      <c r="S1308" s="131"/>
      <c r="T1308" s="70"/>
      <c r="U1308" s="131"/>
      <c r="V1308" s="131"/>
      <c r="W1308" s="131"/>
      <c r="X1308" s="131"/>
    </row>
    <row r="1309" ht="14.25" customHeight="1" outlineLevel="1">
      <c r="A1309" s="121"/>
      <c r="B1309" s="148" t="s">
        <v>213</v>
      </c>
      <c r="C1309" s="123"/>
      <c r="D1309" s="70"/>
      <c r="E1309" s="120"/>
      <c r="F1309" s="109"/>
      <c r="G1309" s="120"/>
      <c r="H1309" s="120"/>
      <c r="I1309" s="120"/>
      <c r="J1309" s="120"/>
      <c r="K1309" s="120"/>
      <c r="L1309" s="120"/>
      <c r="M1309" s="120"/>
      <c r="N1309" s="120"/>
      <c r="O1309" s="120"/>
      <c r="P1309" s="120"/>
      <c r="Q1309" s="120"/>
      <c r="R1309" s="120"/>
      <c r="S1309" s="120"/>
      <c r="T1309" s="109"/>
      <c r="U1309" s="120"/>
      <c r="V1309" s="120"/>
      <c r="W1309" s="120"/>
      <c r="X1309" s="120"/>
    </row>
    <row r="1310" ht="14.25" customHeight="1" outlineLevel="1">
      <c r="A1310" s="110"/>
      <c r="B1310" s="111" t="s">
        <v>442</v>
      </c>
      <c r="C1310" s="112" t="s">
        <v>418</v>
      </c>
      <c r="E1310" s="116"/>
      <c r="F1310" s="114"/>
      <c r="G1310" s="116">
        <v>325.48726</v>
      </c>
      <c r="H1310" s="116">
        <v>882.26</v>
      </c>
      <c r="I1310" s="116">
        <v>320.16</v>
      </c>
      <c r="J1310" s="116">
        <v>607.92</v>
      </c>
      <c r="K1310" s="116"/>
      <c r="L1310" s="116"/>
      <c r="M1310" s="116"/>
      <c r="N1310" s="116"/>
      <c r="O1310" s="116"/>
      <c r="P1310" s="116"/>
      <c r="Q1310" s="116"/>
      <c r="R1310" s="116"/>
      <c r="S1310" s="120">
        <f t="shared" ref="S1310:S1311" si="1853">SUM(G1310:R1310)</f>
        <v>2135.82726</v>
      </c>
      <c r="T1310" s="114"/>
      <c r="U1310" s="116">
        <f t="shared" ref="U1310:X1310" si="1852">SUMIFS($G1310:$R1310,$G$5:$R$5,U$6)</f>
        <v>1527.90726</v>
      </c>
      <c r="V1310" s="116">
        <f t="shared" si="1852"/>
        <v>607.92</v>
      </c>
      <c r="W1310" s="116">
        <f t="shared" si="1852"/>
        <v>0</v>
      </c>
      <c r="X1310" s="116">
        <f t="shared" si="1852"/>
        <v>0</v>
      </c>
    </row>
    <row r="1311" ht="14.25" customHeight="1" outlineLevel="1">
      <c r="A1311" s="110"/>
      <c r="B1311" s="111" t="s">
        <v>443</v>
      </c>
      <c r="C1311" s="112" t="s">
        <v>418</v>
      </c>
      <c r="E1311" s="116"/>
      <c r="F1311" s="114"/>
      <c r="G1311" s="116">
        <v>563.5568400000001</v>
      </c>
      <c r="H1311" s="116">
        <v>1050.084</v>
      </c>
      <c r="I1311" s="116">
        <v>980.0699999999999</v>
      </c>
      <c r="J1311" s="116">
        <v>595.0308</v>
      </c>
      <c r="K1311" s="116"/>
      <c r="L1311" s="116"/>
      <c r="M1311" s="116"/>
      <c r="N1311" s="116"/>
      <c r="O1311" s="116"/>
      <c r="P1311" s="116"/>
      <c r="Q1311" s="116"/>
      <c r="R1311" s="116"/>
      <c r="S1311" s="120">
        <f t="shared" si="1853"/>
        <v>3188.74164</v>
      </c>
      <c r="T1311" s="114"/>
      <c r="U1311" s="116">
        <f t="shared" ref="U1311:X1311" si="1854">SUMIFS($G1311:$R1311,$G$5:$R$5,U$6)</f>
        <v>2593.71084</v>
      </c>
      <c r="V1311" s="116">
        <f t="shared" si="1854"/>
        <v>595.0308</v>
      </c>
      <c r="W1311" s="116">
        <f t="shared" si="1854"/>
        <v>0</v>
      </c>
      <c r="X1311" s="116">
        <f t="shared" si="1854"/>
        <v>0</v>
      </c>
    </row>
    <row r="1312" ht="14.25" customHeight="1" outlineLevel="1">
      <c r="A1312" s="179"/>
      <c r="B1312" s="180" t="s">
        <v>441</v>
      </c>
      <c r="C1312" s="181" t="s">
        <v>69</v>
      </c>
      <c r="D1312" s="70"/>
      <c r="E1312" s="124">
        <f>IFERROR(E1310/E1311,0)</f>
        <v>0</v>
      </c>
      <c r="F1312" s="109"/>
      <c r="G1312" s="124">
        <f t="shared" ref="G1312:S1312" si="1855">IFERROR(G1310/G1311,0)</f>
        <v>0.5775588847</v>
      </c>
      <c r="H1312" s="124">
        <f t="shared" si="1855"/>
        <v>0.8401804046</v>
      </c>
      <c r="I1312" s="124">
        <f t="shared" si="1855"/>
        <v>0.3266705439</v>
      </c>
      <c r="J1312" s="124">
        <f t="shared" si="1855"/>
        <v>1.0216614</v>
      </c>
      <c r="K1312" s="124">
        <f t="shared" si="1855"/>
        <v>0</v>
      </c>
      <c r="L1312" s="124">
        <f t="shared" si="1855"/>
        <v>0</v>
      </c>
      <c r="M1312" s="124">
        <f t="shared" si="1855"/>
        <v>0</v>
      </c>
      <c r="N1312" s="124">
        <f t="shared" si="1855"/>
        <v>0</v>
      </c>
      <c r="O1312" s="124">
        <f t="shared" si="1855"/>
        <v>0</v>
      </c>
      <c r="P1312" s="124">
        <f t="shared" si="1855"/>
        <v>0</v>
      </c>
      <c r="Q1312" s="124">
        <f t="shared" si="1855"/>
        <v>0</v>
      </c>
      <c r="R1312" s="124">
        <f t="shared" si="1855"/>
        <v>0</v>
      </c>
      <c r="S1312" s="124">
        <f t="shared" si="1855"/>
        <v>0.6698025432</v>
      </c>
      <c r="T1312" s="109"/>
      <c r="U1312" s="124">
        <f t="shared" ref="U1312:X1312" si="1856">IFERROR(U1310/U1311,0)</f>
        <v>0.5890815724</v>
      </c>
      <c r="V1312" s="124">
        <f t="shared" si="1856"/>
        <v>1.0216614</v>
      </c>
      <c r="W1312" s="124">
        <f t="shared" si="1856"/>
        <v>0</v>
      </c>
      <c r="X1312" s="124">
        <f t="shared" si="1856"/>
        <v>0</v>
      </c>
    </row>
    <row r="1313" ht="4.5" customHeight="1" outlineLevel="1">
      <c r="A1313" s="128"/>
      <c r="B1313" s="129"/>
      <c r="C1313" s="130"/>
      <c r="D1313" s="70"/>
      <c r="E1313" s="131"/>
      <c r="F1313" s="70"/>
      <c r="G1313" s="131"/>
      <c r="H1313" s="131"/>
      <c r="I1313" s="131"/>
      <c r="J1313" s="131"/>
      <c r="K1313" s="131"/>
      <c r="L1313" s="131"/>
      <c r="M1313" s="131"/>
      <c r="N1313" s="131"/>
      <c r="O1313" s="131"/>
      <c r="P1313" s="131"/>
      <c r="Q1313" s="131"/>
      <c r="R1313" s="131"/>
      <c r="S1313" s="131"/>
      <c r="T1313" s="70"/>
      <c r="U1313" s="131"/>
      <c r="V1313" s="131"/>
      <c r="W1313" s="131"/>
      <c r="X1313" s="131"/>
    </row>
    <row r="1314" ht="14.25" customHeight="1" outlineLevel="1">
      <c r="A1314" s="121"/>
      <c r="B1314" s="148" t="s">
        <v>215</v>
      </c>
      <c r="C1314" s="123"/>
      <c r="D1314" s="70"/>
      <c r="E1314" s="120"/>
      <c r="F1314" s="109"/>
      <c r="G1314" s="120"/>
      <c r="H1314" s="120"/>
      <c r="I1314" s="120"/>
      <c r="J1314" s="120"/>
      <c r="K1314" s="120"/>
      <c r="L1314" s="120"/>
      <c r="M1314" s="120"/>
      <c r="N1314" s="120"/>
      <c r="O1314" s="120"/>
      <c r="P1314" s="120"/>
      <c r="Q1314" s="120"/>
      <c r="R1314" s="120"/>
      <c r="S1314" s="120"/>
      <c r="T1314" s="109"/>
      <c r="U1314" s="120"/>
      <c r="V1314" s="120"/>
      <c r="W1314" s="120"/>
      <c r="X1314" s="120"/>
    </row>
    <row r="1315" ht="14.25" customHeight="1" outlineLevel="1">
      <c r="A1315" s="110"/>
      <c r="B1315" s="111" t="s">
        <v>442</v>
      </c>
      <c r="C1315" s="112" t="s">
        <v>418</v>
      </c>
      <c r="E1315" s="116"/>
      <c r="F1315" s="114"/>
      <c r="G1315" s="116">
        <v>68.4088</v>
      </c>
      <c r="H1315" s="116">
        <v>563.47</v>
      </c>
      <c r="I1315" s="116">
        <v>573.48</v>
      </c>
      <c r="J1315" s="116">
        <v>270.0</v>
      </c>
      <c r="K1315" s="116"/>
      <c r="L1315" s="116"/>
      <c r="M1315" s="116"/>
      <c r="N1315" s="116"/>
      <c r="O1315" s="116"/>
      <c r="P1315" s="116"/>
      <c r="Q1315" s="116"/>
      <c r="R1315" s="116"/>
      <c r="S1315" s="120">
        <f t="shared" ref="S1315:S1316" si="1858">SUM(G1315:R1315)</f>
        <v>1475.3588</v>
      </c>
      <c r="T1315" s="114"/>
      <c r="U1315" s="116">
        <f t="shared" ref="U1315:X1315" si="1857">SUMIFS($G1315:$R1315,$G$5:$R$5,U$6)</f>
        <v>1205.3588</v>
      </c>
      <c r="V1315" s="116">
        <f t="shared" si="1857"/>
        <v>270</v>
      </c>
      <c r="W1315" s="116">
        <f t="shared" si="1857"/>
        <v>0</v>
      </c>
      <c r="X1315" s="116">
        <f t="shared" si="1857"/>
        <v>0</v>
      </c>
    </row>
    <row r="1316" ht="14.25" customHeight="1" outlineLevel="1">
      <c r="A1316" s="110"/>
      <c r="B1316" s="111" t="s">
        <v>443</v>
      </c>
      <c r="C1316" s="112" t="s">
        <v>418</v>
      </c>
      <c r="E1316" s="116"/>
      <c r="F1316" s="114"/>
      <c r="G1316" s="116">
        <v>912.13825</v>
      </c>
      <c r="H1316" s="116">
        <v>409.4765</v>
      </c>
      <c r="I1316" s="116">
        <v>770.9895000000001</v>
      </c>
      <c r="J1316" s="116">
        <v>210.03407500000003</v>
      </c>
      <c r="K1316" s="116"/>
      <c r="L1316" s="116"/>
      <c r="M1316" s="116"/>
      <c r="N1316" s="116"/>
      <c r="O1316" s="116"/>
      <c r="P1316" s="116"/>
      <c r="Q1316" s="116"/>
      <c r="R1316" s="116"/>
      <c r="S1316" s="120">
        <f t="shared" si="1858"/>
        <v>2302.638325</v>
      </c>
      <c r="T1316" s="114"/>
      <c r="U1316" s="116">
        <f t="shared" ref="U1316:X1316" si="1859">SUMIFS($G1316:$R1316,$G$5:$R$5,U$6)</f>
        <v>2092.60425</v>
      </c>
      <c r="V1316" s="116">
        <f t="shared" si="1859"/>
        <v>210.034075</v>
      </c>
      <c r="W1316" s="116">
        <f t="shared" si="1859"/>
        <v>0</v>
      </c>
      <c r="X1316" s="116">
        <f t="shared" si="1859"/>
        <v>0</v>
      </c>
    </row>
    <row r="1317" ht="14.25" customHeight="1" outlineLevel="1">
      <c r="A1317" s="179"/>
      <c r="B1317" s="180" t="s">
        <v>441</v>
      </c>
      <c r="C1317" s="181" t="s">
        <v>69</v>
      </c>
      <c r="D1317" s="70"/>
      <c r="E1317" s="124">
        <f>IFERROR(E1315/E1316,0)</f>
        <v>0</v>
      </c>
      <c r="F1317" s="109"/>
      <c r="G1317" s="124">
        <f t="shared" ref="G1317:S1317" si="1860">IFERROR(G1315/G1316,0)</f>
        <v>0.07499828014</v>
      </c>
      <c r="H1317" s="124">
        <f t="shared" si="1860"/>
        <v>1.376074085</v>
      </c>
      <c r="I1317" s="124">
        <f t="shared" si="1860"/>
        <v>0.7438233595</v>
      </c>
      <c r="J1317" s="124">
        <f t="shared" si="1860"/>
        <v>1.285505697</v>
      </c>
      <c r="K1317" s="124">
        <f t="shared" si="1860"/>
        <v>0</v>
      </c>
      <c r="L1317" s="124">
        <f t="shared" si="1860"/>
        <v>0</v>
      </c>
      <c r="M1317" s="124">
        <f t="shared" si="1860"/>
        <v>0</v>
      </c>
      <c r="N1317" s="124">
        <f t="shared" si="1860"/>
        <v>0</v>
      </c>
      <c r="O1317" s="124">
        <f t="shared" si="1860"/>
        <v>0</v>
      </c>
      <c r="P1317" s="124">
        <f t="shared" si="1860"/>
        <v>0</v>
      </c>
      <c r="Q1317" s="124">
        <f t="shared" si="1860"/>
        <v>0</v>
      </c>
      <c r="R1317" s="124">
        <f t="shared" si="1860"/>
        <v>0</v>
      </c>
      <c r="S1317" s="124">
        <f t="shared" si="1860"/>
        <v>0.6407253731</v>
      </c>
      <c r="T1317" s="109"/>
      <c r="U1317" s="124">
        <f t="shared" ref="U1317:X1317" si="1861">IFERROR(U1315/U1316,0)</f>
        <v>0.5760089611</v>
      </c>
      <c r="V1317" s="124">
        <f t="shared" si="1861"/>
        <v>1.285505697</v>
      </c>
      <c r="W1317" s="124">
        <f t="shared" si="1861"/>
        <v>0</v>
      </c>
      <c r="X1317" s="124">
        <f t="shared" si="1861"/>
        <v>0</v>
      </c>
    </row>
    <row r="1318" ht="14.25" customHeight="1">
      <c r="S1318" s="70"/>
    </row>
    <row r="1319" ht="14.25" customHeight="1">
      <c r="A1319" s="103" t="s">
        <v>242</v>
      </c>
      <c r="B1319" s="104" t="s">
        <v>444</v>
      </c>
      <c r="E1319" s="202"/>
      <c r="S1319" s="70"/>
    </row>
    <row r="1320" ht="14.25" customHeight="1">
      <c r="A1320" s="105"/>
      <c r="B1320" s="106"/>
      <c r="C1320" s="107"/>
      <c r="D1320" s="70"/>
      <c r="E1320" s="108"/>
      <c r="F1320" s="109"/>
      <c r="G1320" s="108"/>
      <c r="H1320" s="108"/>
      <c r="I1320" s="108"/>
      <c r="J1320" s="108"/>
      <c r="K1320" s="108"/>
      <c r="L1320" s="108"/>
      <c r="M1320" s="108"/>
      <c r="N1320" s="108"/>
      <c r="O1320" s="108"/>
      <c r="P1320" s="108"/>
      <c r="Q1320" s="108"/>
      <c r="R1320" s="108"/>
      <c r="S1320" s="108"/>
      <c r="T1320" s="109"/>
      <c r="U1320" s="108"/>
      <c r="V1320" s="108"/>
      <c r="W1320" s="108"/>
      <c r="X1320" s="108"/>
    </row>
    <row r="1321" ht="14.25" customHeight="1">
      <c r="A1321" s="110"/>
      <c r="B1321" s="111" t="s">
        <v>173</v>
      </c>
      <c r="C1321" s="112"/>
      <c r="E1321" s="127"/>
      <c r="F1321" s="140"/>
      <c r="G1321" s="127"/>
      <c r="H1321" s="127"/>
      <c r="I1321" s="127"/>
      <c r="J1321" s="127"/>
      <c r="K1321" s="127"/>
      <c r="L1321" s="127"/>
      <c r="M1321" s="127"/>
      <c r="N1321" s="127"/>
      <c r="O1321" s="127"/>
      <c r="P1321" s="127"/>
      <c r="Q1321" s="127"/>
      <c r="R1321" s="127"/>
      <c r="S1321" s="133">
        <f t="shared" ref="S1321:S1332" si="1863">IFERROR(AVERAGE(G1321:R1321),0)</f>
        <v>0</v>
      </c>
      <c r="T1321" s="140"/>
      <c r="U1321" s="127">
        <f t="shared" ref="U1321:X1321" si="1862">IFERROR(AVERAGEIFS($G1321:$R1321,$G$5:$R$5,U$6),0)</f>
        <v>0</v>
      </c>
      <c r="V1321" s="127">
        <f t="shared" si="1862"/>
        <v>0</v>
      </c>
      <c r="W1321" s="127">
        <f t="shared" si="1862"/>
        <v>0</v>
      </c>
      <c r="X1321" s="127">
        <f t="shared" si="1862"/>
        <v>0</v>
      </c>
    </row>
    <row r="1322" ht="14.25" customHeight="1">
      <c r="A1322" s="110"/>
      <c r="B1322" s="111" t="s">
        <v>174</v>
      </c>
      <c r="C1322" s="112"/>
      <c r="E1322" s="127"/>
      <c r="F1322" s="140"/>
      <c r="G1322" s="127"/>
      <c r="H1322" s="127"/>
      <c r="I1322" s="127"/>
      <c r="J1322" s="127"/>
      <c r="K1322" s="127"/>
      <c r="L1322" s="127"/>
      <c r="M1322" s="127"/>
      <c r="N1322" s="127"/>
      <c r="O1322" s="127"/>
      <c r="P1322" s="127"/>
      <c r="Q1322" s="127"/>
      <c r="R1322" s="127"/>
      <c r="S1322" s="133">
        <f t="shared" si="1863"/>
        <v>0</v>
      </c>
      <c r="T1322" s="140"/>
      <c r="U1322" s="127">
        <f t="shared" ref="U1322:X1322" si="1864">IFERROR(AVERAGEIFS($G1322:$R1322,$G$5:$R$5,U$6),0)</f>
        <v>0</v>
      </c>
      <c r="V1322" s="127">
        <f t="shared" si="1864"/>
        <v>0</v>
      </c>
      <c r="W1322" s="127">
        <f t="shared" si="1864"/>
        <v>0</v>
      </c>
      <c r="X1322" s="127">
        <f t="shared" si="1864"/>
        <v>0</v>
      </c>
    </row>
    <row r="1323" ht="14.25" customHeight="1">
      <c r="A1323" s="110"/>
      <c r="B1323" s="111" t="s">
        <v>175</v>
      </c>
      <c r="C1323" s="112"/>
      <c r="E1323" s="127"/>
      <c r="F1323" s="140"/>
      <c r="G1323" s="127"/>
      <c r="H1323" s="127"/>
      <c r="I1323" s="127"/>
      <c r="J1323" s="127"/>
      <c r="K1323" s="127"/>
      <c r="L1323" s="127"/>
      <c r="M1323" s="127"/>
      <c r="N1323" s="127"/>
      <c r="O1323" s="127"/>
      <c r="P1323" s="127"/>
      <c r="Q1323" s="127"/>
      <c r="R1323" s="127"/>
      <c r="S1323" s="133">
        <f t="shared" si="1863"/>
        <v>0</v>
      </c>
      <c r="T1323" s="140"/>
      <c r="U1323" s="127">
        <f t="shared" ref="U1323:X1323" si="1865">IFERROR(AVERAGEIFS($G1323:$R1323,$G$5:$R$5,U$6),0)</f>
        <v>0</v>
      </c>
      <c r="V1323" s="127">
        <f t="shared" si="1865"/>
        <v>0</v>
      </c>
      <c r="W1323" s="127">
        <f t="shared" si="1865"/>
        <v>0</v>
      </c>
      <c r="X1323" s="127">
        <f t="shared" si="1865"/>
        <v>0</v>
      </c>
    </row>
    <row r="1324" ht="14.25" customHeight="1">
      <c r="A1324" s="110"/>
      <c r="B1324" s="111" t="s">
        <v>176</v>
      </c>
      <c r="C1324" s="112"/>
      <c r="E1324" s="127"/>
      <c r="F1324" s="140"/>
      <c r="G1324" s="127"/>
      <c r="H1324" s="127"/>
      <c r="I1324" s="127"/>
      <c r="J1324" s="127"/>
      <c r="K1324" s="127"/>
      <c r="L1324" s="127"/>
      <c r="M1324" s="127"/>
      <c r="N1324" s="127"/>
      <c r="O1324" s="127"/>
      <c r="P1324" s="127"/>
      <c r="Q1324" s="127"/>
      <c r="R1324" s="127"/>
      <c r="S1324" s="133">
        <f t="shared" si="1863"/>
        <v>0</v>
      </c>
      <c r="T1324" s="140"/>
      <c r="U1324" s="127">
        <f t="shared" ref="U1324:X1324" si="1866">IFERROR(AVERAGEIFS($G1324:$R1324,$G$5:$R$5,U$6),0)</f>
        <v>0</v>
      </c>
      <c r="V1324" s="127">
        <f t="shared" si="1866"/>
        <v>0</v>
      </c>
      <c r="W1324" s="127">
        <f t="shared" si="1866"/>
        <v>0</v>
      </c>
      <c r="X1324" s="127">
        <f t="shared" si="1866"/>
        <v>0</v>
      </c>
    </row>
    <row r="1325" ht="14.25" customHeight="1">
      <c r="A1325" s="110"/>
      <c r="B1325" s="111" t="s">
        <v>177</v>
      </c>
      <c r="C1325" s="112"/>
      <c r="E1325" s="127"/>
      <c r="F1325" s="140"/>
      <c r="G1325" s="127"/>
      <c r="H1325" s="127"/>
      <c r="I1325" s="127"/>
      <c r="J1325" s="127"/>
      <c r="K1325" s="127"/>
      <c r="L1325" s="127"/>
      <c r="M1325" s="127"/>
      <c r="N1325" s="127"/>
      <c r="O1325" s="127"/>
      <c r="P1325" s="127"/>
      <c r="Q1325" s="127"/>
      <c r="R1325" s="127"/>
      <c r="S1325" s="133">
        <f t="shared" si="1863"/>
        <v>0</v>
      </c>
      <c r="T1325" s="140"/>
      <c r="U1325" s="127">
        <f t="shared" ref="U1325:X1325" si="1867">IFERROR(AVERAGEIFS($G1325:$R1325,$G$5:$R$5,U$6),0)</f>
        <v>0</v>
      </c>
      <c r="V1325" s="127">
        <f t="shared" si="1867"/>
        <v>0</v>
      </c>
      <c r="W1325" s="127">
        <f t="shared" si="1867"/>
        <v>0</v>
      </c>
      <c r="X1325" s="127">
        <f t="shared" si="1867"/>
        <v>0</v>
      </c>
    </row>
    <row r="1326" ht="14.25" customHeight="1">
      <c r="A1326" s="110"/>
      <c r="B1326" s="111" t="s">
        <v>178</v>
      </c>
      <c r="C1326" s="112"/>
      <c r="E1326" s="127"/>
      <c r="F1326" s="140"/>
      <c r="G1326" s="127"/>
      <c r="H1326" s="127"/>
      <c r="I1326" s="127"/>
      <c r="J1326" s="127"/>
      <c r="K1326" s="127"/>
      <c r="L1326" s="127"/>
      <c r="M1326" s="127"/>
      <c r="N1326" s="127"/>
      <c r="O1326" s="127"/>
      <c r="P1326" s="127"/>
      <c r="Q1326" s="127"/>
      <c r="R1326" s="127"/>
      <c r="S1326" s="133">
        <f t="shared" si="1863"/>
        <v>0</v>
      </c>
      <c r="T1326" s="140"/>
      <c r="U1326" s="127">
        <f t="shared" ref="U1326:X1326" si="1868">IFERROR(AVERAGEIFS($G1326:$R1326,$G$5:$R$5,U$6),0)</f>
        <v>0</v>
      </c>
      <c r="V1326" s="127">
        <f t="shared" si="1868"/>
        <v>0</v>
      </c>
      <c r="W1326" s="127">
        <f t="shared" si="1868"/>
        <v>0</v>
      </c>
      <c r="X1326" s="127">
        <f t="shared" si="1868"/>
        <v>0</v>
      </c>
    </row>
    <row r="1327" ht="14.25" customHeight="1">
      <c r="A1327" s="110"/>
      <c r="B1327" s="111" t="s">
        <v>179</v>
      </c>
      <c r="C1327" s="112"/>
      <c r="E1327" s="127"/>
      <c r="F1327" s="140"/>
      <c r="G1327" s="127"/>
      <c r="H1327" s="127"/>
      <c r="I1327" s="127"/>
      <c r="J1327" s="127"/>
      <c r="K1327" s="127"/>
      <c r="L1327" s="127"/>
      <c r="M1327" s="127"/>
      <c r="N1327" s="127"/>
      <c r="O1327" s="127"/>
      <c r="P1327" s="127"/>
      <c r="Q1327" s="127"/>
      <c r="R1327" s="127"/>
      <c r="S1327" s="133">
        <f t="shared" si="1863"/>
        <v>0</v>
      </c>
      <c r="T1327" s="140"/>
      <c r="U1327" s="127">
        <f t="shared" ref="U1327:X1327" si="1869">IFERROR(AVERAGEIFS($G1327:$R1327,$G$5:$R$5,U$6),0)</f>
        <v>0</v>
      </c>
      <c r="V1327" s="127">
        <f t="shared" si="1869"/>
        <v>0</v>
      </c>
      <c r="W1327" s="127">
        <f t="shared" si="1869"/>
        <v>0</v>
      </c>
      <c r="X1327" s="127">
        <f t="shared" si="1869"/>
        <v>0</v>
      </c>
    </row>
    <row r="1328" ht="14.25" customHeight="1">
      <c r="A1328" s="110"/>
      <c r="B1328" s="111" t="s">
        <v>208</v>
      </c>
      <c r="C1328" s="112"/>
      <c r="E1328" s="127"/>
      <c r="F1328" s="140"/>
      <c r="G1328" s="127"/>
      <c r="H1328" s="127"/>
      <c r="I1328" s="127"/>
      <c r="J1328" s="127"/>
      <c r="K1328" s="127"/>
      <c r="L1328" s="127"/>
      <c r="M1328" s="127"/>
      <c r="N1328" s="127"/>
      <c r="O1328" s="127"/>
      <c r="P1328" s="127"/>
      <c r="Q1328" s="127"/>
      <c r="R1328" s="127"/>
      <c r="S1328" s="133">
        <f t="shared" si="1863"/>
        <v>0</v>
      </c>
      <c r="T1328" s="140"/>
      <c r="U1328" s="127">
        <f t="shared" ref="U1328:X1328" si="1870">IFERROR(AVERAGEIFS($G1328:$R1328,$G$5:$R$5,U$6),0)</f>
        <v>0</v>
      </c>
      <c r="V1328" s="127">
        <f t="shared" si="1870"/>
        <v>0</v>
      </c>
      <c r="W1328" s="127">
        <f t="shared" si="1870"/>
        <v>0</v>
      </c>
      <c r="X1328" s="127">
        <f t="shared" si="1870"/>
        <v>0</v>
      </c>
    </row>
    <row r="1329" ht="14.25" customHeight="1">
      <c r="A1329" s="110"/>
      <c r="B1329" s="111" t="s">
        <v>181</v>
      </c>
      <c r="C1329" s="112"/>
      <c r="E1329" s="127"/>
      <c r="F1329" s="140"/>
      <c r="G1329" s="127"/>
      <c r="H1329" s="127"/>
      <c r="I1329" s="127"/>
      <c r="J1329" s="127"/>
      <c r="K1329" s="127"/>
      <c r="L1329" s="127"/>
      <c r="M1329" s="127"/>
      <c r="N1329" s="127"/>
      <c r="O1329" s="127"/>
      <c r="P1329" s="127"/>
      <c r="Q1329" s="127"/>
      <c r="R1329" s="127"/>
      <c r="S1329" s="133">
        <f t="shared" si="1863"/>
        <v>0</v>
      </c>
      <c r="T1329" s="140"/>
      <c r="U1329" s="127">
        <f t="shared" ref="U1329:X1329" si="1871">IFERROR(AVERAGEIFS($G1329:$R1329,$G$5:$R$5,U$6),0)</f>
        <v>0</v>
      </c>
      <c r="V1329" s="127">
        <f t="shared" si="1871"/>
        <v>0</v>
      </c>
      <c r="W1329" s="127">
        <f t="shared" si="1871"/>
        <v>0</v>
      </c>
      <c r="X1329" s="127">
        <f t="shared" si="1871"/>
        <v>0</v>
      </c>
    </row>
    <row r="1330" ht="14.25" customHeight="1">
      <c r="A1330" s="110"/>
      <c r="B1330" s="111" t="s">
        <v>182</v>
      </c>
      <c r="C1330" s="112"/>
      <c r="E1330" s="127"/>
      <c r="F1330" s="140"/>
      <c r="G1330" s="127"/>
      <c r="H1330" s="127"/>
      <c r="I1330" s="127"/>
      <c r="J1330" s="127"/>
      <c r="K1330" s="127"/>
      <c r="L1330" s="127"/>
      <c r="M1330" s="127"/>
      <c r="N1330" s="127"/>
      <c r="O1330" s="127"/>
      <c r="P1330" s="127"/>
      <c r="Q1330" s="127"/>
      <c r="R1330" s="127"/>
      <c r="S1330" s="133">
        <f t="shared" si="1863"/>
        <v>0</v>
      </c>
      <c r="T1330" s="140"/>
      <c r="U1330" s="127">
        <f t="shared" ref="U1330:X1330" si="1872">IFERROR(AVERAGEIFS($G1330:$R1330,$G$5:$R$5,U$6),0)</f>
        <v>0</v>
      </c>
      <c r="V1330" s="127">
        <f t="shared" si="1872"/>
        <v>0</v>
      </c>
      <c r="W1330" s="127">
        <f t="shared" si="1872"/>
        <v>0</v>
      </c>
      <c r="X1330" s="127">
        <f t="shared" si="1872"/>
        <v>0</v>
      </c>
    </row>
    <row r="1331" ht="14.25" customHeight="1">
      <c r="A1331" s="110"/>
      <c r="B1331" s="111" t="s">
        <v>183</v>
      </c>
      <c r="C1331" s="112"/>
      <c r="E1331" s="127"/>
      <c r="F1331" s="140"/>
      <c r="G1331" s="127"/>
      <c r="H1331" s="127"/>
      <c r="I1331" s="127"/>
      <c r="J1331" s="127"/>
      <c r="K1331" s="127"/>
      <c r="L1331" s="127"/>
      <c r="M1331" s="127"/>
      <c r="N1331" s="127"/>
      <c r="O1331" s="127"/>
      <c r="P1331" s="127"/>
      <c r="Q1331" s="127"/>
      <c r="R1331" s="127"/>
      <c r="S1331" s="133">
        <f t="shared" si="1863"/>
        <v>0</v>
      </c>
      <c r="T1331" s="140"/>
      <c r="U1331" s="127">
        <f t="shared" ref="U1331:X1331" si="1873">IFERROR(AVERAGEIFS($G1331:$R1331,$G$5:$R$5,U$6),0)</f>
        <v>0</v>
      </c>
      <c r="V1331" s="127">
        <f t="shared" si="1873"/>
        <v>0</v>
      </c>
      <c r="W1331" s="127">
        <f t="shared" si="1873"/>
        <v>0</v>
      </c>
      <c r="X1331" s="127">
        <f t="shared" si="1873"/>
        <v>0</v>
      </c>
    </row>
    <row r="1332" ht="14.25" customHeight="1">
      <c r="A1332" s="110"/>
      <c r="B1332" s="111" t="s">
        <v>445</v>
      </c>
      <c r="C1332" s="112"/>
      <c r="E1332" s="127"/>
      <c r="F1332" s="140"/>
      <c r="G1332" s="127"/>
      <c r="H1332" s="127"/>
      <c r="I1332" s="127"/>
      <c r="J1332" s="127"/>
      <c r="K1332" s="127"/>
      <c r="L1332" s="127"/>
      <c r="M1332" s="127"/>
      <c r="N1332" s="127"/>
      <c r="O1332" s="127"/>
      <c r="P1332" s="127"/>
      <c r="Q1332" s="127"/>
      <c r="R1332" s="127"/>
      <c r="S1332" s="133">
        <f t="shared" si="1863"/>
        <v>0</v>
      </c>
      <c r="T1332" s="140"/>
      <c r="U1332" s="127">
        <f t="shared" ref="U1332:X1332" si="1874">IFERROR(AVERAGEIFS($G1332:$R1332,$G$5:$R$5,U$6),0)</f>
        <v>0</v>
      </c>
      <c r="V1332" s="127">
        <f t="shared" si="1874"/>
        <v>0</v>
      </c>
      <c r="W1332" s="127">
        <f t="shared" si="1874"/>
        <v>0</v>
      </c>
      <c r="X1332" s="127">
        <f t="shared" si="1874"/>
        <v>0</v>
      </c>
    </row>
    <row r="1333" ht="14.25" customHeight="1">
      <c r="S1333" s="70"/>
    </row>
    <row r="1334" ht="14.25" customHeight="1">
      <c r="A1334" s="103" t="s">
        <v>245</v>
      </c>
      <c r="B1334" s="104" t="s">
        <v>446</v>
      </c>
      <c r="E1334" s="202"/>
      <c r="S1334" s="70"/>
    </row>
    <row r="1335" ht="14.25" customHeight="1">
      <c r="A1335" s="105"/>
      <c r="B1335" s="106" t="s">
        <v>370</v>
      </c>
      <c r="C1335" s="107"/>
      <c r="D1335" s="70"/>
      <c r="E1335" s="108"/>
      <c r="F1335" s="109"/>
      <c r="G1335" s="108"/>
      <c r="H1335" s="108"/>
      <c r="I1335" s="108"/>
      <c r="J1335" s="108"/>
      <c r="K1335" s="108"/>
      <c r="L1335" s="108"/>
      <c r="M1335" s="108"/>
      <c r="N1335" s="108"/>
      <c r="O1335" s="108"/>
      <c r="P1335" s="108"/>
      <c r="Q1335" s="108"/>
      <c r="R1335" s="108"/>
      <c r="S1335" s="108"/>
      <c r="T1335" s="109"/>
      <c r="U1335" s="108"/>
      <c r="V1335" s="108"/>
      <c r="W1335" s="108"/>
      <c r="X1335" s="108"/>
    </row>
    <row r="1336" ht="14.25" customHeight="1">
      <c r="A1336" s="110"/>
      <c r="B1336" s="111" t="s">
        <v>447</v>
      </c>
      <c r="C1336" s="112" t="s">
        <v>448</v>
      </c>
      <c r="E1336" s="127">
        <v>5.0</v>
      </c>
      <c r="F1336" s="140"/>
      <c r="G1336" s="127">
        <v>0.0</v>
      </c>
      <c r="H1336" s="127">
        <v>0.0</v>
      </c>
      <c r="I1336" s="127">
        <v>0.0</v>
      </c>
      <c r="J1336" s="127">
        <v>0.0</v>
      </c>
      <c r="K1336" s="127"/>
      <c r="L1336" s="127"/>
      <c r="M1336" s="127"/>
      <c r="N1336" s="127"/>
      <c r="O1336" s="127"/>
      <c r="P1336" s="127"/>
      <c r="Q1336" s="127"/>
      <c r="R1336" s="127"/>
      <c r="S1336" s="133">
        <f>IFERROR(AVERAGE(G1336:R1336),0)</f>
        <v>0</v>
      </c>
      <c r="T1336" s="140"/>
      <c r="U1336" s="116">
        <f t="shared" ref="U1336:X1336" si="1875">SUMIFS($G1336:$R1336,$G$5:$R$5,U$6)</f>
        <v>0</v>
      </c>
      <c r="V1336" s="116">
        <f t="shared" si="1875"/>
        <v>0</v>
      </c>
      <c r="W1336" s="116">
        <f t="shared" si="1875"/>
        <v>0</v>
      </c>
      <c r="X1336" s="116">
        <f t="shared" si="1875"/>
        <v>0</v>
      </c>
    </row>
    <row r="1337" ht="14.25" customHeight="1">
      <c r="A1337" s="110"/>
      <c r="B1337" s="111" t="s">
        <v>449</v>
      </c>
      <c r="C1337" s="112" t="s">
        <v>450</v>
      </c>
      <c r="E1337" s="116">
        <v>10.0</v>
      </c>
      <c r="F1337" s="114"/>
      <c r="G1337" s="116">
        <f t="shared" ref="G1337:S1337" si="1876">IFERROR(G12/G1336,0)</f>
        <v>0</v>
      </c>
      <c r="H1337" s="116">
        <f t="shared" si="1876"/>
        <v>0</v>
      </c>
      <c r="I1337" s="116">
        <f t="shared" si="1876"/>
        <v>0</v>
      </c>
      <c r="J1337" s="116">
        <f t="shared" si="1876"/>
        <v>0</v>
      </c>
      <c r="K1337" s="116">
        <f t="shared" si="1876"/>
        <v>0</v>
      </c>
      <c r="L1337" s="116">
        <f t="shared" si="1876"/>
        <v>0</v>
      </c>
      <c r="M1337" s="116">
        <f t="shared" si="1876"/>
        <v>0</v>
      </c>
      <c r="N1337" s="116">
        <f t="shared" si="1876"/>
        <v>0</v>
      </c>
      <c r="O1337" s="116">
        <f t="shared" si="1876"/>
        <v>0</v>
      </c>
      <c r="P1337" s="116">
        <f t="shared" si="1876"/>
        <v>0</v>
      </c>
      <c r="Q1337" s="116">
        <f t="shared" si="1876"/>
        <v>0</v>
      </c>
      <c r="R1337" s="116">
        <f t="shared" si="1876"/>
        <v>0</v>
      </c>
      <c r="S1337" s="116">
        <f t="shared" si="1876"/>
        <v>0</v>
      </c>
      <c r="T1337" s="114"/>
      <c r="U1337" s="116">
        <f t="shared" ref="U1337:X1337" si="1877">IFERROR(U12/U1336,0)</f>
        <v>0</v>
      </c>
      <c r="V1337" s="116">
        <f t="shared" si="1877"/>
        <v>0</v>
      </c>
      <c r="W1337" s="116">
        <f t="shared" si="1877"/>
        <v>0</v>
      </c>
      <c r="X1337" s="116">
        <f t="shared" si="1877"/>
        <v>0</v>
      </c>
    </row>
    <row r="1338" ht="4.5" customHeight="1">
      <c r="A1338" s="128"/>
      <c r="B1338" s="129"/>
      <c r="C1338" s="130"/>
      <c r="D1338" s="70"/>
      <c r="E1338" s="131"/>
      <c r="F1338" s="70"/>
      <c r="G1338" s="131"/>
      <c r="H1338" s="131"/>
      <c r="I1338" s="131"/>
      <c r="J1338" s="131"/>
      <c r="K1338" s="131"/>
      <c r="L1338" s="131"/>
      <c r="M1338" s="131"/>
      <c r="N1338" s="131"/>
      <c r="O1338" s="131"/>
      <c r="P1338" s="131"/>
      <c r="Q1338" s="131"/>
      <c r="R1338" s="131"/>
      <c r="S1338" s="131"/>
      <c r="T1338" s="70"/>
      <c r="U1338" s="131"/>
      <c r="V1338" s="131"/>
      <c r="W1338" s="131"/>
      <c r="X1338" s="131"/>
    </row>
    <row r="1339" ht="14.25" hidden="1" customHeight="1" outlineLevel="1">
      <c r="A1339" s="105"/>
      <c r="B1339" s="106" t="s">
        <v>399</v>
      </c>
      <c r="C1339" s="107"/>
      <c r="D1339" s="70"/>
      <c r="E1339" s="108"/>
      <c r="F1339" s="109"/>
      <c r="G1339" s="108"/>
      <c r="H1339" s="108"/>
      <c r="I1339" s="108"/>
      <c r="J1339" s="108"/>
      <c r="K1339" s="108"/>
      <c r="L1339" s="108"/>
      <c r="M1339" s="108"/>
      <c r="N1339" s="108"/>
      <c r="O1339" s="108"/>
      <c r="P1339" s="108"/>
      <c r="Q1339" s="108"/>
      <c r="R1339" s="108"/>
      <c r="S1339" s="108"/>
      <c r="T1339" s="109"/>
      <c r="U1339" s="108"/>
      <c r="V1339" s="108"/>
      <c r="W1339" s="108"/>
      <c r="X1339" s="108"/>
    </row>
    <row r="1340" ht="14.25" hidden="1" customHeight="1" outlineLevel="1">
      <c r="A1340" s="110"/>
      <c r="B1340" s="111" t="s">
        <v>447</v>
      </c>
      <c r="C1340" s="112" t="s">
        <v>448</v>
      </c>
      <c r="E1340" s="127"/>
      <c r="F1340" s="140"/>
      <c r="G1340" s="127"/>
      <c r="H1340" s="127"/>
      <c r="I1340" s="127"/>
      <c r="J1340" s="127"/>
      <c r="K1340" s="127"/>
      <c r="L1340" s="127"/>
      <c r="M1340" s="127"/>
      <c r="N1340" s="127"/>
      <c r="O1340" s="127"/>
      <c r="P1340" s="127"/>
      <c r="Q1340" s="127"/>
      <c r="R1340" s="127"/>
      <c r="S1340" s="133">
        <f>IFERROR(AVERAGE(G1340:R1340),0)</f>
        <v>0</v>
      </c>
      <c r="T1340" s="140"/>
      <c r="U1340" s="116">
        <f t="shared" ref="U1340:X1340" si="1878">SUMIFS($G1340:$R1340,$G$5:$R$5,U$6)</f>
        <v>0</v>
      </c>
      <c r="V1340" s="116">
        <f t="shared" si="1878"/>
        <v>0</v>
      </c>
      <c r="W1340" s="116">
        <f t="shared" si="1878"/>
        <v>0</v>
      </c>
      <c r="X1340" s="116">
        <f t="shared" si="1878"/>
        <v>0</v>
      </c>
    </row>
    <row r="1341" ht="14.25" hidden="1" customHeight="1" outlineLevel="1">
      <c r="A1341" s="110"/>
      <c r="B1341" s="111" t="s">
        <v>449</v>
      </c>
      <c r="C1341" s="112" t="s">
        <v>283</v>
      </c>
      <c r="E1341" s="116">
        <f>IFERROR(E67/E1340,0)</f>
        <v>0</v>
      </c>
      <c r="F1341" s="114"/>
      <c r="G1341" s="116">
        <f t="shared" ref="G1341:S1341" si="1879">IFERROR(G67/G1340,0)</f>
        <v>0</v>
      </c>
      <c r="H1341" s="116">
        <f t="shared" si="1879"/>
        <v>0</v>
      </c>
      <c r="I1341" s="116">
        <f t="shared" si="1879"/>
        <v>0</v>
      </c>
      <c r="J1341" s="116">
        <f t="shared" si="1879"/>
        <v>0</v>
      </c>
      <c r="K1341" s="116">
        <f t="shared" si="1879"/>
        <v>0</v>
      </c>
      <c r="L1341" s="116">
        <f t="shared" si="1879"/>
        <v>0</v>
      </c>
      <c r="M1341" s="116">
        <f t="shared" si="1879"/>
        <v>0</v>
      </c>
      <c r="N1341" s="116">
        <f t="shared" si="1879"/>
        <v>0</v>
      </c>
      <c r="O1341" s="116">
        <f t="shared" si="1879"/>
        <v>0</v>
      </c>
      <c r="P1341" s="116">
        <f t="shared" si="1879"/>
        <v>0</v>
      </c>
      <c r="Q1341" s="116">
        <f t="shared" si="1879"/>
        <v>0</v>
      </c>
      <c r="R1341" s="116">
        <f t="shared" si="1879"/>
        <v>0</v>
      </c>
      <c r="S1341" s="116">
        <f t="shared" si="1879"/>
        <v>0</v>
      </c>
      <c r="T1341" s="114"/>
      <c r="U1341" s="116">
        <f t="shared" ref="U1341:X1341" si="1880">IFERROR(U67/U1340,0)</f>
        <v>0</v>
      </c>
      <c r="V1341" s="116">
        <f t="shared" si="1880"/>
        <v>0</v>
      </c>
      <c r="W1341" s="116">
        <f t="shared" si="1880"/>
        <v>0</v>
      </c>
      <c r="X1341" s="116">
        <f t="shared" si="1880"/>
        <v>0</v>
      </c>
    </row>
    <row r="1342" ht="4.5" hidden="1" customHeight="1" outlineLevel="1">
      <c r="A1342" s="128"/>
      <c r="B1342" s="129"/>
      <c r="C1342" s="130"/>
      <c r="D1342" s="70"/>
      <c r="E1342" s="131"/>
      <c r="F1342" s="70"/>
      <c r="G1342" s="131"/>
      <c r="H1342" s="131"/>
      <c r="I1342" s="131"/>
      <c r="J1342" s="131"/>
      <c r="K1342" s="131"/>
      <c r="L1342" s="131"/>
      <c r="M1342" s="131"/>
      <c r="N1342" s="131"/>
      <c r="O1342" s="131"/>
      <c r="P1342" s="131"/>
      <c r="Q1342" s="131"/>
      <c r="R1342" s="131"/>
      <c r="S1342" s="131"/>
      <c r="T1342" s="70"/>
      <c r="U1342" s="131"/>
      <c r="V1342" s="131"/>
      <c r="W1342" s="131"/>
      <c r="X1342" s="131"/>
    </row>
    <row r="1343" ht="14.25" hidden="1" customHeight="1" outlineLevel="1">
      <c r="A1343" s="105"/>
      <c r="B1343" s="106" t="s">
        <v>400</v>
      </c>
      <c r="C1343" s="107"/>
      <c r="D1343" s="70"/>
      <c r="E1343" s="108"/>
      <c r="F1343" s="109"/>
      <c r="G1343" s="108"/>
      <c r="H1343" s="108"/>
      <c r="I1343" s="108"/>
      <c r="J1343" s="108"/>
      <c r="K1343" s="108"/>
      <c r="L1343" s="108"/>
      <c r="M1343" s="108"/>
      <c r="N1343" s="108"/>
      <c r="O1343" s="108"/>
      <c r="P1343" s="108"/>
      <c r="Q1343" s="108"/>
      <c r="R1343" s="108"/>
      <c r="S1343" s="108"/>
      <c r="T1343" s="109"/>
      <c r="U1343" s="108"/>
      <c r="V1343" s="108"/>
      <c r="W1343" s="108"/>
      <c r="X1343" s="108"/>
    </row>
    <row r="1344" ht="14.25" hidden="1" customHeight="1" outlineLevel="1">
      <c r="A1344" s="110"/>
      <c r="B1344" s="111" t="s">
        <v>447</v>
      </c>
      <c r="C1344" s="112" t="s">
        <v>448</v>
      </c>
      <c r="E1344" s="127"/>
      <c r="F1344" s="140"/>
      <c r="G1344" s="127"/>
      <c r="H1344" s="127"/>
      <c r="I1344" s="127"/>
      <c r="J1344" s="127"/>
      <c r="K1344" s="127"/>
      <c r="L1344" s="127"/>
      <c r="M1344" s="127"/>
      <c r="N1344" s="127"/>
      <c r="O1344" s="127"/>
      <c r="P1344" s="127"/>
      <c r="Q1344" s="127"/>
      <c r="R1344" s="127"/>
      <c r="S1344" s="133">
        <f>IFERROR(AVERAGE(G1344:R1344),0)</f>
        <v>0</v>
      </c>
      <c r="T1344" s="140"/>
      <c r="U1344" s="116">
        <f t="shared" ref="U1344:X1344" si="1881">SUMIFS($G1344:$R1344,$G$5:$R$5,U$6)</f>
        <v>0</v>
      </c>
      <c r="V1344" s="116">
        <f t="shared" si="1881"/>
        <v>0</v>
      </c>
      <c r="W1344" s="116">
        <f t="shared" si="1881"/>
        <v>0</v>
      </c>
      <c r="X1344" s="116">
        <f t="shared" si="1881"/>
        <v>0</v>
      </c>
    </row>
    <row r="1345" ht="14.25" hidden="1" customHeight="1" outlineLevel="1">
      <c r="A1345" s="110"/>
      <c r="B1345" s="111" t="s">
        <v>449</v>
      </c>
      <c r="C1345" s="112" t="s">
        <v>283</v>
      </c>
      <c r="E1345" s="116">
        <f>IFERROR(E120/E1340,0)</f>
        <v>0</v>
      </c>
      <c r="F1345" s="114"/>
      <c r="G1345" s="116">
        <f t="shared" ref="G1345:S1345" si="1882">IFERROR(G120/G1340,0)</f>
        <v>0</v>
      </c>
      <c r="H1345" s="116">
        <f t="shared" si="1882"/>
        <v>0</v>
      </c>
      <c r="I1345" s="116">
        <f t="shared" si="1882"/>
        <v>0</v>
      </c>
      <c r="J1345" s="116">
        <f t="shared" si="1882"/>
        <v>0</v>
      </c>
      <c r="K1345" s="116">
        <f t="shared" si="1882"/>
        <v>0</v>
      </c>
      <c r="L1345" s="116">
        <f t="shared" si="1882"/>
        <v>0</v>
      </c>
      <c r="M1345" s="116">
        <f t="shared" si="1882"/>
        <v>0</v>
      </c>
      <c r="N1345" s="116">
        <f t="shared" si="1882"/>
        <v>0</v>
      </c>
      <c r="O1345" s="116">
        <f t="shared" si="1882"/>
        <v>0</v>
      </c>
      <c r="P1345" s="116">
        <f t="shared" si="1882"/>
        <v>0</v>
      </c>
      <c r="Q1345" s="116">
        <f t="shared" si="1882"/>
        <v>0</v>
      </c>
      <c r="R1345" s="116">
        <f t="shared" si="1882"/>
        <v>0</v>
      </c>
      <c r="S1345" s="116">
        <f t="shared" si="1882"/>
        <v>0</v>
      </c>
      <c r="T1345" s="114"/>
      <c r="U1345" s="116">
        <f t="shared" ref="U1345:X1345" si="1883">IFERROR(U120/U1340,0)</f>
        <v>0</v>
      </c>
      <c r="V1345" s="116">
        <f t="shared" si="1883"/>
        <v>0</v>
      </c>
      <c r="W1345" s="116">
        <f t="shared" si="1883"/>
        <v>0</v>
      </c>
      <c r="X1345" s="116">
        <f t="shared" si="1883"/>
        <v>0</v>
      </c>
    </row>
    <row r="1346" ht="4.5" hidden="1" customHeight="1" outlineLevel="1">
      <c r="A1346" s="128"/>
      <c r="B1346" s="129"/>
      <c r="C1346" s="130"/>
      <c r="D1346" s="70"/>
      <c r="E1346" s="131"/>
      <c r="F1346" s="70"/>
      <c r="G1346" s="131"/>
      <c r="H1346" s="131"/>
      <c r="I1346" s="131"/>
      <c r="J1346" s="131"/>
      <c r="K1346" s="131"/>
      <c r="L1346" s="131"/>
      <c r="M1346" s="131"/>
      <c r="N1346" s="131"/>
      <c r="O1346" s="131"/>
      <c r="P1346" s="131"/>
      <c r="Q1346" s="131"/>
      <c r="R1346" s="131"/>
      <c r="S1346" s="131"/>
      <c r="T1346" s="70"/>
      <c r="U1346" s="131"/>
      <c r="V1346" s="131"/>
      <c r="W1346" s="131"/>
      <c r="X1346" s="131"/>
    </row>
    <row r="1347" ht="14.25" hidden="1" customHeight="1" outlineLevel="1">
      <c r="A1347" s="121"/>
      <c r="B1347" s="148" t="s">
        <v>401</v>
      </c>
      <c r="C1347" s="123"/>
      <c r="D1347" s="70"/>
      <c r="E1347" s="120"/>
      <c r="F1347" s="109"/>
      <c r="G1347" s="120"/>
      <c r="H1347" s="120"/>
      <c r="I1347" s="120"/>
      <c r="J1347" s="120"/>
      <c r="K1347" s="120"/>
      <c r="L1347" s="120"/>
      <c r="M1347" s="120"/>
      <c r="N1347" s="120"/>
      <c r="O1347" s="120"/>
      <c r="P1347" s="120"/>
      <c r="Q1347" s="120"/>
      <c r="R1347" s="120"/>
      <c r="S1347" s="120"/>
      <c r="T1347" s="109"/>
      <c r="U1347" s="120"/>
      <c r="V1347" s="120"/>
      <c r="W1347" s="120"/>
      <c r="X1347" s="120"/>
    </row>
    <row r="1348" ht="14.25" hidden="1" customHeight="1" outlineLevel="1">
      <c r="A1348" s="110"/>
      <c r="B1348" s="111" t="s">
        <v>447</v>
      </c>
      <c r="C1348" s="112" t="s">
        <v>448</v>
      </c>
      <c r="E1348" s="127"/>
      <c r="F1348" s="140"/>
      <c r="G1348" s="127"/>
      <c r="H1348" s="127"/>
      <c r="I1348" s="127"/>
      <c r="J1348" s="127"/>
      <c r="K1348" s="127"/>
      <c r="L1348" s="127"/>
      <c r="M1348" s="127"/>
      <c r="N1348" s="127"/>
      <c r="O1348" s="127"/>
      <c r="P1348" s="127"/>
      <c r="Q1348" s="127"/>
      <c r="R1348" s="127"/>
      <c r="S1348" s="133">
        <f>IFERROR(AVERAGE(G1348:R1348),0)</f>
        <v>0</v>
      </c>
      <c r="T1348" s="140"/>
      <c r="U1348" s="116">
        <f t="shared" ref="U1348:X1348" si="1884">SUMIFS($G1348:$R1348,$G$5:$R$5,U$6)</f>
        <v>0</v>
      </c>
      <c r="V1348" s="116">
        <f t="shared" si="1884"/>
        <v>0</v>
      </c>
      <c r="W1348" s="116">
        <f t="shared" si="1884"/>
        <v>0</v>
      </c>
      <c r="X1348" s="116">
        <f t="shared" si="1884"/>
        <v>0</v>
      </c>
    </row>
    <row r="1349" ht="14.25" hidden="1" customHeight="1" outlineLevel="1">
      <c r="A1349" s="149"/>
      <c r="B1349" s="150" t="s">
        <v>449</v>
      </c>
      <c r="C1349" s="151" t="s">
        <v>283</v>
      </c>
      <c r="E1349" s="153">
        <f>IFERROR(E184/E1348,0)</f>
        <v>0</v>
      </c>
      <c r="F1349" s="114"/>
      <c r="G1349" s="153">
        <f t="shared" ref="G1349:S1349" si="1885">IFERROR(G184/G1348,0)</f>
        <v>0</v>
      </c>
      <c r="H1349" s="153">
        <f t="shared" si="1885"/>
        <v>0</v>
      </c>
      <c r="I1349" s="153">
        <f t="shared" si="1885"/>
        <v>0</v>
      </c>
      <c r="J1349" s="153">
        <f t="shared" si="1885"/>
        <v>0</v>
      </c>
      <c r="K1349" s="153">
        <f t="shared" si="1885"/>
        <v>0</v>
      </c>
      <c r="L1349" s="153">
        <f t="shared" si="1885"/>
        <v>0</v>
      </c>
      <c r="M1349" s="153">
        <f t="shared" si="1885"/>
        <v>0</v>
      </c>
      <c r="N1349" s="153">
        <f t="shared" si="1885"/>
        <v>0</v>
      </c>
      <c r="O1349" s="153">
        <f t="shared" si="1885"/>
        <v>0</v>
      </c>
      <c r="P1349" s="153">
        <f t="shared" si="1885"/>
        <v>0</v>
      </c>
      <c r="Q1349" s="153">
        <f t="shared" si="1885"/>
        <v>0</v>
      </c>
      <c r="R1349" s="153">
        <f t="shared" si="1885"/>
        <v>0</v>
      </c>
      <c r="S1349" s="153">
        <f t="shared" si="1885"/>
        <v>0</v>
      </c>
      <c r="T1349" s="114"/>
      <c r="U1349" s="153">
        <f t="shared" ref="U1349:X1349" si="1886">IFERROR(U184/U1348,0)</f>
        <v>0</v>
      </c>
      <c r="V1349" s="153">
        <f t="shared" si="1886"/>
        <v>0</v>
      </c>
      <c r="W1349" s="153">
        <f t="shared" si="1886"/>
        <v>0</v>
      </c>
      <c r="X1349" s="153">
        <f t="shared" si="1886"/>
        <v>0</v>
      </c>
    </row>
    <row r="1350" ht="4.5" hidden="1" customHeight="1" outlineLevel="1">
      <c r="A1350" s="128"/>
      <c r="B1350" s="129"/>
      <c r="C1350" s="130"/>
      <c r="D1350" s="70"/>
      <c r="E1350" s="131"/>
      <c r="F1350" s="70"/>
      <c r="G1350" s="131"/>
      <c r="H1350" s="131"/>
      <c r="I1350" s="131"/>
      <c r="J1350" s="131"/>
      <c r="K1350" s="131"/>
      <c r="L1350" s="131"/>
      <c r="M1350" s="131"/>
      <c r="N1350" s="131"/>
      <c r="O1350" s="131"/>
      <c r="P1350" s="131"/>
      <c r="Q1350" s="131"/>
      <c r="R1350" s="131"/>
      <c r="S1350" s="131"/>
      <c r="T1350" s="70"/>
      <c r="U1350" s="131"/>
      <c r="V1350" s="131"/>
      <c r="W1350" s="131"/>
      <c r="X1350" s="131"/>
    </row>
    <row r="1351" ht="14.25" hidden="1" customHeight="1" outlineLevel="1">
      <c r="A1351" s="121"/>
      <c r="B1351" s="148" t="s">
        <v>402</v>
      </c>
      <c r="C1351" s="123"/>
      <c r="D1351" s="70"/>
      <c r="E1351" s="120"/>
      <c r="F1351" s="109"/>
      <c r="G1351" s="120"/>
      <c r="H1351" s="120"/>
      <c r="I1351" s="120"/>
      <c r="J1351" s="120"/>
      <c r="K1351" s="120"/>
      <c r="L1351" s="120"/>
      <c r="M1351" s="120"/>
      <c r="N1351" s="120"/>
      <c r="O1351" s="120"/>
      <c r="P1351" s="120"/>
      <c r="Q1351" s="120"/>
      <c r="R1351" s="120"/>
      <c r="S1351" s="120"/>
      <c r="T1351" s="109"/>
      <c r="U1351" s="120"/>
      <c r="V1351" s="120"/>
      <c r="W1351" s="120"/>
      <c r="X1351" s="120"/>
    </row>
    <row r="1352" ht="14.25" hidden="1" customHeight="1" outlineLevel="1">
      <c r="A1352" s="110"/>
      <c r="B1352" s="111" t="s">
        <v>447</v>
      </c>
      <c r="C1352" s="112" t="s">
        <v>448</v>
      </c>
      <c r="E1352" s="127"/>
      <c r="F1352" s="140"/>
      <c r="G1352" s="127"/>
      <c r="H1352" s="127"/>
      <c r="I1352" s="127"/>
      <c r="J1352" s="127"/>
      <c r="K1352" s="127"/>
      <c r="L1352" s="127"/>
      <c r="M1352" s="127"/>
      <c r="N1352" s="127"/>
      <c r="O1352" s="127"/>
      <c r="P1352" s="127"/>
      <c r="Q1352" s="127"/>
      <c r="R1352" s="127"/>
      <c r="S1352" s="133">
        <f>IFERROR(AVERAGE(G1352:R1352),0)</f>
        <v>0</v>
      </c>
      <c r="T1352" s="140"/>
      <c r="U1352" s="116">
        <f t="shared" ref="U1352:X1352" si="1887">SUMIFS($G1352:$R1352,$G$5:$R$5,U$6)</f>
        <v>0</v>
      </c>
      <c r="V1352" s="116">
        <f t="shared" si="1887"/>
        <v>0</v>
      </c>
      <c r="W1352" s="116">
        <f t="shared" si="1887"/>
        <v>0</v>
      </c>
      <c r="X1352" s="116">
        <f t="shared" si="1887"/>
        <v>0</v>
      </c>
    </row>
    <row r="1353" ht="14.25" hidden="1" customHeight="1" outlineLevel="1">
      <c r="A1353" s="149"/>
      <c r="B1353" s="150" t="s">
        <v>449</v>
      </c>
      <c r="C1353" s="151" t="s">
        <v>283</v>
      </c>
      <c r="E1353" s="153">
        <f>IFERROR(E239/E1352,0)</f>
        <v>0</v>
      </c>
      <c r="F1353" s="114"/>
      <c r="G1353" s="153">
        <f t="shared" ref="G1353:S1353" si="1888">IFERROR(G239/G1352,0)</f>
        <v>0</v>
      </c>
      <c r="H1353" s="153">
        <f t="shared" si="1888"/>
        <v>0</v>
      </c>
      <c r="I1353" s="153">
        <f t="shared" si="1888"/>
        <v>0</v>
      </c>
      <c r="J1353" s="153">
        <f t="shared" si="1888"/>
        <v>0</v>
      </c>
      <c r="K1353" s="153">
        <f t="shared" si="1888"/>
        <v>0</v>
      </c>
      <c r="L1353" s="153">
        <f t="shared" si="1888"/>
        <v>0</v>
      </c>
      <c r="M1353" s="153">
        <f t="shared" si="1888"/>
        <v>0</v>
      </c>
      <c r="N1353" s="153">
        <f t="shared" si="1888"/>
        <v>0</v>
      </c>
      <c r="O1353" s="153">
        <f t="shared" si="1888"/>
        <v>0</v>
      </c>
      <c r="P1353" s="153">
        <f t="shared" si="1888"/>
        <v>0</v>
      </c>
      <c r="Q1353" s="153">
        <f t="shared" si="1888"/>
        <v>0</v>
      </c>
      <c r="R1353" s="153">
        <f t="shared" si="1888"/>
        <v>0</v>
      </c>
      <c r="S1353" s="153">
        <f t="shared" si="1888"/>
        <v>0</v>
      </c>
      <c r="T1353" s="114"/>
      <c r="U1353" s="153">
        <f t="shared" ref="U1353:X1353" si="1889">IFERROR(U239/U1352,0)</f>
        <v>0</v>
      </c>
      <c r="V1353" s="153">
        <f t="shared" si="1889"/>
        <v>0</v>
      </c>
      <c r="W1353" s="153">
        <f t="shared" si="1889"/>
        <v>0</v>
      </c>
      <c r="X1353" s="153">
        <f t="shared" si="1889"/>
        <v>0</v>
      </c>
    </row>
    <row r="1354" ht="4.5" hidden="1" customHeight="1" outlineLevel="1">
      <c r="A1354" s="128"/>
      <c r="B1354" s="129"/>
      <c r="C1354" s="130"/>
      <c r="D1354" s="70"/>
      <c r="E1354" s="131"/>
      <c r="F1354" s="70"/>
      <c r="G1354" s="131"/>
      <c r="H1354" s="131"/>
      <c r="I1354" s="131"/>
      <c r="J1354" s="131"/>
      <c r="K1354" s="131"/>
      <c r="L1354" s="131"/>
      <c r="M1354" s="131"/>
      <c r="N1354" s="131"/>
      <c r="O1354" s="131"/>
      <c r="P1354" s="131"/>
      <c r="Q1354" s="131"/>
      <c r="R1354" s="131"/>
      <c r="S1354" s="131"/>
      <c r="T1354" s="70"/>
      <c r="U1354" s="131"/>
      <c r="V1354" s="131"/>
      <c r="W1354" s="131"/>
      <c r="X1354" s="131"/>
    </row>
    <row r="1355" ht="14.25" hidden="1" customHeight="1" outlineLevel="1">
      <c r="A1355" s="105"/>
      <c r="B1355" s="106" t="s">
        <v>403</v>
      </c>
      <c r="C1355" s="107"/>
      <c r="D1355" s="70"/>
      <c r="E1355" s="108"/>
      <c r="F1355" s="109"/>
      <c r="G1355" s="108"/>
      <c r="H1355" s="108"/>
      <c r="I1355" s="108"/>
      <c r="J1355" s="108"/>
      <c r="K1355" s="108"/>
      <c r="L1355" s="108"/>
      <c r="M1355" s="108"/>
      <c r="N1355" s="108"/>
      <c r="O1355" s="108"/>
      <c r="P1355" s="108"/>
      <c r="Q1355" s="108"/>
      <c r="R1355" s="108"/>
      <c r="S1355" s="108"/>
      <c r="T1355" s="109"/>
      <c r="U1355" s="108"/>
      <c r="V1355" s="108"/>
      <c r="W1355" s="108"/>
      <c r="X1355" s="108"/>
    </row>
    <row r="1356" ht="14.25" hidden="1" customHeight="1" outlineLevel="1">
      <c r="A1356" s="110"/>
      <c r="B1356" s="111" t="s">
        <v>447</v>
      </c>
      <c r="C1356" s="112" t="s">
        <v>448</v>
      </c>
      <c r="E1356" s="127"/>
      <c r="F1356" s="140"/>
      <c r="G1356" s="127"/>
      <c r="H1356" s="127"/>
      <c r="I1356" s="127"/>
      <c r="J1356" s="127"/>
      <c r="K1356" s="127"/>
      <c r="L1356" s="127"/>
      <c r="M1356" s="127"/>
      <c r="N1356" s="127"/>
      <c r="O1356" s="127"/>
      <c r="P1356" s="127"/>
      <c r="Q1356" s="127"/>
      <c r="R1356" s="127"/>
      <c r="S1356" s="133">
        <f>IFERROR(AVERAGE(G1356:R1356),0)</f>
        <v>0</v>
      </c>
      <c r="T1356" s="140"/>
      <c r="U1356" s="116">
        <f t="shared" ref="U1356:X1356" si="1890">SUMIFS($G1356:$R1356,$G$5:$R$5,U$6)</f>
        <v>0</v>
      </c>
      <c r="V1356" s="116">
        <f t="shared" si="1890"/>
        <v>0</v>
      </c>
      <c r="W1356" s="116">
        <f t="shared" si="1890"/>
        <v>0</v>
      </c>
      <c r="X1356" s="116">
        <f t="shared" si="1890"/>
        <v>0</v>
      </c>
    </row>
    <row r="1357" ht="14.25" hidden="1" customHeight="1" outlineLevel="1">
      <c r="A1357" s="110"/>
      <c r="B1357" s="111" t="s">
        <v>449</v>
      </c>
      <c r="C1357" s="112" t="s">
        <v>283</v>
      </c>
      <c r="E1357" s="116">
        <f>IFERROR(E294/E1356,0)</f>
        <v>0</v>
      </c>
      <c r="F1357" s="114"/>
      <c r="G1357" s="116">
        <f t="shared" ref="G1357:S1357" si="1891">IFERROR(G294/G1356,0)</f>
        <v>0</v>
      </c>
      <c r="H1357" s="116">
        <f t="shared" si="1891"/>
        <v>0</v>
      </c>
      <c r="I1357" s="116">
        <f t="shared" si="1891"/>
        <v>0</v>
      </c>
      <c r="J1357" s="116">
        <f t="shared" si="1891"/>
        <v>0</v>
      </c>
      <c r="K1357" s="116">
        <f t="shared" si="1891"/>
        <v>0</v>
      </c>
      <c r="L1357" s="116">
        <f t="shared" si="1891"/>
        <v>0</v>
      </c>
      <c r="M1357" s="116">
        <f t="shared" si="1891"/>
        <v>0</v>
      </c>
      <c r="N1357" s="116">
        <f t="shared" si="1891"/>
        <v>0</v>
      </c>
      <c r="O1357" s="116">
        <f t="shared" si="1891"/>
        <v>0</v>
      </c>
      <c r="P1357" s="116">
        <f t="shared" si="1891"/>
        <v>0</v>
      </c>
      <c r="Q1357" s="116">
        <f t="shared" si="1891"/>
        <v>0</v>
      </c>
      <c r="R1357" s="116">
        <f t="shared" si="1891"/>
        <v>0</v>
      </c>
      <c r="S1357" s="116">
        <f t="shared" si="1891"/>
        <v>0</v>
      </c>
      <c r="T1357" s="114"/>
      <c r="U1357" s="116">
        <f t="shared" ref="U1357:X1357" si="1892">IFERROR(U294/U1356,0)</f>
        <v>0</v>
      </c>
      <c r="V1357" s="116">
        <f t="shared" si="1892"/>
        <v>0</v>
      </c>
      <c r="W1357" s="116">
        <f t="shared" si="1892"/>
        <v>0</v>
      </c>
      <c r="X1357" s="116">
        <f t="shared" si="1892"/>
        <v>0</v>
      </c>
    </row>
    <row r="1358" ht="4.5" hidden="1" customHeight="1" outlineLevel="1">
      <c r="A1358" s="128"/>
      <c r="B1358" s="129"/>
      <c r="C1358" s="130"/>
      <c r="D1358" s="70"/>
      <c r="E1358" s="131"/>
      <c r="F1358" s="70"/>
      <c r="G1358" s="131"/>
      <c r="H1358" s="131"/>
      <c r="I1358" s="131"/>
      <c r="J1358" s="131"/>
      <c r="K1358" s="131"/>
      <c r="L1358" s="131"/>
      <c r="M1358" s="131"/>
      <c r="N1358" s="131"/>
      <c r="O1358" s="131"/>
      <c r="P1358" s="131"/>
      <c r="Q1358" s="131"/>
      <c r="R1358" s="131"/>
      <c r="S1358" s="131"/>
      <c r="T1358" s="70"/>
      <c r="U1358" s="131"/>
      <c r="V1358" s="131"/>
      <c r="W1358" s="131"/>
      <c r="X1358" s="131"/>
    </row>
    <row r="1359" ht="14.25" hidden="1" customHeight="1" outlineLevel="1">
      <c r="A1359" s="105"/>
      <c r="B1359" s="106" t="s">
        <v>404</v>
      </c>
      <c r="C1359" s="107"/>
      <c r="D1359" s="70"/>
      <c r="E1359" s="108"/>
      <c r="F1359" s="109"/>
      <c r="G1359" s="108"/>
      <c r="H1359" s="108"/>
      <c r="I1359" s="108"/>
      <c r="J1359" s="108"/>
      <c r="K1359" s="108"/>
      <c r="L1359" s="108"/>
      <c r="M1359" s="108"/>
      <c r="N1359" s="108"/>
      <c r="O1359" s="108"/>
      <c r="P1359" s="108"/>
      <c r="Q1359" s="108"/>
      <c r="R1359" s="108"/>
      <c r="S1359" s="108"/>
      <c r="T1359" s="109"/>
      <c r="U1359" s="108"/>
      <c r="V1359" s="108"/>
      <c r="W1359" s="108"/>
      <c r="X1359" s="108"/>
    </row>
    <row r="1360" ht="14.25" hidden="1" customHeight="1" outlineLevel="1">
      <c r="A1360" s="110"/>
      <c r="B1360" s="111" t="s">
        <v>447</v>
      </c>
      <c r="C1360" s="112" t="s">
        <v>448</v>
      </c>
      <c r="E1360" s="127"/>
      <c r="F1360" s="140"/>
      <c r="G1360" s="127"/>
      <c r="H1360" s="127"/>
      <c r="I1360" s="127"/>
      <c r="J1360" s="127"/>
      <c r="K1360" s="127"/>
      <c r="L1360" s="127"/>
      <c r="M1360" s="127"/>
      <c r="N1360" s="127"/>
      <c r="O1360" s="127"/>
      <c r="P1360" s="127"/>
      <c r="Q1360" s="127"/>
      <c r="R1360" s="127"/>
      <c r="S1360" s="133">
        <f>IFERROR(AVERAGE(G1360:R1360),0)</f>
        <v>0</v>
      </c>
      <c r="T1360" s="140"/>
      <c r="U1360" s="116">
        <f t="shared" ref="U1360:X1360" si="1893">SUMIFS($G1360:$R1360,$G$5:$R$5,U$6)</f>
        <v>0</v>
      </c>
      <c r="V1360" s="116">
        <f t="shared" si="1893"/>
        <v>0</v>
      </c>
      <c r="W1360" s="116">
        <f t="shared" si="1893"/>
        <v>0</v>
      </c>
      <c r="X1360" s="116">
        <f t="shared" si="1893"/>
        <v>0</v>
      </c>
    </row>
    <row r="1361" ht="14.25" hidden="1" customHeight="1" outlineLevel="1">
      <c r="A1361" s="110"/>
      <c r="B1361" s="111" t="s">
        <v>449</v>
      </c>
      <c r="C1361" s="112" t="s">
        <v>283</v>
      </c>
      <c r="E1361" s="116">
        <f>IFERROR(E340/E1360,0)</f>
        <v>0</v>
      </c>
      <c r="F1361" s="114"/>
      <c r="G1361" s="116">
        <f t="shared" ref="G1361:S1361" si="1894">IFERROR(G340/G1360,0)</f>
        <v>0</v>
      </c>
      <c r="H1361" s="116">
        <f t="shared" si="1894"/>
        <v>0</v>
      </c>
      <c r="I1361" s="116">
        <f t="shared" si="1894"/>
        <v>0</v>
      </c>
      <c r="J1361" s="116">
        <f t="shared" si="1894"/>
        <v>0</v>
      </c>
      <c r="K1361" s="116">
        <f t="shared" si="1894"/>
        <v>0</v>
      </c>
      <c r="L1361" s="116">
        <f t="shared" si="1894"/>
        <v>0</v>
      </c>
      <c r="M1361" s="116">
        <f t="shared" si="1894"/>
        <v>0</v>
      </c>
      <c r="N1361" s="116">
        <f t="shared" si="1894"/>
        <v>0</v>
      </c>
      <c r="O1361" s="116">
        <f t="shared" si="1894"/>
        <v>0</v>
      </c>
      <c r="P1361" s="116">
        <f t="shared" si="1894"/>
        <v>0</v>
      </c>
      <c r="Q1361" s="116">
        <f t="shared" si="1894"/>
        <v>0</v>
      </c>
      <c r="R1361" s="116">
        <f t="shared" si="1894"/>
        <v>0</v>
      </c>
      <c r="S1361" s="116">
        <f t="shared" si="1894"/>
        <v>0</v>
      </c>
      <c r="T1361" s="114"/>
      <c r="U1361" s="116">
        <f t="shared" ref="U1361:X1361" si="1895">IFERROR(#REF!/U1360,0)</f>
        <v>0</v>
      </c>
      <c r="V1361" s="116">
        <f t="shared" si="1895"/>
        <v>0</v>
      </c>
      <c r="W1361" s="116">
        <f t="shared" si="1895"/>
        <v>0</v>
      </c>
      <c r="X1361" s="116">
        <f t="shared" si="1895"/>
        <v>0</v>
      </c>
    </row>
    <row r="1362" ht="4.5" hidden="1" customHeight="1" outlineLevel="1">
      <c r="A1362" s="128"/>
      <c r="B1362" s="129"/>
      <c r="C1362" s="130"/>
      <c r="D1362" s="70"/>
      <c r="E1362" s="131"/>
      <c r="F1362" s="70"/>
      <c r="G1362" s="131"/>
      <c r="H1362" s="131"/>
      <c r="I1362" s="131"/>
      <c r="J1362" s="131"/>
      <c r="K1362" s="131"/>
      <c r="L1362" s="131"/>
      <c r="M1362" s="131"/>
      <c r="N1362" s="131"/>
      <c r="O1362" s="131"/>
      <c r="P1362" s="131"/>
      <c r="Q1362" s="131"/>
      <c r="R1362" s="131"/>
      <c r="S1362" s="131"/>
      <c r="T1362" s="70"/>
      <c r="U1362" s="131"/>
      <c r="V1362" s="131"/>
      <c r="W1362" s="131"/>
      <c r="X1362" s="131"/>
    </row>
    <row r="1363" ht="14.25" hidden="1" customHeight="1" outlineLevel="1">
      <c r="A1363" s="121"/>
      <c r="B1363" s="148" t="s">
        <v>405</v>
      </c>
      <c r="C1363" s="123"/>
      <c r="D1363" s="70"/>
      <c r="E1363" s="120"/>
      <c r="F1363" s="109"/>
      <c r="G1363" s="120"/>
      <c r="H1363" s="120"/>
      <c r="I1363" s="120"/>
      <c r="J1363" s="120"/>
      <c r="K1363" s="120"/>
      <c r="L1363" s="120"/>
      <c r="M1363" s="120"/>
      <c r="N1363" s="120"/>
      <c r="O1363" s="120"/>
      <c r="P1363" s="120"/>
      <c r="Q1363" s="120"/>
      <c r="R1363" s="120"/>
      <c r="S1363" s="120"/>
      <c r="T1363" s="109"/>
      <c r="U1363" s="120"/>
      <c r="V1363" s="120"/>
      <c r="W1363" s="120"/>
      <c r="X1363" s="120"/>
    </row>
    <row r="1364" ht="14.25" hidden="1" customHeight="1" outlineLevel="1">
      <c r="A1364" s="110"/>
      <c r="B1364" s="111" t="s">
        <v>447</v>
      </c>
      <c r="C1364" s="112" t="s">
        <v>448</v>
      </c>
      <c r="E1364" s="127"/>
      <c r="F1364" s="140"/>
      <c r="G1364" s="127"/>
      <c r="H1364" s="127"/>
      <c r="I1364" s="127"/>
      <c r="J1364" s="127"/>
      <c r="K1364" s="127"/>
      <c r="L1364" s="127"/>
      <c r="M1364" s="127"/>
      <c r="N1364" s="127"/>
      <c r="O1364" s="127"/>
      <c r="P1364" s="127"/>
      <c r="Q1364" s="127"/>
      <c r="R1364" s="127"/>
      <c r="S1364" s="133">
        <f>IFERROR(AVERAGE(G1364:R1364),0)</f>
        <v>0</v>
      </c>
      <c r="T1364" s="140"/>
      <c r="U1364" s="116">
        <f t="shared" ref="U1364:X1364" si="1896">SUMIFS($G1364:$R1364,$G$5:$R$5,U$6)</f>
        <v>0</v>
      </c>
      <c r="V1364" s="116">
        <f t="shared" si="1896"/>
        <v>0</v>
      </c>
      <c r="W1364" s="116">
        <f t="shared" si="1896"/>
        <v>0</v>
      </c>
      <c r="X1364" s="116">
        <f t="shared" si="1896"/>
        <v>0</v>
      </c>
    </row>
    <row r="1365" ht="14.25" hidden="1" customHeight="1" outlineLevel="1">
      <c r="A1365" s="149"/>
      <c r="B1365" s="150" t="s">
        <v>449</v>
      </c>
      <c r="C1365" s="151" t="s">
        <v>283</v>
      </c>
      <c r="E1365" s="153">
        <f>IFERROR(E404/E1364,0)</f>
        <v>0</v>
      </c>
      <c r="F1365" s="114"/>
      <c r="G1365" s="153">
        <f t="shared" ref="G1365:S1365" si="1897">IFERROR(G404/G1364,0)</f>
        <v>0</v>
      </c>
      <c r="H1365" s="153">
        <f t="shared" si="1897"/>
        <v>0</v>
      </c>
      <c r="I1365" s="153">
        <f t="shared" si="1897"/>
        <v>0</v>
      </c>
      <c r="J1365" s="153">
        <f t="shared" si="1897"/>
        <v>0</v>
      </c>
      <c r="K1365" s="153">
        <f t="shared" si="1897"/>
        <v>0</v>
      </c>
      <c r="L1365" s="153">
        <f t="shared" si="1897"/>
        <v>0</v>
      </c>
      <c r="M1365" s="153">
        <f t="shared" si="1897"/>
        <v>0</v>
      </c>
      <c r="N1365" s="153">
        <f t="shared" si="1897"/>
        <v>0</v>
      </c>
      <c r="O1365" s="153">
        <f t="shared" si="1897"/>
        <v>0</v>
      </c>
      <c r="P1365" s="153">
        <f t="shared" si="1897"/>
        <v>0</v>
      </c>
      <c r="Q1365" s="153">
        <f t="shared" si="1897"/>
        <v>0</v>
      </c>
      <c r="R1365" s="153">
        <f t="shared" si="1897"/>
        <v>0</v>
      </c>
      <c r="S1365" s="153">
        <f t="shared" si="1897"/>
        <v>0</v>
      </c>
      <c r="T1365" s="114"/>
      <c r="U1365" s="153">
        <f t="shared" ref="U1365:X1365" si="1898">IFERROR(U404/U1364,0)</f>
        <v>0</v>
      </c>
      <c r="V1365" s="153">
        <f t="shared" si="1898"/>
        <v>0</v>
      </c>
      <c r="W1365" s="153">
        <f t="shared" si="1898"/>
        <v>0</v>
      </c>
      <c r="X1365" s="153">
        <f t="shared" si="1898"/>
        <v>0</v>
      </c>
    </row>
    <row r="1366" ht="4.5" hidden="1" customHeight="1" outlineLevel="1">
      <c r="A1366" s="128"/>
      <c r="B1366" s="129"/>
      <c r="C1366" s="130"/>
      <c r="D1366" s="70"/>
      <c r="E1366" s="131"/>
      <c r="F1366" s="70"/>
      <c r="G1366" s="131"/>
      <c r="H1366" s="131"/>
      <c r="I1366" s="131"/>
      <c r="J1366" s="131"/>
      <c r="K1366" s="131"/>
      <c r="L1366" s="131"/>
      <c r="M1366" s="131"/>
      <c r="N1366" s="131"/>
      <c r="O1366" s="131"/>
      <c r="P1366" s="131"/>
      <c r="Q1366" s="131"/>
      <c r="R1366" s="131"/>
      <c r="S1366" s="131"/>
      <c r="T1366" s="70"/>
      <c r="U1366" s="131"/>
      <c r="V1366" s="131"/>
      <c r="W1366" s="131"/>
      <c r="X1366" s="131"/>
    </row>
    <row r="1367" ht="14.25" hidden="1" customHeight="1" outlineLevel="1">
      <c r="A1367" s="121"/>
      <c r="B1367" s="148" t="s">
        <v>406</v>
      </c>
      <c r="C1367" s="123"/>
      <c r="D1367" s="70"/>
      <c r="E1367" s="120"/>
      <c r="F1367" s="109"/>
      <c r="G1367" s="120"/>
      <c r="H1367" s="120"/>
      <c r="I1367" s="120"/>
      <c r="J1367" s="120"/>
      <c r="K1367" s="120"/>
      <c r="L1367" s="120"/>
      <c r="M1367" s="120"/>
      <c r="N1367" s="120"/>
      <c r="O1367" s="120"/>
      <c r="P1367" s="120"/>
      <c r="Q1367" s="120"/>
      <c r="R1367" s="120"/>
      <c r="S1367" s="120"/>
      <c r="T1367" s="109"/>
      <c r="U1367" s="120"/>
      <c r="V1367" s="120"/>
      <c r="W1367" s="120"/>
      <c r="X1367" s="120"/>
    </row>
    <row r="1368" ht="14.25" hidden="1" customHeight="1" outlineLevel="1">
      <c r="A1368" s="110"/>
      <c r="B1368" s="111" t="s">
        <v>447</v>
      </c>
      <c r="C1368" s="112" t="s">
        <v>448</v>
      </c>
      <c r="E1368" s="127"/>
      <c r="F1368" s="140"/>
      <c r="G1368" s="127"/>
      <c r="H1368" s="127"/>
      <c r="I1368" s="127"/>
      <c r="J1368" s="127"/>
      <c r="K1368" s="127"/>
      <c r="L1368" s="127"/>
      <c r="M1368" s="127"/>
      <c r="N1368" s="127"/>
      <c r="O1368" s="127"/>
      <c r="P1368" s="127"/>
      <c r="Q1368" s="127"/>
      <c r="R1368" s="127"/>
      <c r="S1368" s="133">
        <f>IFERROR(AVERAGE(G1368:R1368),0)</f>
        <v>0</v>
      </c>
      <c r="T1368" s="140"/>
      <c r="U1368" s="116">
        <f t="shared" ref="U1368:X1368" si="1899">SUMIFS($G1368:$R1368,$G$5:$R$5,U$6)</f>
        <v>0</v>
      </c>
      <c r="V1368" s="116">
        <f t="shared" si="1899"/>
        <v>0</v>
      </c>
      <c r="W1368" s="116">
        <f t="shared" si="1899"/>
        <v>0</v>
      </c>
      <c r="X1368" s="116">
        <f t="shared" si="1899"/>
        <v>0</v>
      </c>
    </row>
    <row r="1369" ht="14.25" hidden="1" customHeight="1" outlineLevel="1">
      <c r="A1369" s="149"/>
      <c r="B1369" s="150" t="s">
        <v>449</v>
      </c>
      <c r="C1369" s="151" t="s">
        <v>283</v>
      </c>
      <c r="E1369" s="153">
        <f>IFERROR(E459/E1368,0)</f>
        <v>0</v>
      </c>
      <c r="F1369" s="114"/>
      <c r="G1369" s="153">
        <f t="shared" ref="G1369:S1369" si="1900">IFERROR(G459/G1368,0)</f>
        <v>0</v>
      </c>
      <c r="H1369" s="153">
        <f t="shared" si="1900"/>
        <v>0</v>
      </c>
      <c r="I1369" s="153">
        <f t="shared" si="1900"/>
        <v>0</v>
      </c>
      <c r="J1369" s="153">
        <f t="shared" si="1900"/>
        <v>0</v>
      </c>
      <c r="K1369" s="153">
        <f t="shared" si="1900"/>
        <v>0</v>
      </c>
      <c r="L1369" s="153">
        <f t="shared" si="1900"/>
        <v>0</v>
      </c>
      <c r="M1369" s="153">
        <f t="shared" si="1900"/>
        <v>0</v>
      </c>
      <c r="N1369" s="153">
        <f t="shared" si="1900"/>
        <v>0</v>
      </c>
      <c r="O1369" s="153">
        <f t="shared" si="1900"/>
        <v>0</v>
      </c>
      <c r="P1369" s="153">
        <f t="shared" si="1900"/>
        <v>0</v>
      </c>
      <c r="Q1369" s="153">
        <f t="shared" si="1900"/>
        <v>0</v>
      </c>
      <c r="R1369" s="153">
        <f t="shared" si="1900"/>
        <v>0</v>
      </c>
      <c r="S1369" s="153">
        <f t="shared" si="1900"/>
        <v>0</v>
      </c>
      <c r="T1369" s="114"/>
      <c r="U1369" s="153">
        <f t="shared" ref="U1369:X1369" si="1901">IFERROR(U459/U1368,0)</f>
        <v>0</v>
      </c>
      <c r="V1369" s="153">
        <f t="shared" si="1901"/>
        <v>0</v>
      </c>
      <c r="W1369" s="153">
        <f t="shared" si="1901"/>
        <v>0</v>
      </c>
      <c r="X1369" s="153">
        <f t="shared" si="1901"/>
        <v>0</v>
      </c>
    </row>
    <row r="1370" ht="4.5" hidden="1" customHeight="1" outlineLevel="1">
      <c r="A1370" s="128"/>
      <c r="B1370" s="129"/>
      <c r="C1370" s="130"/>
      <c r="D1370" s="70"/>
      <c r="E1370" s="131"/>
      <c r="F1370" s="70"/>
      <c r="G1370" s="131"/>
      <c r="H1370" s="131"/>
      <c r="I1370" s="131"/>
      <c r="J1370" s="131"/>
      <c r="K1370" s="131"/>
      <c r="L1370" s="131"/>
      <c r="M1370" s="131"/>
      <c r="N1370" s="131"/>
      <c r="O1370" s="131"/>
      <c r="P1370" s="131"/>
      <c r="Q1370" s="131"/>
      <c r="R1370" s="131"/>
      <c r="S1370" s="131"/>
      <c r="T1370" s="70"/>
      <c r="U1370" s="131"/>
      <c r="V1370" s="131"/>
      <c r="W1370" s="131"/>
      <c r="X1370" s="131"/>
    </row>
    <row r="1371" ht="14.25" hidden="1" customHeight="1" outlineLevel="1">
      <c r="A1371" s="105"/>
      <c r="B1371" s="106" t="s">
        <v>177</v>
      </c>
      <c r="C1371" s="107"/>
      <c r="D1371" s="70"/>
      <c r="E1371" s="108"/>
      <c r="F1371" s="109"/>
      <c r="G1371" s="108"/>
      <c r="H1371" s="108"/>
      <c r="I1371" s="108"/>
      <c r="J1371" s="108"/>
      <c r="K1371" s="108"/>
      <c r="L1371" s="108"/>
      <c r="M1371" s="108"/>
      <c r="N1371" s="108"/>
      <c r="O1371" s="108"/>
      <c r="P1371" s="108"/>
      <c r="Q1371" s="108"/>
      <c r="R1371" s="108"/>
      <c r="S1371" s="108"/>
      <c r="T1371" s="109"/>
      <c r="U1371" s="108"/>
      <c r="V1371" s="108"/>
      <c r="W1371" s="108"/>
      <c r="X1371" s="108"/>
    </row>
    <row r="1372" ht="14.25" hidden="1" customHeight="1" outlineLevel="1">
      <c r="A1372" s="110"/>
      <c r="B1372" s="111" t="s">
        <v>447</v>
      </c>
      <c r="C1372" s="112" t="s">
        <v>448</v>
      </c>
      <c r="E1372" s="127"/>
      <c r="F1372" s="140"/>
      <c r="G1372" s="127"/>
      <c r="H1372" s="127"/>
      <c r="I1372" s="127"/>
      <c r="J1372" s="127"/>
      <c r="K1372" s="127"/>
      <c r="L1372" s="127"/>
      <c r="M1372" s="127"/>
      <c r="N1372" s="127"/>
      <c r="O1372" s="127"/>
      <c r="P1372" s="127"/>
      <c r="Q1372" s="127"/>
      <c r="R1372" s="127"/>
      <c r="S1372" s="133">
        <f>IFERROR(AVERAGE(G1372:R1372),0)</f>
        <v>0</v>
      </c>
      <c r="T1372" s="140"/>
      <c r="U1372" s="116">
        <f t="shared" ref="U1372:X1372" si="1902">SUMIFS($G1372:$R1372,$G$5:$R$5,U$6)</f>
        <v>0</v>
      </c>
      <c r="V1372" s="116">
        <f t="shared" si="1902"/>
        <v>0</v>
      </c>
      <c r="W1372" s="116">
        <f t="shared" si="1902"/>
        <v>0</v>
      </c>
      <c r="X1372" s="116">
        <f t="shared" si="1902"/>
        <v>0</v>
      </c>
    </row>
    <row r="1373" ht="14.25" hidden="1" customHeight="1" outlineLevel="1">
      <c r="A1373" s="110"/>
      <c r="B1373" s="111" t="s">
        <v>449</v>
      </c>
      <c r="C1373" s="112" t="s">
        <v>283</v>
      </c>
      <c r="E1373" s="116">
        <f>IFERROR(E514/E1372,0)</f>
        <v>0</v>
      </c>
      <c r="F1373" s="114"/>
      <c r="G1373" s="116">
        <f t="shared" ref="G1373:S1373" si="1903">IFERROR(G514/G1372,0)</f>
        <v>0</v>
      </c>
      <c r="H1373" s="116">
        <f t="shared" si="1903"/>
        <v>0</v>
      </c>
      <c r="I1373" s="116">
        <f t="shared" si="1903"/>
        <v>0</v>
      </c>
      <c r="J1373" s="116">
        <f t="shared" si="1903"/>
        <v>0</v>
      </c>
      <c r="K1373" s="116">
        <f t="shared" si="1903"/>
        <v>0</v>
      </c>
      <c r="L1373" s="116">
        <f t="shared" si="1903"/>
        <v>0</v>
      </c>
      <c r="M1373" s="116">
        <f t="shared" si="1903"/>
        <v>0</v>
      </c>
      <c r="N1373" s="116">
        <f t="shared" si="1903"/>
        <v>0</v>
      </c>
      <c r="O1373" s="116">
        <f t="shared" si="1903"/>
        <v>0</v>
      </c>
      <c r="P1373" s="116">
        <f t="shared" si="1903"/>
        <v>0</v>
      </c>
      <c r="Q1373" s="116">
        <f t="shared" si="1903"/>
        <v>0</v>
      </c>
      <c r="R1373" s="116">
        <f t="shared" si="1903"/>
        <v>0</v>
      </c>
      <c r="S1373" s="116">
        <f t="shared" si="1903"/>
        <v>0</v>
      </c>
      <c r="T1373" s="114"/>
      <c r="U1373" s="116">
        <f t="shared" ref="U1373:X1373" si="1904">IFERROR(U514/U1372,0)</f>
        <v>0</v>
      </c>
      <c r="V1373" s="116">
        <f t="shared" si="1904"/>
        <v>0</v>
      </c>
      <c r="W1373" s="116">
        <f t="shared" si="1904"/>
        <v>0</v>
      </c>
      <c r="X1373" s="116">
        <f t="shared" si="1904"/>
        <v>0</v>
      </c>
    </row>
    <row r="1374" ht="4.5" hidden="1" customHeight="1" outlineLevel="1">
      <c r="A1374" s="128"/>
      <c r="B1374" s="129"/>
      <c r="C1374" s="130"/>
      <c r="D1374" s="70"/>
      <c r="E1374" s="131"/>
      <c r="F1374" s="70"/>
      <c r="G1374" s="131"/>
      <c r="H1374" s="131"/>
      <c r="I1374" s="131"/>
      <c r="J1374" s="131"/>
      <c r="K1374" s="131"/>
      <c r="L1374" s="131"/>
      <c r="M1374" s="131"/>
      <c r="N1374" s="131"/>
      <c r="O1374" s="131"/>
      <c r="P1374" s="131"/>
      <c r="Q1374" s="131"/>
      <c r="R1374" s="131"/>
      <c r="S1374" s="131"/>
      <c r="T1374" s="70"/>
      <c r="U1374" s="131"/>
      <c r="V1374" s="131"/>
      <c r="W1374" s="131"/>
      <c r="X1374" s="131"/>
    </row>
    <row r="1375" ht="14.25" hidden="1" customHeight="1" outlineLevel="1">
      <c r="A1375" s="121"/>
      <c r="B1375" s="148" t="s">
        <v>178</v>
      </c>
      <c r="C1375" s="123"/>
      <c r="D1375" s="70"/>
      <c r="E1375" s="120"/>
      <c r="F1375" s="109"/>
      <c r="G1375" s="120"/>
      <c r="H1375" s="120"/>
      <c r="I1375" s="120"/>
      <c r="J1375" s="120"/>
      <c r="K1375" s="120"/>
      <c r="L1375" s="120"/>
      <c r="M1375" s="120"/>
      <c r="N1375" s="120"/>
      <c r="O1375" s="120"/>
      <c r="P1375" s="120"/>
      <c r="Q1375" s="120"/>
      <c r="R1375" s="120"/>
      <c r="S1375" s="120"/>
      <c r="T1375" s="109"/>
      <c r="U1375" s="120"/>
      <c r="V1375" s="120"/>
      <c r="W1375" s="120"/>
      <c r="X1375" s="120"/>
    </row>
    <row r="1376" ht="14.25" hidden="1" customHeight="1" outlineLevel="1">
      <c r="A1376" s="110"/>
      <c r="B1376" s="111" t="s">
        <v>447</v>
      </c>
      <c r="C1376" s="112" t="s">
        <v>448</v>
      </c>
      <c r="E1376" s="127"/>
      <c r="F1376" s="140"/>
      <c r="G1376" s="127"/>
      <c r="H1376" s="127"/>
      <c r="I1376" s="127"/>
      <c r="J1376" s="127"/>
      <c r="K1376" s="127"/>
      <c r="L1376" s="127"/>
      <c r="M1376" s="127"/>
      <c r="N1376" s="127"/>
      <c r="O1376" s="127"/>
      <c r="P1376" s="127"/>
      <c r="Q1376" s="127"/>
      <c r="R1376" s="127"/>
      <c r="S1376" s="133">
        <f>IFERROR(AVERAGE(G1376:R1376),0)</f>
        <v>0</v>
      </c>
      <c r="T1376" s="140"/>
      <c r="U1376" s="116">
        <f t="shared" ref="U1376:X1376" si="1905">SUMIFS($G1376:$R1376,$G$5:$R$5,U$6)</f>
        <v>0</v>
      </c>
      <c r="V1376" s="116">
        <f t="shared" si="1905"/>
        <v>0</v>
      </c>
      <c r="W1376" s="116">
        <f t="shared" si="1905"/>
        <v>0</v>
      </c>
      <c r="X1376" s="116">
        <f t="shared" si="1905"/>
        <v>0</v>
      </c>
    </row>
    <row r="1377" ht="14.25" hidden="1" customHeight="1" outlineLevel="1">
      <c r="A1377" s="149"/>
      <c r="B1377" s="150" t="s">
        <v>449</v>
      </c>
      <c r="C1377" s="151" t="s">
        <v>283</v>
      </c>
      <c r="E1377" s="153">
        <f>IFERROR(E569/E1376,0)</f>
        <v>0</v>
      </c>
      <c r="F1377" s="114"/>
      <c r="G1377" s="153">
        <f t="shared" ref="G1377:S1377" si="1906">IFERROR(G569/G1376,0)</f>
        <v>0</v>
      </c>
      <c r="H1377" s="153">
        <f t="shared" si="1906"/>
        <v>0</v>
      </c>
      <c r="I1377" s="153">
        <f t="shared" si="1906"/>
        <v>0</v>
      </c>
      <c r="J1377" s="153">
        <f t="shared" si="1906"/>
        <v>0</v>
      </c>
      <c r="K1377" s="153">
        <f t="shared" si="1906"/>
        <v>0</v>
      </c>
      <c r="L1377" s="153">
        <f t="shared" si="1906"/>
        <v>0</v>
      </c>
      <c r="M1377" s="153">
        <f t="shared" si="1906"/>
        <v>0</v>
      </c>
      <c r="N1377" s="153">
        <f t="shared" si="1906"/>
        <v>0</v>
      </c>
      <c r="O1377" s="153">
        <f t="shared" si="1906"/>
        <v>0</v>
      </c>
      <c r="P1377" s="153">
        <f t="shared" si="1906"/>
        <v>0</v>
      </c>
      <c r="Q1377" s="153">
        <f t="shared" si="1906"/>
        <v>0</v>
      </c>
      <c r="R1377" s="153">
        <f t="shared" si="1906"/>
        <v>0</v>
      </c>
      <c r="S1377" s="153">
        <f t="shared" si="1906"/>
        <v>0</v>
      </c>
      <c r="T1377" s="114"/>
      <c r="U1377" s="153">
        <f t="shared" ref="U1377:X1377" si="1907">IFERROR(U569/U1376,0)</f>
        <v>0</v>
      </c>
      <c r="V1377" s="153">
        <f t="shared" si="1907"/>
        <v>0</v>
      </c>
      <c r="W1377" s="153">
        <f t="shared" si="1907"/>
        <v>0</v>
      </c>
      <c r="X1377" s="153">
        <f t="shared" si="1907"/>
        <v>0</v>
      </c>
    </row>
    <row r="1378" ht="4.5" hidden="1" customHeight="1" outlineLevel="1">
      <c r="A1378" s="128"/>
      <c r="B1378" s="129"/>
      <c r="C1378" s="130"/>
      <c r="D1378" s="70"/>
      <c r="E1378" s="131"/>
      <c r="F1378" s="70"/>
      <c r="G1378" s="131"/>
      <c r="H1378" s="131"/>
      <c r="I1378" s="131"/>
      <c r="J1378" s="131"/>
      <c r="K1378" s="131"/>
      <c r="L1378" s="131"/>
      <c r="M1378" s="131"/>
      <c r="N1378" s="131"/>
      <c r="O1378" s="131"/>
      <c r="P1378" s="131"/>
      <c r="Q1378" s="131"/>
      <c r="R1378" s="131"/>
      <c r="S1378" s="131"/>
      <c r="T1378" s="70"/>
      <c r="U1378" s="131"/>
      <c r="V1378" s="131"/>
      <c r="W1378" s="131"/>
      <c r="X1378" s="131"/>
    </row>
    <row r="1379" ht="14.25" hidden="1" customHeight="1" outlineLevel="1">
      <c r="A1379" s="105"/>
      <c r="B1379" s="106" t="s">
        <v>179</v>
      </c>
      <c r="C1379" s="107"/>
      <c r="D1379" s="70"/>
      <c r="E1379" s="108"/>
      <c r="F1379" s="109"/>
      <c r="G1379" s="108"/>
      <c r="H1379" s="108"/>
      <c r="I1379" s="108"/>
      <c r="J1379" s="108"/>
      <c r="K1379" s="108"/>
      <c r="L1379" s="108"/>
      <c r="M1379" s="108"/>
      <c r="N1379" s="108"/>
      <c r="O1379" s="108"/>
      <c r="P1379" s="108"/>
      <c r="Q1379" s="108"/>
      <c r="R1379" s="108"/>
      <c r="S1379" s="108"/>
      <c r="T1379" s="109"/>
      <c r="U1379" s="108"/>
      <c r="V1379" s="108"/>
      <c r="W1379" s="108"/>
      <c r="X1379" s="108"/>
    </row>
    <row r="1380" ht="14.25" hidden="1" customHeight="1" outlineLevel="1">
      <c r="A1380" s="110"/>
      <c r="B1380" s="111" t="s">
        <v>447</v>
      </c>
      <c r="C1380" s="112" t="s">
        <v>448</v>
      </c>
      <c r="E1380" s="127"/>
      <c r="F1380" s="140"/>
      <c r="G1380" s="127"/>
      <c r="H1380" s="127"/>
      <c r="I1380" s="127"/>
      <c r="J1380" s="127"/>
      <c r="K1380" s="127"/>
      <c r="L1380" s="127"/>
      <c r="M1380" s="127"/>
      <c r="N1380" s="127"/>
      <c r="O1380" s="127"/>
      <c r="P1380" s="127"/>
      <c r="Q1380" s="127"/>
      <c r="R1380" s="127"/>
      <c r="S1380" s="133">
        <f>IFERROR(AVERAGE(G1380:R1380),0)</f>
        <v>0</v>
      </c>
      <c r="T1380" s="140"/>
      <c r="U1380" s="116">
        <f t="shared" ref="U1380:X1380" si="1908">SUMIFS($G1380:$R1380,$G$5:$R$5,U$6)</f>
        <v>0</v>
      </c>
      <c r="V1380" s="116">
        <f t="shared" si="1908"/>
        <v>0</v>
      </c>
      <c r="W1380" s="116">
        <f t="shared" si="1908"/>
        <v>0</v>
      </c>
      <c r="X1380" s="116">
        <f t="shared" si="1908"/>
        <v>0</v>
      </c>
    </row>
    <row r="1381" ht="14.25" hidden="1" customHeight="1" outlineLevel="1">
      <c r="A1381" s="110"/>
      <c r="B1381" s="111" t="s">
        <v>449</v>
      </c>
      <c r="C1381" s="112" t="s">
        <v>283</v>
      </c>
      <c r="E1381" s="116">
        <f>IFERROR(E624/E1380,0)</f>
        <v>0</v>
      </c>
      <c r="F1381" s="114"/>
      <c r="G1381" s="116">
        <f t="shared" ref="G1381:S1381" si="1909">IFERROR(G624/G1380,0)</f>
        <v>0</v>
      </c>
      <c r="H1381" s="116">
        <f t="shared" si="1909"/>
        <v>0</v>
      </c>
      <c r="I1381" s="116">
        <f t="shared" si="1909"/>
        <v>0</v>
      </c>
      <c r="J1381" s="116">
        <f t="shared" si="1909"/>
        <v>0</v>
      </c>
      <c r="K1381" s="116">
        <f t="shared" si="1909"/>
        <v>0</v>
      </c>
      <c r="L1381" s="116">
        <f t="shared" si="1909"/>
        <v>0</v>
      </c>
      <c r="M1381" s="116">
        <f t="shared" si="1909"/>
        <v>0</v>
      </c>
      <c r="N1381" s="116">
        <f t="shared" si="1909"/>
        <v>0</v>
      </c>
      <c r="O1381" s="116">
        <f t="shared" si="1909"/>
        <v>0</v>
      </c>
      <c r="P1381" s="116">
        <f t="shared" si="1909"/>
        <v>0</v>
      </c>
      <c r="Q1381" s="116">
        <f t="shared" si="1909"/>
        <v>0</v>
      </c>
      <c r="R1381" s="116">
        <f t="shared" si="1909"/>
        <v>0</v>
      </c>
      <c r="S1381" s="116">
        <f t="shared" si="1909"/>
        <v>0</v>
      </c>
      <c r="T1381" s="114"/>
      <c r="U1381" s="116">
        <f t="shared" ref="U1381:X1381" si="1910">IFERROR(U624/U1380,0)</f>
        <v>0</v>
      </c>
      <c r="V1381" s="116">
        <f t="shared" si="1910"/>
        <v>0</v>
      </c>
      <c r="W1381" s="116">
        <f t="shared" si="1910"/>
        <v>0</v>
      </c>
      <c r="X1381" s="116">
        <f t="shared" si="1910"/>
        <v>0</v>
      </c>
    </row>
    <row r="1382" ht="4.5" hidden="1" customHeight="1" outlineLevel="1">
      <c r="A1382" s="128"/>
      <c r="B1382" s="129"/>
      <c r="C1382" s="130"/>
      <c r="D1382" s="70"/>
      <c r="E1382" s="131"/>
      <c r="F1382" s="70"/>
      <c r="G1382" s="131"/>
      <c r="H1382" s="131"/>
      <c r="I1382" s="131"/>
      <c r="J1382" s="131"/>
      <c r="K1382" s="131"/>
      <c r="L1382" s="131"/>
      <c r="M1382" s="131"/>
      <c r="N1382" s="131"/>
      <c r="O1382" s="131"/>
      <c r="P1382" s="131"/>
      <c r="Q1382" s="131"/>
      <c r="R1382" s="131"/>
      <c r="S1382" s="131"/>
      <c r="T1382" s="70"/>
      <c r="U1382" s="131"/>
      <c r="V1382" s="131"/>
      <c r="W1382" s="131"/>
      <c r="X1382" s="131"/>
    </row>
    <row r="1383" ht="14.25" hidden="1" customHeight="1" outlineLevel="1">
      <c r="A1383" s="121"/>
      <c r="B1383" s="148" t="s">
        <v>208</v>
      </c>
      <c r="C1383" s="123"/>
      <c r="D1383" s="70"/>
      <c r="E1383" s="120"/>
      <c r="F1383" s="109"/>
      <c r="G1383" s="120"/>
      <c r="H1383" s="120"/>
      <c r="I1383" s="120"/>
      <c r="J1383" s="120"/>
      <c r="K1383" s="120"/>
      <c r="L1383" s="120"/>
      <c r="M1383" s="120"/>
      <c r="N1383" s="120"/>
      <c r="O1383" s="120"/>
      <c r="P1383" s="120"/>
      <c r="Q1383" s="120"/>
      <c r="R1383" s="120"/>
      <c r="S1383" s="120"/>
      <c r="T1383" s="109"/>
      <c r="U1383" s="120"/>
      <c r="V1383" s="120"/>
      <c r="W1383" s="120"/>
      <c r="X1383" s="120"/>
    </row>
    <row r="1384" ht="14.25" hidden="1" customHeight="1" outlineLevel="1">
      <c r="A1384" s="110"/>
      <c r="B1384" s="111" t="s">
        <v>447</v>
      </c>
      <c r="C1384" s="112" t="s">
        <v>448</v>
      </c>
      <c r="E1384" s="127"/>
      <c r="F1384" s="140"/>
      <c r="G1384" s="127"/>
      <c r="H1384" s="127"/>
      <c r="I1384" s="127"/>
      <c r="J1384" s="127"/>
      <c r="K1384" s="127"/>
      <c r="L1384" s="127"/>
      <c r="M1384" s="127"/>
      <c r="N1384" s="127"/>
      <c r="O1384" s="127"/>
      <c r="P1384" s="127"/>
      <c r="Q1384" s="127"/>
      <c r="R1384" s="127"/>
      <c r="S1384" s="133">
        <f>IFERROR(AVERAGE(G1384:R1384),0)</f>
        <v>0</v>
      </c>
      <c r="T1384" s="140"/>
      <c r="U1384" s="116">
        <f t="shared" ref="U1384:X1384" si="1911">SUMIFS($G1384:$R1384,$G$5:$R$5,U$6)</f>
        <v>0</v>
      </c>
      <c r="V1384" s="116">
        <f t="shared" si="1911"/>
        <v>0</v>
      </c>
      <c r="W1384" s="116">
        <f t="shared" si="1911"/>
        <v>0</v>
      </c>
      <c r="X1384" s="116">
        <f t="shared" si="1911"/>
        <v>0</v>
      </c>
    </row>
    <row r="1385" ht="14.25" hidden="1" customHeight="1" outlineLevel="1">
      <c r="A1385" s="149"/>
      <c r="B1385" s="150" t="s">
        <v>449</v>
      </c>
      <c r="C1385" s="151" t="s">
        <v>283</v>
      </c>
      <c r="E1385" s="153">
        <f>IFERROR(E679/E1384,0)</f>
        <v>0</v>
      </c>
      <c r="F1385" s="114"/>
      <c r="G1385" s="153">
        <f t="shared" ref="G1385:S1385" si="1912">IFERROR(G679/G1384,0)</f>
        <v>0</v>
      </c>
      <c r="H1385" s="153">
        <f t="shared" si="1912"/>
        <v>0</v>
      </c>
      <c r="I1385" s="153">
        <f t="shared" si="1912"/>
        <v>0</v>
      </c>
      <c r="J1385" s="153">
        <f t="shared" si="1912"/>
        <v>0</v>
      </c>
      <c r="K1385" s="153">
        <f t="shared" si="1912"/>
        <v>0</v>
      </c>
      <c r="L1385" s="153">
        <f t="shared" si="1912"/>
        <v>0</v>
      </c>
      <c r="M1385" s="153">
        <f t="shared" si="1912"/>
        <v>0</v>
      </c>
      <c r="N1385" s="153">
        <f t="shared" si="1912"/>
        <v>0</v>
      </c>
      <c r="O1385" s="153">
        <f t="shared" si="1912"/>
        <v>0</v>
      </c>
      <c r="P1385" s="153">
        <f t="shared" si="1912"/>
        <v>0</v>
      </c>
      <c r="Q1385" s="153">
        <f t="shared" si="1912"/>
        <v>0</v>
      </c>
      <c r="R1385" s="153">
        <f t="shared" si="1912"/>
        <v>0</v>
      </c>
      <c r="S1385" s="153">
        <f t="shared" si="1912"/>
        <v>0</v>
      </c>
      <c r="T1385" s="114"/>
      <c r="U1385" s="153">
        <f t="shared" ref="U1385:X1385" si="1913">IFERROR(U679/U1384,0)</f>
        <v>0</v>
      </c>
      <c r="V1385" s="153">
        <f t="shared" si="1913"/>
        <v>0</v>
      </c>
      <c r="W1385" s="153">
        <f t="shared" si="1913"/>
        <v>0</v>
      </c>
      <c r="X1385" s="153">
        <f t="shared" si="1913"/>
        <v>0</v>
      </c>
    </row>
    <row r="1386" ht="4.5" hidden="1" customHeight="1" outlineLevel="1">
      <c r="A1386" s="128"/>
      <c r="B1386" s="129"/>
      <c r="C1386" s="130"/>
      <c r="D1386" s="70"/>
      <c r="E1386" s="131"/>
      <c r="F1386" s="70"/>
      <c r="G1386" s="131"/>
      <c r="H1386" s="131"/>
      <c r="I1386" s="131"/>
      <c r="J1386" s="131"/>
      <c r="K1386" s="131"/>
      <c r="L1386" s="131"/>
      <c r="M1386" s="131"/>
      <c r="N1386" s="131"/>
      <c r="O1386" s="131"/>
      <c r="P1386" s="131"/>
      <c r="Q1386" s="131"/>
      <c r="R1386" s="131"/>
      <c r="S1386" s="131"/>
      <c r="T1386" s="70"/>
      <c r="U1386" s="131"/>
      <c r="V1386" s="131"/>
      <c r="W1386" s="131"/>
      <c r="X1386" s="131"/>
    </row>
    <row r="1387" ht="14.25" hidden="1" customHeight="1" outlineLevel="1">
      <c r="A1387" s="105"/>
      <c r="B1387" s="106" t="s">
        <v>181</v>
      </c>
      <c r="C1387" s="107"/>
      <c r="D1387" s="70"/>
      <c r="E1387" s="108"/>
      <c r="F1387" s="109"/>
      <c r="G1387" s="108"/>
      <c r="H1387" s="108"/>
      <c r="I1387" s="108"/>
      <c r="J1387" s="108"/>
      <c r="K1387" s="108"/>
      <c r="L1387" s="108"/>
      <c r="M1387" s="108"/>
      <c r="N1387" s="108"/>
      <c r="O1387" s="108"/>
      <c r="P1387" s="108"/>
      <c r="Q1387" s="108"/>
      <c r="R1387" s="108"/>
      <c r="S1387" s="108"/>
      <c r="T1387" s="109"/>
      <c r="U1387" s="108"/>
      <c r="V1387" s="108"/>
      <c r="W1387" s="108"/>
      <c r="X1387" s="108"/>
    </row>
    <row r="1388" ht="14.25" hidden="1" customHeight="1" outlineLevel="1">
      <c r="A1388" s="110"/>
      <c r="B1388" s="111" t="s">
        <v>447</v>
      </c>
      <c r="C1388" s="112" t="s">
        <v>448</v>
      </c>
      <c r="E1388" s="127"/>
      <c r="F1388" s="140"/>
      <c r="G1388" s="127"/>
      <c r="H1388" s="127"/>
      <c r="I1388" s="127"/>
      <c r="J1388" s="127"/>
      <c r="K1388" s="127"/>
      <c r="L1388" s="127"/>
      <c r="M1388" s="127"/>
      <c r="N1388" s="127"/>
      <c r="O1388" s="127"/>
      <c r="P1388" s="127"/>
      <c r="Q1388" s="127"/>
      <c r="R1388" s="127"/>
      <c r="S1388" s="133">
        <f>IFERROR(AVERAGE(G1388:R1388),0)</f>
        <v>0</v>
      </c>
      <c r="T1388" s="140"/>
      <c r="U1388" s="116">
        <f t="shared" ref="U1388:X1388" si="1914">SUMIFS($G1388:$R1388,$G$5:$R$5,U$6)</f>
        <v>0</v>
      </c>
      <c r="V1388" s="116">
        <f t="shared" si="1914"/>
        <v>0</v>
      </c>
      <c r="W1388" s="116">
        <f t="shared" si="1914"/>
        <v>0</v>
      </c>
      <c r="X1388" s="116">
        <f t="shared" si="1914"/>
        <v>0</v>
      </c>
    </row>
    <row r="1389" ht="14.25" hidden="1" customHeight="1" outlineLevel="1">
      <c r="A1389" s="110"/>
      <c r="B1389" s="111" t="s">
        <v>449</v>
      </c>
      <c r="C1389" s="112" t="s">
        <v>283</v>
      </c>
      <c r="E1389" s="116">
        <f>IFERROR(E734/E1388,0)</f>
        <v>0</v>
      </c>
      <c r="F1389" s="114"/>
      <c r="G1389" s="116">
        <f t="shared" ref="G1389:S1389" si="1915">IFERROR(G734/G1388,0)</f>
        <v>0</v>
      </c>
      <c r="H1389" s="116">
        <f t="shared" si="1915"/>
        <v>0</v>
      </c>
      <c r="I1389" s="116">
        <f t="shared" si="1915"/>
        <v>0</v>
      </c>
      <c r="J1389" s="116">
        <f t="shared" si="1915"/>
        <v>0</v>
      </c>
      <c r="K1389" s="116">
        <f t="shared" si="1915"/>
        <v>0</v>
      </c>
      <c r="L1389" s="116">
        <f t="shared" si="1915"/>
        <v>0</v>
      </c>
      <c r="M1389" s="116">
        <f t="shared" si="1915"/>
        <v>0</v>
      </c>
      <c r="N1389" s="116">
        <f t="shared" si="1915"/>
        <v>0</v>
      </c>
      <c r="O1389" s="116">
        <f t="shared" si="1915"/>
        <v>0</v>
      </c>
      <c r="P1389" s="116">
        <f t="shared" si="1915"/>
        <v>0</v>
      </c>
      <c r="Q1389" s="116">
        <f t="shared" si="1915"/>
        <v>0</v>
      </c>
      <c r="R1389" s="116">
        <f t="shared" si="1915"/>
        <v>0</v>
      </c>
      <c r="S1389" s="116">
        <f t="shared" si="1915"/>
        <v>0</v>
      </c>
      <c r="T1389" s="114"/>
      <c r="U1389" s="116">
        <f t="shared" ref="U1389:X1389" si="1916">IFERROR(U734/U1388,0)</f>
        <v>0</v>
      </c>
      <c r="V1389" s="116">
        <f t="shared" si="1916"/>
        <v>0</v>
      </c>
      <c r="W1389" s="116">
        <f t="shared" si="1916"/>
        <v>0</v>
      </c>
      <c r="X1389" s="116">
        <f t="shared" si="1916"/>
        <v>0</v>
      </c>
    </row>
    <row r="1390" ht="4.5" hidden="1" customHeight="1" outlineLevel="1">
      <c r="A1390" s="128"/>
      <c r="B1390" s="129"/>
      <c r="C1390" s="130"/>
      <c r="D1390" s="70"/>
      <c r="E1390" s="131"/>
      <c r="F1390" s="70"/>
      <c r="G1390" s="131"/>
      <c r="H1390" s="131"/>
      <c r="I1390" s="131"/>
      <c r="J1390" s="131"/>
      <c r="K1390" s="131"/>
      <c r="L1390" s="131"/>
      <c r="M1390" s="131"/>
      <c r="N1390" s="131"/>
      <c r="O1390" s="131"/>
      <c r="P1390" s="131"/>
      <c r="Q1390" s="131"/>
      <c r="R1390" s="131"/>
      <c r="S1390" s="131"/>
      <c r="T1390" s="70"/>
      <c r="U1390" s="131"/>
      <c r="V1390" s="131"/>
      <c r="W1390" s="131"/>
      <c r="X1390" s="131"/>
    </row>
    <row r="1391" ht="14.25" hidden="1" customHeight="1" outlineLevel="1">
      <c r="A1391" s="121"/>
      <c r="B1391" s="148" t="s">
        <v>411</v>
      </c>
      <c r="C1391" s="123"/>
      <c r="D1391" s="70"/>
      <c r="E1391" s="120"/>
      <c r="F1391" s="109"/>
      <c r="G1391" s="120"/>
      <c r="H1391" s="120"/>
      <c r="I1391" s="120"/>
      <c r="J1391" s="120"/>
      <c r="K1391" s="120"/>
      <c r="L1391" s="120"/>
      <c r="M1391" s="120"/>
      <c r="N1391" s="120"/>
      <c r="O1391" s="120"/>
      <c r="P1391" s="120"/>
      <c r="Q1391" s="120"/>
      <c r="R1391" s="120"/>
      <c r="S1391" s="120"/>
      <c r="T1391" s="109"/>
      <c r="U1391" s="120"/>
      <c r="V1391" s="120"/>
      <c r="W1391" s="120"/>
      <c r="X1391" s="120"/>
    </row>
    <row r="1392" ht="14.25" hidden="1" customHeight="1" outlineLevel="1">
      <c r="A1392" s="110"/>
      <c r="B1392" s="111" t="s">
        <v>447</v>
      </c>
      <c r="C1392" s="112" t="s">
        <v>448</v>
      </c>
      <c r="E1392" s="127"/>
      <c r="F1392" s="140"/>
      <c r="G1392" s="127"/>
      <c r="H1392" s="127"/>
      <c r="I1392" s="127"/>
      <c r="J1392" s="127"/>
      <c r="K1392" s="127"/>
      <c r="L1392" s="127"/>
      <c r="M1392" s="127"/>
      <c r="N1392" s="127"/>
      <c r="O1392" s="127"/>
      <c r="P1392" s="127"/>
      <c r="Q1392" s="127"/>
      <c r="R1392" s="127"/>
      <c r="S1392" s="133">
        <f>IFERROR(AVERAGE(G1392:R1392),0)</f>
        <v>0</v>
      </c>
      <c r="T1392" s="140"/>
      <c r="U1392" s="116">
        <f t="shared" ref="U1392:X1392" si="1917">SUMIFS($G1392:$R1392,$G$5:$R$5,U$6)</f>
        <v>0</v>
      </c>
      <c r="V1392" s="116">
        <f t="shared" si="1917"/>
        <v>0</v>
      </c>
      <c r="W1392" s="116">
        <f t="shared" si="1917"/>
        <v>0</v>
      </c>
      <c r="X1392" s="116">
        <f t="shared" si="1917"/>
        <v>0</v>
      </c>
    </row>
    <row r="1393" ht="14.25" hidden="1" customHeight="1" outlineLevel="1">
      <c r="A1393" s="149"/>
      <c r="B1393" s="150" t="s">
        <v>449</v>
      </c>
      <c r="C1393" s="151" t="s">
        <v>283</v>
      </c>
      <c r="E1393" s="153">
        <f>IFERROR(E789/E1392,0)</f>
        <v>0</v>
      </c>
      <c r="F1393" s="114"/>
      <c r="G1393" s="153">
        <f t="shared" ref="G1393:S1393" si="1918">IFERROR(G789/G1392,0)</f>
        <v>0</v>
      </c>
      <c r="H1393" s="153">
        <f t="shared" si="1918"/>
        <v>0</v>
      </c>
      <c r="I1393" s="153">
        <f t="shared" si="1918"/>
        <v>0</v>
      </c>
      <c r="J1393" s="153">
        <f t="shared" si="1918"/>
        <v>0</v>
      </c>
      <c r="K1393" s="153">
        <f t="shared" si="1918"/>
        <v>0</v>
      </c>
      <c r="L1393" s="153">
        <f t="shared" si="1918"/>
        <v>0</v>
      </c>
      <c r="M1393" s="153">
        <f t="shared" si="1918"/>
        <v>0</v>
      </c>
      <c r="N1393" s="153">
        <f t="shared" si="1918"/>
        <v>0</v>
      </c>
      <c r="O1393" s="153">
        <f t="shared" si="1918"/>
        <v>0</v>
      </c>
      <c r="P1393" s="153">
        <f t="shared" si="1918"/>
        <v>0</v>
      </c>
      <c r="Q1393" s="153">
        <f t="shared" si="1918"/>
        <v>0</v>
      </c>
      <c r="R1393" s="153">
        <f t="shared" si="1918"/>
        <v>0</v>
      </c>
      <c r="S1393" s="153">
        <f t="shared" si="1918"/>
        <v>0</v>
      </c>
      <c r="T1393" s="114"/>
      <c r="U1393" s="153">
        <f t="shared" ref="U1393:X1393" si="1919">IFERROR(U789/U1392,0)</f>
        <v>0</v>
      </c>
      <c r="V1393" s="153">
        <f t="shared" si="1919"/>
        <v>0</v>
      </c>
      <c r="W1393" s="153">
        <f t="shared" si="1919"/>
        <v>0</v>
      </c>
      <c r="X1393" s="153">
        <f t="shared" si="1919"/>
        <v>0</v>
      </c>
    </row>
    <row r="1394" ht="4.5" hidden="1" customHeight="1" outlineLevel="1">
      <c r="A1394" s="128"/>
      <c r="B1394" s="129"/>
      <c r="C1394" s="130"/>
      <c r="D1394" s="70"/>
      <c r="E1394" s="131"/>
      <c r="F1394" s="70"/>
      <c r="G1394" s="153">
        <f t="shared" ref="G1394:S1394" si="1920">IFERROR(G791/G1393,0)</f>
        <v>0</v>
      </c>
      <c r="H1394" s="153">
        <f t="shared" si="1920"/>
        <v>0</v>
      </c>
      <c r="I1394" s="153">
        <f t="shared" si="1920"/>
        <v>0</v>
      </c>
      <c r="J1394" s="153">
        <f t="shared" si="1920"/>
        <v>0</v>
      </c>
      <c r="K1394" s="153">
        <f t="shared" si="1920"/>
        <v>0</v>
      </c>
      <c r="L1394" s="153">
        <f t="shared" si="1920"/>
        <v>0</v>
      </c>
      <c r="M1394" s="153">
        <f t="shared" si="1920"/>
        <v>0</v>
      </c>
      <c r="N1394" s="153">
        <f t="shared" si="1920"/>
        <v>0</v>
      </c>
      <c r="O1394" s="153">
        <f t="shared" si="1920"/>
        <v>0</v>
      </c>
      <c r="P1394" s="153">
        <f t="shared" si="1920"/>
        <v>0</v>
      </c>
      <c r="Q1394" s="153">
        <f t="shared" si="1920"/>
        <v>0</v>
      </c>
      <c r="R1394" s="153">
        <f t="shared" si="1920"/>
        <v>0</v>
      </c>
      <c r="S1394" s="153">
        <f t="shared" si="1920"/>
        <v>0</v>
      </c>
      <c r="T1394" s="70"/>
      <c r="U1394" s="131"/>
      <c r="V1394" s="131"/>
      <c r="W1394" s="131"/>
      <c r="X1394" s="131"/>
    </row>
    <row r="1395" ht="14.25" hidden="1" customHeight="1" outlineLevel="1">
      <c r="A1395" s="121"/>
      <c r="B1395" s="148" t="s">
        <v>451</v>
      </c>
      <c r="C1395" s="123"/>
      <c r="D1395" s="70"/>
      <c r="E1395" s="120"/>
      <c r="F1395" s="109"/>
      <c r="G1395" s="120"/>
      <c r="H1395" s="120"/>
      <c r="I1395" s="120"/>
      <c r="J1395" s="120"/>
      <c r="K1395" s="120"/>
      <c r="L1395" s="120"/>
      <c r="M1395" s="120"/>
      <c r="N1395" s="120"/>
      <c r="O1395" s="120"/>
      <c r="P1395" s="120"/>
      <c r="Q1395" s="120"/>
      <c r="R1395" s="120"/>
      <c r="S1395" s="120"/>
      <c r="T1395" s="109"/>
      <c r="U1395" s="120"/>
      <c r="V1395" s="120"/>
      <c r="W1395" s="120"/>
      <c r="X1395" s="120"/>
    </row>
    <row r="1396" ht="14.25" hidden="1" customHeight="1" outlineLevel="1">
      <c r="A1396" s="110"/>
      <c r="B1396" s="111" t="s">
        <v>447</v>
      </c>
      <c r="C1396" s="112" t="s">
        <v>448</v>
      </c>
      <c r="E1396" s="127"/>
      <c r="F1396" s="140"/>
      <c r="G1396" s="127"/>
      <c r="H1396" s="127"/>
      <c r="I1396" s="127"/>
      <c r="J1396" s="127"/>
      <c r="K1396" s="127"/>
      <c r="L1396" s="127"/>
      <c r="M1396" s="127"/>
      <c r="N1396" s="127"/>
      <c r="O1396" s="127"/>
      <c r="P1396" s="127"/>
      <c r="Q1396" s="127"/>
      <c r="R1396" s="127"/>
      <c r="S1396" s="133">
        <f>IFERROR(AVERAGE(G1396:R1396),0)</f>
        <v>0</v>
      </c>
      <c r="T1396" s="140"/>
      <c r="U1396" s="116">
        <f t="shared" ref="U1396:X1396" si="1921">SUMIFS($G1396:$R1396,$G$5:$R$5,U$6)</f>
        <v>0</v>
      </c>
      <c r="V1396" s="116">
        <f t="shared" si="1921"/>
        <v>0</v>
      </c>
      <c r="W1396" s="116">
        <f t="shared" si="1921"/>
        <v>0</v>
      </c>
      <c r="X1396" s="116">
        <f t="shared" si="1921"/>
        <v>0</v>
      </c>
    </row>
    <row r="1397" ht="14.25" hidden="1" customHeight="1" outlineLevel="1">
      <c r="A1397" s="149"/>
      <c r="B1397" s="150" t="s">
        <v>449</v>
      </c>
      <c r="C1397" s="151" t="s">
        <v>283</v>
      </c>
      <c r="E1397" s="153">
        <f>IFERROR(E835/E1396,0)</f>
        <v>0</v>
      </c>
      <c r="F1397" s="114"/>
      <c r="G1397" s="153">
        <f t="shared" ref="G1397:S1397" si="1922">IFERROR(G835/G1396,0)</f>
        <v>0</v>
      </c>
      <c r="H1397" s="153">
        <f t="shared" si="1922"/>
        <v>0</v>
      </c>
      <c r="I1397" s="153">
        <f t="shared" si="1922"/>
        <v>0</v>
      </c>
      <c r="J1397" s="153">
        <f t="shared" si="1922"/>
        <v>0</v>
      </c>
      <c r="K1397" s="153">
        <f t="shared" si="1922"/>
        <v>0</v>
      </c>
      <c r="L1397" s="153">
        <f t="shared" si="1922"/>
        <v>0</v>
      </c>
      <c r="M1397" s="153">
        <f t="shared" si="1922"/>
        <v>0</v>
      </c>
      <c r="N1397" s="153">
        <f t="shared" si="1922"/>
        <v>0</v>
      </c>
      <c r="O1397" s="153">
        <f t="shared" si="1922"/>
        <v>0</v>
      </c>
      <c r="P1397" s="153">
        <f t="shared" si="1922"/>
        <v>0</v>
      </c>
      <c r="Q1397" s="153">
        <f t="shared" si="1922"/>
        <v>0</v>
      </c>
      <c r="R1397" s="153">
        <f t="shared" si="1922"/>
        <v>0</v>
      </c>
      <c r="S1397" s="153">
        <f t="shared" si="1922"/>
        <v>0</v>
      </c>
      <c r="T1397" s="114"/>
      <c r="U1397" s="153">
        <f t="shared" ref="U1397:X1397" si="1923">IFERROR(U835/U1396,0)</f>
        <v>0</v>
      </c>
      <c r="V1397" s="153">
        <f t="shared" si="1923"/>
        <v>0</v>
      </c>
      <c r="W1397" s="153">
        <f t="shared" si="1923"/>
        <v>0</v>
      </c>
      <c r="X1397" s="153">
        <f t="shared" si="1923"/>
        <v>0</v>
      </c>
    </row>
    <row r="1398" ht="4.5" hidden="1" customHeight="1" outlineLevel="1">
      <c r="A1398" s="128"/>
      <c r="B1398" s="129"/>
      <c r="C1398" s="130"/>
      <c r="D1398" s="70"/>
      <c r="E1398" s="131"/>
      <c r="F1398" s="70"/>
      <c r="G1398" s="131"/>
      <c r="H1398" s="131"/>
      <c r="I1398" s="131"/>
      <c r="J1398" s="131"/>
      <c r="K1398" s="131"/>
      <c r="L1398" s="131"/>
      <c r="M1398" s="131"/>
      <c r="N1398" s="131"/>
      <c r="O1398" s="131"/>
      <c r="P1398" s="131"/>
      <c r="Q1398" s="131"/>
      <c r="R1398" s="131"/>
      <c r="S1398" s="131"/>
      <c r="T1398" s="70"/>
      <c r="U1398" s="131"/>
      <c r="V1398" s="131"/>
      <c r="W1398" s="131"/>
      <c r="X1398" s="131"/>
    </row>
    <row r="1399" ht="14.25" hidden="1" customHeight="1" outlineLevel="1">
      <c r="A1399" s="105"/>
      <c r="B1399" s="106" t="s">
        <v>414</v>
      </c>
      <c r="C1399" s="107"/>
      <c r="D1399" s="70"/>
      <c r="E1399" s="108"/>
      <c r="F1399" s="109"/>
      <c r="G1399" s="108"/>
      <c r="H1399" s="108"/>
      <c r="I1399" s="108"/>
      <c r="J1399" s="108"/>
      <c r="K1399" s="108"/>
      <c r="L1399" s="108"/>
      <c r="M1399" s="108"/>
      <c r="N1399" s="108"/>
      <c r="O1399" s="108"/>
      <c r="P1399" s="108"/>
      <c r="Q1399" s="108"/>
      <c r="R1399" s="108"/>
      <c r="S1399" s="108"/>
      <c r="T1399" s="109"/>
      <c r="U1399" s="108"/>
      <c r="V1399" s="108"/>
      <c r="W1399" s="108"/>
      <c r="X1399" s="108"/>
    </row>
    <row r="1400" ht="14.25" hidden="1" customHeight="1" outlineLevel="1">
      <c r="A1400" s="110"/>
      <c r="B1400" s="111" t="s">
        <v>447</v>
      </c>
      <c r="C1400" s="112" t="s">
        <v>448</v>
      </c>
      <c r="E1400" s="127"/>
      <c r="F1400" s="140"/>
      <c r="G1400" s="127"/>
      <c r="H1400" s="127"/>
      <c r="I1400" s="127"/>
      <c r="J1400" s="127"/>
      <c r="K1400" s="127"/>
      <c r="L1400" s="127"/>
      <c r="M1400" s="127"/>
      <c r="N1400" s="127"/>
      <c r="O1400" s="127"/>
      <c r="P1400" s="127"/>
      <c r="Q1400" s="127"/>
      <c r="R1400" s="127"/>
      <c r="S1400" s="133">
        <f>IFERROR(AVERAGE(G1400:R1400),0)</f>
        <v>0</v>
      </c>
      <c r="T1400" s="140"/>
      <c r="U1400" s="116">
        <f t="shared" ref="U1400:X1400" si="1924">SUMIFS($G1400:$R1400,$G$5:$R$5,U$6)</f>
        <v>0</v>
      </c>
      <c r="V1400" s="116">
        <f t="shared" si="1924"/>
        <v>0</v>
      </c>
      <c r="W1400" s="116">
        <f t="shared" si="1924"/>
        <v>0</v>
      </c>
      <c r="X1400" s="116">
        <f t="shared" si="1924"/>
        <v>0</v>
      </c>
    </row>
    <row r="1401" ht="14.25" hidden="1" customHeight="1" outlineLevel="1">
      <c r="A1401" s="110"/>
      <c r="B1401" s="111" t="s">
        <v>449</v>
      </c>
      <c r="C1401" s="112" t="s">
        <v>283</v>
      </c>
      <c r="E1401" s="116">
        <f>IFERROR(E873/E1400,0)</f>
        <v>0</v>
      </c>
      <c r="F1401" s="114"/>
      <c r="G1401" s="116">
        <f t="shared" ref="G1401:S1401" si="1925">IFERROR(G873/G1400,0)</f>
        <v>0</v>
      </c>
      <c r="H1401" s="116">
        <f t="shared" si="1925"/>
        <v>0</v>
      </c>
      <c r="I1401" s="116">
        <f t="shared" si="1925"/>
        <v>0</v>
      </c>
      <c r="J1401" s="116">
        <f t="shared" si="1925"/>
        <v>0</v>
      </c>
      <c r="K1401" s="116">
        <f t="shared" si="1925"/>
        <v>0</v>
      </c>
      <c r="L1401" s="116">
        <f t="shared" si="1925"/>
        <v>0</v>
      </c>
      <c r="M1401" s="116">
        <f t="shared" si="1925"/>
        <v>0</v>
      </c>
      <c r="N1401" s="116">
        <f t="shared" si="1925"/>
        <v>0</v>
      </c>
      <c r="O1401" s="116">
        <f t="shared" si="1925"/>
        <v>0</v>
      </c>
      <c r="P1401" s="116">
        <f t="shared" si="1925"/>
        <v>0</v>
      </c>
      <c r="Q1401" s="116">
        <f t="shared" si="1925"/>
        <v>0</v>
      </c>
      <c r="R1401" s="116">
        <f t="shared" si="1925"/>
        <v>0</v>
      </c>
      <c r="S1401" s="116">
        <f t="shared" si="1925"/>
        <v>0</v>
      </c>
      <c r="T1401" s="114"/>
      <c r="U1401" s="116">
        <f t="shared" ref="U1401:X1401" si="1926">IFERROR(U873/U1400,0)</f>
        <v>0</v>
      </c>
      <c r="V1401" s="116">
        <f t="shared" si="1926"/>
        <v>0</v>
      </c>
      <c r="W1401" s="116">
        <f t="shared" si="1926"/>
        <v>0</v>
      </c>
      <c r="X1401" s="116">
        <f t="shared" si="1926"/>
        <v>0</v>
      </c>
    </row>
    <row r="1402" ht="4.5" hidden="1" customHeight="1" outlineLevel="1">
      <c r="A1402" s="128"/>
      <c r="B1402" s="129"/>
      <c r="C1402" s="130"/>
      <c r="D1402" s="70"/>
      <c r="E1402" s="131"/>
      <c r="F1402" s="70"/>
      <c r="G1402" s="131"/>
      <c r="H1402" s="131"/>
      <c r="I1402" s="131"/>
      <c r="J1402" s="131"/>
      <c r="K1402" s="131"/>
      <c r="L1402" s="131"/>
      <c r="M1402" s="131"/>
      <c r="N1402" s="131"/>
      <c r="O1402" s="131"/>
      <c r="P1402" s="131"/>
      <c r="Q1402" s="131"/>
      <c r="R1402" s="131"/>
      <c r="S1402" s="131"/>
      <c r="T1402" s="70"/>
      <c r="U1402" s="131"/>
      <c r="V1402" s="131"/>
      <c r="W1402" s="131"/>
      <c r="X1402" s="131"/>
    </row>
    <row r="1403" ht="14.25" hidden="1" customHeight="1" outlineLevel="1">
      <c r="A1403" s="105"/>
      <c r="B1403" s="106" t="s">
        <v>415</v>
      </c>
      <c r="C1403" s="107"/>
      <c r="D1403" s="70"/>
      <c r="E1403" s="108"/>
      <c r="F1403" s="109"/>
      <c r="G1403" s="108"/>
      <c r="H1403" s="108"/>
      <c r="I1403" s="108"/>
      <c r="J1403" s="108"/>
      <c r="K1403" s="108"/>
      <c r="L1403" s="108"/>
      <c r="M1403" s="108"/>
      <c r="N1403" s="108"/>
      <c r="O1403" s="108"/>
      <c r="P1403" s="108"/>
      <c r="Q1403" s="108"/>
      <c r="R1403" s="108"/>
      <c r="S1403" s="108"/>
      <c r="T1403" s="109"/>
      <c r="U1403" s="108"/>
      <c r="V1403" s="108"/>
      <c r="W1403" s="108"/>
      <c r="X1403" s="108"/>
    </row>
    <row r="1404" ht="14.25" hidden="1" customHeight="1" outlineLevel="1">
      <c r="A1404" s="110"/>
      <c r="B1404" s="111" t="s">
        <v>447</v>
      </c>
      <c r="C1404" s="112" t="s">
        <v>448</v>
      </c>
      <c r="E1404" s="127"/>
      <c r="F1404" s="140"/>
      <c r="G1404" s="127"/>
      <c r="H1404" s="127"/>
      <c r="I1404" s="127"/>
      <c r="J1404" s="127"/>
      <c r="K1404" s="127"/>
      <c r="L1404" s="127"/>
      <c r="M1404" s="127"/>
      <c r="N1404" s="127"/>
      <c r="O1404" s="127"/>
      <c r="P1404" s="127"/>
      <c r="Q1404" s="127"/>
      <c r="R1404" s="127"/>
      <c r="S1404" s="133">
        <f>IFERROR(AVERAGE(G1404:R1404),0)</f>
        <v>0</v>
      </c>
      <c r="T1404" s="140"/>
      <c r="U1404" s="116">
        <f t="shared" ref="U1404:X1404" si="1927">SUMIFS($G1404:$R1404,$G$5:$R$5,U$6)</f>
        <v>0</v>
      </c>
      <c r="V1404" s="116">
        <f t="shared" si="1927"/>
        <v>0</v>
      </c>
      <c r="W1404" s="116">
        <f t="shared" si="1927"/>
        <v>0</v>
      </c>
      <c r="X1404" s="116">
        <f t="shared" si="1927"/>
        <v>0</v>
      </c>
    </row>
    <row r="1405" ht="14.25" hidden="1" customHeight="1" outlineLevel="1">
      <c r="A1405" s="110"/>
      <c r="B1405" s="111" t="s">
        <v>449</v>
      </c>
      <c r="C1405" s="112" t="s">
        <v>283</v>
      </c>
      <c r="E1405" s="116">
        <f>IFERROR(E928/E1404,0)</f>
        <v>0</v>
      </c>
      <c r="F1405" s="114"/>
      <c r="G1405" s="116">
        <f t="shared" ref="G1405:S1405" si="1928">IFERROR(G928/G1404,0)</f>
        <v>0</v>
      </c>
      <c r="H1405" s="116">
        <f t="shared" si="1928"/>
        <v>0</v>
      </c>
      <c r="I1405" s="116">
        <f t="shared" si="1928"/>
        <v>0</v>
      </c>
      <c r="J1405" s="116">
        <f t="shared" si="1928"/>
        <v>0</v>
      </c>
      <c r="K1405" s="116">
        <f t="shared" si="1928"/>
        <v>0</v>
      </c>
      <c r="L1405" s="116">
        <f t="shared" si="1928"/>
        <v>0</v>
      </c>
      <c r="M1405" s="116">
        <f t="shared" si="1928"/>
        <v>0</v>
      </c>
      <c r="N1405" s="116">
        <f t="shared" si="1928"/>
        <v>0</v>
      </c>
      <c r="O1405" s="116">
        <f t="shared" si="1928"/>
        <v>0</v>
      </c>
      <c r="P1405" s="116">
        <f t="shared" si="1928"/>
        <v>0</v>
      </c>
      <c r="Q1405" s="116">
        <f t="shared" si="1928"/>
        <v>0</v>
      </c>
      <c r="R1405" s="116">
        <f t="shared" si="1928"/>
        <v>0</v>
      </c>
      <c r="S1405" s="116">
        <f t="shared" si="1928"/>
        <v>0</v>
      </c>
      <c r="T1405" s="114"/>
      <c r="U1405" s="116">
        <f t="shared" ref="U1405:X1405" si="1929">IFERROR(U928/U1404,0)</f>
        <v>0</v>
      </c>
      <c r="V1405" s="116">
        <f t="shared" si="1929"/>
        <v>0</v>
      </c>
      <c r="W1405" s="116">
        <f t="shared" si="1929"/>
        <v>0</v>
      </c>
      <c r="X1405" s="116">
        <f t="shared" si="1929"/>
        <v>0</v>
      </c>
    </row>
    <row r="1406" ht="4.5" hidden="1" customHeight="1" outlineLevel="1">
      <c r="A1406" s="128"/>
      <c r="B1406" s="129"/>
      <c r="C1406" s="130"/>
      <c r="D1406" s="70"/>
      <c r="E1406" s="131"/>
      <c r="F1406" s="70"/>
      <c r="G1406" s="131"/>
      <c r="H1406" s="131"/>
      <c r="I1406" s="131"/>
      <c r="J1406" s="131"/>
      <c r="K1406" s="131"/>
      <c r="L1406" s="131"/>
      <c r="M1406" s="131"/>
      <c r="N1406" s="131"/>
      <c r="O1406" s="131"/>
      <c r="P1406" s="131"/>
      <c r="Q1406" s="131"/>
      <c r="R1406" s="131"/>
      <c r="S1406" s="131"/>
      <c r="T1406" s="70"/>
      <c r="U1406" s="131"/>
      <c r="V1406" s="131"/>
      <c r="W1406" s="131"/>
      <c r="X1406" s="131"/>
    </row>
    <row r="1407" ht="14.25" customHeight="1" collapsed="1">
      <c r="E1407" s="160">
        <v>0.005</v>
      </c>
      <c r="S1407" s="70"/>
    </row>
    <row r="1408" ht="14.25" customHeight="1">
      <c r="A1408" s="103" t="s">
        <v>250</v>
      </c>
      <c r="B1408" s="104" t="s">
        <v>275</v>
      </c>
      <c r="S1408" s="70"/>
    </row>
    <row r="1409" ht="14.25" customHeight="1">
      <c r="A1409" s="105"/>
      <c r="B1409" s="106" t="s">
        <v>276</v>
      </c>
      <c r="C1409" s="107"/>
      <c r="E1409" s="108"/>
      <c r="G1409" s="108"/>
      <c r="H1409" s="108"/>
      <c r="I1409" s="108"/>
      <c r="J1409" s="108"/>
      <c r="K1409" s="108"/>
      <c r="L1409" s="108"/>
      <c r="M1409" s="108"/>
      <c r="N1409" s="108"/>
      <c r="O1409" s="108"/>
      <c r="P1409" s="108"/>
      <c r="Q1409" s="108"/>
      <c r="R1409" s="108"/>
      <c r="S1409" s="108"/>
      <c r="T1409" s="109"/>
      <c r="U1409" s="108"/>
      <c r="V1409" s="108"/>
      <c r="W1409" s="108"/>
      <c r="X1409" s="108"/>
    </row>
    <row r="1410" ht="14.25" customHeight="1">
      <c r="A1410" s="144"/>
      <c r="B1410" s="145" t="s">
        <v>277</v>
      </c>
      <c r="C1410" s="146" t="s">
        <v>170</v>
      </c>
      <c r="E1410" s="113">
        <f t="shared" ref="E1410:E1411" si="1931">E1432+E1454+E1476+E1498+E1520+E1542+E1564+E1586+E1608+E1630+E1652+E1696+E1674+E1718</f>
        <v>0</v>
      </c>
      <c r="G1410" s="113">
        <f t="shared" ref="G1410:S1410" si="1930">G1432+G1454+G1476+G1498+G1520+G1542+G1564+G1586+G1608+G1630+G1652+G1674+G1696+G1718</f>
        <v>187</v>
      </c>
      <c r="H1410" s="113">
        <f t="shared" si="1930"/>
        <v>183</v>
      </c>
      <c r="I1410" s="113">
        <f t="shared" si="1930"/>
        <v>183</v>
      </c>
      <c r="J1410" s="113">
        <f t="shared" si="1930"/>
        <v>180</v>
      </c>
      <c r="K1410" s="113">
        <f t="shared" si="1930"/>
        <v>0</v>
      </c>
      <c r="L1410" s="113">
        <f t="shared" si="1930"/>
        <v>0</v>
      </c>
      <c r="M1410" s="113">
        <f t="shared" si="1930"/>
        <v>0</v>
      </c>
      <c r="N1410" s="113">
        <f t="shared" si="1930"/>
        <v>0</v>
      </c>
      <c r="O1410" s="113">
        <f t="shared" si="1930"/>
        <v>0</v>
      </c>
      <c r="P1410" s="113">
        <f t="shared" si="1930"/>
        <v>0</v>
      </c>
      <c r="Q1410" s="113">
        <f t="shared" si="1930"/>
        <v>0</v>
      </c>
      <c r="R1410" s="113">
        <f t="shared" si="1930"/>
        <v>0</v>
      </c>
      <c r="S1410" s="113">
        <f t="shared" si="1930"/>
        <v>180</v>
      </c>
      <c r="T1410" s="114"/>
      <c r="U1410" s="116"/>
      <c r="V1410" s="116"/>
      <c r="W1410" s="116"/>
      <c r="X1410" s="116"/>
    </row>
    <row r="1411" ht="14.25" customHeight="1">
      <c r="A1411" s="144"/>
      <c r="B1411" s="145" t="s">
        <v>278</v>
      </c>
      <c r="C1411" s="146" t="s">
        <v>170</v>
      </c>
      <c r="E1411" s="113">
        <f t="shared" si="1931"/>
        <v>0</v>
      </c>
      <c r="G1411" s="113">
        <f t="shared" ref="G1411:S1411" si="1932">G1433+G1455+G1477+G1499+G1521+G1543+G1565+G1587+G1609+G1631+G1653+G1675+G1697+G1719</f>
        <v>0</v>
      </c>
      <c r="H1411" s="113">
        <f t="shared" si="1932"/>
        <v>0</v>
      </c>
      <c r="I1411" s="113">
        <f t="shared" si="1932"/>
        <v>0</v>
      </c>
      <c r="J1411" s="113">
        <f t="shared" si="1932"/>
        <v>0</v>
      </c>
      <c r="K1411" s="113">
        <f t="shared" si="1932"/>
        <v>0</v>
      </c>
      <c r="L1411" s="113">
        <f t="shared" si="1932"/>
        <v>0</v>
      </c>
      <c r="M1411" s="113">
        <f t="shared" si="1932"/>
        <v>0</v>
      </c>
      <c r="N1411" s="113">
        <f t="shared" si="1932"/>
        <v>0</v>
      </c>
      <c r="O1411" s="113">
        <f t="shared" si="1932"/>
        <v>0</v>
      </c>
      <c r="P1411" s="113">
        <f t="shared" si="1932"/>
        <v>0</v>
      </c>
      <c r="Q1411" s="113">
        <f t="shared" si="1932"/>
        <v>0</v>
      </c>
      <c r="R1411" s="113">
        <f t="shared" si="1932"/>
        <v>0</v>
      </c>
      <c r="S1411" s="113">
        <f t="shared" si="1932"/>
        <v>0</v>
      </c>
      <c r="T1411" s="114"/>
      <c r="U1411" s="116"/>
      <c r="V1411" s="116"/>
      <c r="W1411" s="116"/>
      <c r="X1411" s="116"/>
    </row>
    <row r="1412" ht="14.25" customHeight="1">
      <c r="A1412" s="121"/>
      <c r="B1412" s="148" t="s">
        <v>279</v>
      </c>
      <c r="C1412" s="123" t="s">
        <v>170</v>
      </c>
      <c r="E1412" s="120">
        <f>SUM(E1410:E1411)</f>
        <v>0</v>
      </c>
      <c r="G1412" s="120">
        <f t="shared" ref="G1412:S1412" si="1933">SUM(G1410:G1411)</f>
        <v>187</v>
      </c>
      <c r="H1412" s="120">
        <f t="shared" si="1933"/>
        <v>183</v>
      </c>
      <c r="I1412" s="120">
        <f t="shared" si="1933"/>
        <v>183</v>
      </c>
      <c r="J1412" s="120">
        <f t="shared" si="1933"/>
        <v>180</v>
      </c>
      <c r="K1412" s="120">
        <f t="shared" si="1933"/>
        <v>0</v>
      </c>
      <c r="L1412" s="120">
        <f t="shared" si="1933"/>
        <v>0</v>
      </c>
      <c r="M1412" s="120">
        <f t="shared" si="1933"/>
        <v>0</v>
      </c>
      <c r="N1412" s="120">
        <f t="shared" si="1933"/>
        <v>0</v>
      </c>
      <c r="O1412" s="120">
        <f t="shared" si="1933"/>
        <v>0</v>
      </c>
      <c r="P1412" s="120">
        <f t="shared" si="1933"/>
        <v>0</v>
      </c>
      <c r="Q1412" s="120">
        <f t="shared" si="1933"/>
        <v>0</v>
      </c>
      <c r="R1412" s="120">
        <f t="shared" si="1933"/>
        <v>0</v>
      </c>
      <c r="S1412" s="120">
        <f t="shared" si="1933"/>
        <v>180</v>
      </c>
      <c r="T1412" s="109"/>
      <c r="U1412" s="120">
        <f t="shared" ref="U1412:X1412" si="1934">SUM(U1410:U1411)</f>
        <v>0</v>
      </c>
      <c r="V1412" s="120">
        <f t="shared" si="1934"/>
        <v>0</v>
      </c>
      <c r="W1412" s="120">
        <f t="shared" si="1934"/>
        <v>0</v>
      </c>
      <c r="X1412" s="120">
        <f t="shared" si="1934"/>
        <v>0</v>
      </c>
    </row>
    <row r="1413" ht="14.25" customHeight="1">
      <c r="A1413" s="128"/>
      <c r="B1413" s="129"/>
      <c r="C1413" s="130"/>
      <c r="E1413" s="131"/>
      <c r="G1413" s="131"/>
      <c r="H1413" s="131"/>
      <c r="I1413" s="131"/>
      <c r="J1413" s="131"/>
      <c r="K1413" s="131"/>
      <c r="L1413" s="131"/>
      <c r="M1413" s="131"/>
      <c r="N1413" s="131"/>
      <c r="O1413" s="131"/>
      <c r="P1413" s="131"/>
      <c r="Q1413" s="131"/>
      <c r="R1413" s="131"/>
      <c r="S1413" s="131"/>
      <c r="T1413" s="70"/>
      <c r="U1413" s="131"/>
      <c r="V1413" s="131"/>
      <c r="W1413" s="131"/>
      <c r="X1413" s="131"/>
    </row>
    <row r="1414" ht="14.25" customHeight="1">
      <c r="A1414" s="110"/>
      <c r="B1414" s="111" t="s">
        <v>280</v>
      </c>
      <c r="C1414" s="112" t="s">
        <v>170</v>
      </c>
      <c r="E1414" s="113">
        <f>E1436+E1458+E1480+E1502+E1524+E1546+E1568+E1590+E1612+E1634+E1656+E1700+E1678+E1722</f>
        <v>0</v>
      </c>
      <c r="G1414" s="113">
        <f t="shared" ref="G1414:H1414" si="1935">G1436+G1458+G1480+G1502+G1524+G1546+G1568+G1590+G1612+G1634+G1656+G1700+G1678+G1722</f>
        <v>0</v>
      </c>
      <c r="H1414" s="113">
        <f t="shared" si="1935"/>
        <v>2</v>
      </c>
      <c r="I1414" s="113">
        <f t="shared" ref="I1414:L1414" si="1936">I1436+I1458+I1480+I1502+I1524+I1546+I1568+I1590+I1612+I1634+I1656+I1700+I1678</f>
        <v>1</v>
      </c>
      <c r="J1414" s="113">
        <f t="shared" si="1936"/>
        <v>0</v>
      </c>
      <c r="K1414" s="113">
        <f t="shared" si="1936"/>
        <v>0</v>
      </c>
      <c r="L1414" s="113">
        <f t="shared" si="1936"/>
        <v>0</v>
      </c>
      <c r="M1414" s="113">
        <f t="shared" ref="M1414:O1414" si="1937">M1436+M1458+M1480+M1502+M1524+M1546+M1568+M1590+M1612+M1634+M1656+M1700+M1678+M1722</f>
        <v>0</v>
      </c>
      <c r="N1414" s="113">
        <f t="shared" si="1937"/>
        <v>0</v>
      </c>
      <c r="O1414" s="113">
        <f t="shared" si="1937"/>
        <v>0</v>
      </c>
      <c r="P1414" s="113">
        <f t="shared" ref="P1414:R1414" si="1938">P1436+P1458+P1480+P1502+P1524+P1546+P1568+P1590+P1612+P1634+P1656+P1700+P1678</f>
        <v>0</v>
      </c>
      <c r="Q1414" s="113">
        <f t="shared" si="1938"/>
        <v>0</v>
      </c>
      <c r="R1414" s="113">
        <f t="shared" si="1938"/>
        <v>0</v>
      </c>
      <c r="S1414" s="120">
        <f>SUM(G1414:R1414)</f>
        <v>3</v>
      </c>
      <c r="T1414" s="114"/>
      <c r="U1414" s="116"/>
      <c r="V1414" s="116"/>
      <c r="W1414" s="116"/>
      <c r="X1414" s="116"/>
    </row>
    <row r="1415" ht="14.25" customHeight="1">
      <c r="A1415" s="110"/>
      <c r="B1415" s="111" t="s">
        <v>281</v>
      </c>
      <c r="C1415" s="112" t="s">
        <v>69</v>
      </c>
      <c r="E1415" s="116"/>
      <c r="G1415" s="115">
        <f>IFERROR(G1414/((G1412+E1412)/2),0)</f>
        <v>0</v>
      </c>
      <c r="H1415" s="115">
        <f t="shared" ref="H1415:R1415" si="1939">IFERROR(H1414/((H1412+G1412)/2),0)</f>
        <v>0.01081081081</v>
      </c>
      <c r="I1415" s="115">
        <f t="shared" si="1939"/>
        <v>0.005464480874</v>
      </c>
      <c r="J1415" s="115">
        <f t="shared" si="1939"/>
        <v>0</v>
      </c>
      <c r="K1415" s="115">
        <f t="shared" si="1939"/>
        <v>0</v>
      </c>
      <c r="L1415" s="115">
        <f t="shared" si="1939"/>
        <v>0</v>
      </c>
      <c r="M1415" s="115">
        <f t="shared" si="1939"/>
        <v>0</v>
      </c>
      <c r="N1415" s="115">
        <f t="shared" si="1939"/>
        <v>0</v>
      </c>
      <c r="O1415" s="115">
        <f t="shared" si="1939"/>
        <v>0</v>
      </c>
      <c r="P1415" s="115">
        <f t="shared" si="1939"/>
        <v>0</v>
      </c>
      <c r="Q1415" s="115">
        <f t="shared" si="1939"/>
        <v>0</v>
      </c>
      <c r="R1415" s="115">
        <f t="shared" si="1939"/>
        <v>0</v>
      </c>
      <c r="S1415" s="117">
        <f>IFERROR(S1414/((S1412+E1412)/2),0)</f>
        <v>0.03333333333</v>
      </c>
      <c r="T1415" s="114"/>
      <c r="U1415" s="113">
        <f>IFERROR(AVERAGE(G1415:I1415),0)</f>
        <v>0.005425097228</v>
      </c>
      <c r="V1415" s="113">
        <f>IFERROR(AVERAGE(J1415:L1415),0)</f>
        <v>0</v>
      </c>
      <c r="W1415" s="113">
        <f>IFERROR(AVERAGE(M1415:O1415),0)</f>
        <v>0</v>
      </c>
      <c r="X1415" s="113">
        <f>IFERROR(AVERAGE(P1415:R1415),0)</f>
        <v>0</v>
      </c>
    </row>
    <row r="1416" ht="14.25" customHeight="1">
      <c r="A1416" s="128"/>
      <c r="B1416" s="129"/>
      <c r="C1416" s="130"/>
      <c r="E1416" s="131"/>
      <c r="G1416" s="131"/>
      <c r="H1416" s="131"/>
      <c r="I1416" s="131"/>
      <c r="J1416" s="131"/>
      <c r="K1416" s="131"/>
      <c r="L1416" s="131"/>
      <c r="M1416" s="131"/>
      <c r="N1416" s="131"/>
      <c r="O1416" s="131"/>
      <c r="P1416" s="131"/>
      <c r="Q1416" s="131"/>
      <c r="R1416" s="131"/>
      <c r="S1416" s="131"/>
      <c r="T1416" s="70"/>
      <c r="U1416" s="131"/>
      <c r="V1416" s="131"/>
      <c r="W1416" s="131"/>
      <c r="X1416" s="131"/>
    </row>
    <row r="1417" ht="14.25" customHeight="1">
      <c r="A1417" s="110"/>
      <c r="B1417" s="148" t="s">
        <v>282</v>
      </c>
      <c r="C1417" s="112"/>
      <c r="E1417" s="116"/>
      <c r="G1417" s="116"/>
      <c r="H1417" s="116"/>
      <c r="I1417" s="116"/>
      <c r="J1417" s="116"/>
      <c r="K1417" s="116"/>
      <c r="L1417" s="116"/>
      <c r="M1417" s="116"/>
      <c r="N1417" s="116"/>
      <c r="O1417" s="116"/>
      <c r="P1417" s="116"/>
      <c r="Q1417" s="116"/>
      <c r="R1417" s="116"/>
      <c r="S1417" s="120"/>
      <c r="T1417" s="114"/>
      <c r="U1417" s="116"/>
      <c r="V1417" s="116"/>
      <c r="W1417" s="116"/>
      <c r="X1417" s="116"/>
    </row>
    <row r="1418" ht="14.25" customHeight="1">
      <c r="A1418" s="110"/>
      <c r="B1418" s="145" t="s">
        <v>277</v>
      </c>
      <c r="C1418" s="112" t="s">
        <v>283</v>
      </c>
      <c r="E1418" s="113">
        <f t="shared" ref="E1418:E1419" si="1942">E1440+E1462+E1484+E1506+E1528+E1550+E1572+E1594+E1616+E1638+E1660+E1704+E1682+E1726</f>
        <v>0</v>
      </c>
      <c r="G1418" s="113">
        <f t="shared" ref="G1418:R1418" si="1940">G1440+G1462+G1484+G1506+G1528+G1550+G1572+G1594+G1616+G1638+G1660+G1704+G1682+G1726</f>
        <v>32579.6</v>
      </c>
      <c r="H1418" s="113">
        <f t="shared" si="1940"/>
        <v>29807.03</v>
      </c>
      <c r="I1418" s="113">
        <f t="shared" si="1940"/>
        <v>26482.28</v>
      </c>
      <c r="J1418" s="113">
        <f t="shared" si="1940"/>
        <v>30545.59</v>
      </c>
      <c r="K1418" s="113">
        <f t="shared" si="1940"/>
        <v>0</v>
      </c>
      <c r="L1418" s="113">
        <f t="shared" si="1940"/>
        <v>0</v>
      </c>
      <c r="M1418" s="113">
        <f t="shared" si="1940"/>
        <v>0</v>
      </c>
      <c r="N1418" s="113">
        <f t="shared" si="1940"/>
        <v>0</v>
      </c>
      <c r="O1418" s="113">
        <f t="shared" si="1940"/>
        <v>0</v>
      </c>
      <c r="P1418" s="113">
        <f t="shared" si="1940"/>
        <v>0</v>
      </c>
      <c r="Q1418" s="113">
        <f t="shared" si="1940"/>
        <v>0</v>
      </c>
      <c r="R1418" s="113">
        <f t="shared" si="1940"/>
        <v>0</v>
      </c>
      <c r="S1418" s="120">
        <f t="shared" ref="S1418:S1419" si="1944">SUM(G1418:R1418)</f>
        <v>119414.5</v>
      </c>
      <c r="T1418" s="114"/>
      <c r="U1418" s="116">
        <f t="shared" ref="U1418:X1418" si="1941">SUMIFS($G1418:$R1418,$G$5:$R$5,U$6)</f>
        <v>88868.91</v>
      </c>
      <c r="V1418" s="116">
        <f t="shared" si="1941"/>
        <v>30545.59</v>
      </c>
      <c r="W1418" s="116">
        <f t="shared" si="1941"/>
        <v>0</v>
      </c>
      <c r="X1418" s="116">
        <f t="shared" si="1941"/>
        <v>0</v>
      </c>
    </row>
    <row r="1419" ht="14.25" customHeight="1">
      <c r="A1419" s="110"/>
      <c r="B1419" s="145" t="s">
        <v>278</v>
      </c>
      <c r="C1419" s="112" t="s">
        <v>283</v>
      </c>
      <c r="E1419" s="113">
        <f t="shared" si="1942"/>
        <v>0</v>
      </c>
      <c r="G1419" s="113">
        <f t="shared" ref="G1419:R1419" si="1943">G1441+G1463+G1485+G1507+G1529+G1551+G1573+G1595+G1617+G1639+G1661+G1705+G1683+G1727</f>
        <v>0</v>
      </c>
      <c r="H1419" s="113">
        <f t="shared" si="1943"/>
        <v>0</v>
      </c>
      <c r="I1419" s="113">
        <f t="shared" si="1943"/>
        <v>0</v>
      </c>
      <c r="J1419" s="113">
        <f t="shared" si="1943"/>
        <v>0</v>
      </c>
      <c r="K1419" s="113">
        <f t="shared" si="1943"/>
        <v>0</v>
      </c>
      <c r="L1419" s="113">
        <f t="shared" si="1943"/>
        <v>0</v>
      </c>
      <c r="M1419" s="113">
        <f t="shared" si="1943"/>
        <v>0</v>
      </c>
      <c r="N1419" s="113">
        <f t="shared" si="1943"/>
        <v>0</v>
      </c>
      <c r="O1419" s="113">
        <f t="shared" si="1943"/>
        <v>0</v>
      </c>
      <c r="P1419" s="113">
        <f t="shared" si="1943"/>
        <v>0</v>
      </c>
      <c r="Q1419" s="113">
        <f t="shared" si="1943"/>
        <v>0</v>
      </c>
      <c r="R1419" s="113">
        <f t="shared" si="1943"/>
        <v>0</v>
      </c>
      <c r="S1419" s="120">
        <f t="shared" si="1944"/>
        <v>0</v>
      </c>
      <c r="T1419" s="114"/>
      <c r="U1419" s="116">
        <f t="shared" ref="U1419:X1419" si="1945">SUMIFS($G1419:$R1419,$G$5:$R$5,U$6)</f>
        <v>0</v>
      </c>
      <c r="V1419" s="116">
        <f t="shared" si="1945"/>
        <v>0</v>
      </c>
      <c r="W1419" s="116">
        <f t="shared" si="1945"/>
        <v>0</v>
      </c>
      <c r="X1419" s="116">
        <f t="shared" si="1945"/>
        <v>0</v>
      </c>
    </row>
    <row r="1420" ht="14.25" customHeight="1">
      <c r="A1420" s="121"/>
      <c r="B1420" s="148" t="s">
        <v>284</v>
      </c>
      <c r="C1420" s="123" t="s">
        <v>283</v>
      </c>
      <c r="E1420" s="120">
        <f>SUM(E1418:E1419)</f>
        <v>0</v>
      </c>
      <c r="G1420" s="120">
        <f t="shared" ref="G1420:S1420" si="1946">SUM(G1418:G1419)</f>
        <v>32579.6</v>
      </c>
      <c r="H1420" s="120">
        <f t="shared" si="1946"/>
        <v>29807.03</v>
      </c>
      <c r="I1420" s="120">
        <f t="shared" si="1946"/>
        <v>26482.28</v>
      </c>
      <c r="J1420" s="120">
        <f t="shared" si="1946"/>
        <v>30545.59</v>
      </c>
      <c r="K1420" s="120">
        <f t="shared" si="1946"/>
        <v>0</v>
      </c>
      <c r="L1420" s="120">
        <f t="shared" si="1946"/>
        <v>0</v>
      </c>
      <c r="M1420" s="120">
        <f t="shared" si="1946"/>
        <v>0</v>
      </c>
      <c r="N1420" s="120">
        <f t="shared" si="1946"/>
        <v>0</v>
      </c>
      <c r="O1420" s="120">
        <f t="shared" si="1946"/>
        <v>0</v>
      </c>
      <c r="P1420" s="120">
        <f t="shared" si="1946"/>
        <v>0</v>
      </c>
      <c r="Q1420" s="120">
        <f t="shared" si="1946"/>
        <v>0</v>
      </c>
      <c r="R1420" s="120">
        <f t="shared" si="1946"/>
        <v>0</v>
      </c>
      <c r="S1420" s="120">
        <f t="shared" si="1946"/>
        <v>119414.5</v>
      </c>
      <c r="T1420" s="109"/>
      <c r="U1420" s="120">
        <f t="shared" ref="U1420:X1420" si="1947">SUM(U1418:U1419)</f>
        <v>88868.91</v>
      </c>
      <c r="V1420" s="120">
        <f t="shared" si="1947"/>
        <v>30545.59</v>
      </c>
      <c r="W1420" s="120">
        <f t="shared" si="1947"/>
        <v>0</v>
      </c>
      <c r="X1420" s="120">
        <f t="shared" si="1947"/>
        <v>0</v>
      </c>
    </row>
    <row r="1421" ht="14.25" customHeight="1">
      <c r="A1421" s="128"/>
      <c r="B1421" s="129"/>
      <c r="C1421" s="130"/>
      <c r="E1421" s="131"/>
      <c r="G1421" s="131"/>
      <c r="H1421" s="131"/>
      <c r="I1421" s="131"/>
      <c r="J1421" s="131"/>
      <c r="K1421" s="131"/>
      <c r="L1421" s="131"/>
      <c r="M1421" s="131"/>
      <c r="N1421" s="131"/>
      <c r="O1421" s="131"/>
      <c r="P1421" s="131"/>
      <c r="Q1421" s="131"/>
      <c r="R1421" s="131"/>
      <c r="S1421" s="131"/>
      <c r="T1421" s="70"/>
      <c r="U1421" s="131"/>
      <c r="V1421" s="131"/>
      <c r="W1421" s="131"/>
      <c r="X1421" s="131"/>
    </row>
    <row r="1422" ht="14.25" customHeight="1">
      <c r="A1422" s="110"/>
      <c r="B1422" s="111" t="s">
        <v>285</v>
      </c>
      <c r="C1422" s="112" t="s">
        <v>283</v>
      </c>
      <c r="E1422" s="113">
        <f>E1444+E1466+E1488+E1510+E1532+E1554+E1576+E1598+E1620+E1642+E1664+E1708+E1686+E1730</f>
        <v>0</v>
      </c>
      <c r="G1422" s="113">
        <f t="shared" ref="G1422:H1422" si="1948">G1444+G1466+G1488+G1510+G1532+G1554+G1576+G1598+G1620+G1642+G1664+G1708+G1686+G1730</f>
        <v>7984</v>
      </c>
      <c r="H1422" s="113">
        <f t="shared" si="1948"/>
        <v>10069.5</v>
      </c>
      <c r="I1422" s="113">
        <f t="shared" ref="I1422:R1422" si="1949">I1444+I1466+I1488+I1510+I1532+I1554+I1576+I1598+I1620+I1642+I1664+I1708+I1686</f>
        <v>4947.5</v>
      </c>
      <c r="J1422" s="113">
        <f t="shared" si="1949"/>
        <v>9299</v>
      </c>
      <c r="K1422" s="113">
        <f t="shared" si="1949"/>
        <v>0</v>
      </c>
      <c r="L1422" s="113">
        <f t="shared" si="1949"/>
        <v>0</v>
      </c>
      <c r="M1422" s="113">
        <f t="shared" si="1949"/>
        <v>0</v>
      </c>
      <c r="N1422" s="113">
        <f t="shared" si="1949"/>
        <v>0</v>
      </c>
      <c r="O1422" s="113">
        <f t="shared" si="1949"/>
        <v>0</v>
      </c>
      <c r="P1422" s="113">
        <f t="shared" si="1949"/>
        <v>0</v>
      </c>
      <c r="Q1422" s="113">
        <f t="shared" si="1949"/>
        <v>0</v>
      </c>
      <c r="R1422" s="113">
        <f t="shared" si="1949"/>
        <v>0</v>
      </c>
      <c r="S1422" s="120">
        <f>SUM(G1422:R1422)</f>
        <v>32300</v>
      </c>
      <c r="T1422" s="114"/>
      <c r="U1422" s="116">
        <f t="shared" ref="U1422:X1422" si="1950">SUMIFS($G1422:$R1422,$G$5:$R$5,U$6)</f>
        <v>23001</v>
      </c>
      <c r="V1422" s="116">
        <f t="shared" si="1950"/>
        <v>9299</v>
      </c>
      <c r="W1422" s="116">
        <f t="shared" si="1950"/>
        <v>0</v>
      </c>
      <c r="X1422" s="116">
        <f t="shared" si="1950"/>
        <v>0</v>
      </c>
    </row>
    <row r="1423" ht="14.25" customHeight="1">
      <c r="A1423" s="110"/>
      <c r="B1423" s="111" t="s">
        <v>286</v>
      </c>
      <c r="C1423" s="112" t="s">
        <v>69</v>
      </c>
      <c r="E1423" s="115">
        <f>IFERROR(E1422/E1420,0)</f>
        <v>0</v>
      </c>
      <c r="G1423" s="115">
        <f t="shared" ref="G1423:S1423" si="1951">IFERROR(G1422/G1420,0)</f>
        <v>0.2450613267</v>
      </c>
      <c r="H1423" s="115">
        <f t="shared" si="1951"/>
        <v>0.3378229901</v>
      </c>
      <c r="I1423" s="115">
        <f t="shared" si="1951"/>
        <v>0.1868230379</v>
      </c>
      <c r="J1423" s="115">
        <f t="shared" si="1951"/>
        <v>0.3044301976</v>
      </c>
      <c r="K1423" s="115">
        <f t="shared" si="1951"/>
        <v>0</v>
      </c>
      <c r="L1423" s="115">
        <f t="shared" si="1951"/>
        <v>0</v>
      </c>
      <c r="M1423" s="115">
        <f t="shared" si="1951"/>
        <v>0</v>
      </c>
      <c r="N1423" s="115">
        <f t="shared" si="1951"/>
        <v>0</v>
      </c>
      <c r="O1423" s="115">
        <f t="shared" si="1951"/>
        <v>0</v>
      </c>
      <c r="P1423" s="115">
        <f t="shared" si="1951"/>
        <v>0</v>
      </c>
      <c r="Q1423" s="115">
        <f t="shared" si="1951"/>
        <v>0</v>
      </c>
      <c r="R1423" s="115">
        <f t="shared" si="1951"/>
        <v>0</v>
      </c>
      <c r="S1423" s="117">
        <f t="shared" si="1951"/>
        <v>0.270486415</v>
      </c>
      <c r="T1423" s="114"/>
      <c r="U1423" s="116">
        <f t="shared" ref="U1423:X1423" si="1952">IFERROR(U1422/U1420,0)</f>
        <v>0.2588194229</v>
      </c>
      <c r="V1423" s="116">
        <f t="shared" si="1952"/>
        <v>0.3044301976</v>
      </c>
      <c r="W1423" s="116">
        <f t="shared" si="1952"/>
        <v>0</v>
      </c>
      <c r="X1423" s="116">
        <f t="shared" si="1952"/>
        <v>0</v>
      </c>
    </row>
    <row r="1424" ht="14.25" customHeight="1">
      <c r="A1424" s="128"/>
      <c r="B1424" s="129"/>
      <c r="C1424" s="130"/>
      <c r="E1424" s="131"/>
      <c r="G1424" s="131"/>
      <c r="H1424" s="131"/>
      <c r="I1424" s="131"/>
      <c r="J1424" s="131"/>
      <c r="K1424" s="131"/>
      <c r="L1424" s="131"/>
      <c r="M1424" s="131"/>
      <c r="N1424" s="131"/>
      <c r="O1424" s="131"/>
      <c r="P1424" s="131"/>
      <c r="Q1424" s="131"/>
      <c r="R1424" s="131"/>
      <c r="S1424" s="131"/>
      <c r="T1424" s="70"/>
      <c r="U1424" s="131"/>
      <c r="V1424" s="131"/>
      <c r="W1424" s="131"/>
      <c r="X1424" s="131"/>
    </row>
    <row r="1425" ht="14.25" customHeight="1">
      <c r="A1425" s="110"/>
      <c r="B1425" s="148" t="s">
        <v>45</v>
      </c>
      <c r="C1425" s="112"/>
      <c r="E1425" s="116"/>
      <c r="G1425" s="116"/>
      <c r="H1425" s="116"/>
      <c r="I1425" s="116"/>
      <c r="J1425" s="116"/>
      <c r="K1425" s="116"/>
      <c r="L1425" s="116"/>
      <c r="M1425" s="116"/>
      <c r="N1425" s="116"/>
      <c r="O1425" s="116"/>
      <c r="P1425" s="116"/>
      <c r="Q1425" s="116"/>
      <c r="R1425" s="116"/>
      <c r="S1425" s="120"/>
      <c r="T1425" s="114"/>
      <c r="U1425" s="116"/>
      <c r="V1425" s="116"/>
      <c r="W1425" s="116"/>
      <c r="X1425" s="116"/>
    </row>
    <row r="1426" ht="14.25" customHeight="1">
      <c r="A1426" s="110"/>
      <c r="B1426" s="111" t="s">
        <v>171</v>
      </c>
      <c r="C1426" s="112" t="s">
        <v>170</v>
      </c>
      <c r="E1426" s="113">
        <f t="shared" ref="E1426:E1427" si="1955">E1448+E1470+E1492+E1514+E1536+E1558+E1580+E1602+E1624+E1646+E1668+E1712+E1690+E1734</f>
        <v>0</v>
      </c>
      <c r="G1426" s="113">
        <f t="shared" ref="G1426:R1426" si="1953">G1448+G1470+G1492+G1514+G1536+G1558+G1580+G1602+G1624+G1646+G1668+G1712+G1690+G1734</f>
        <v>575</v>
      </c>
      <c r="H1426" s="113">
        <f t="shared" si="1953"/>
        <v>524</v>
      </c>
      <c r="I1426" s="113">
        <f t="shared" si="1953"/>
        <v>533</v>
      </c>
      <c r="J1426" s="113">
        <f t="shared" si="1953"/>
        <v>94</v>
      </c>
      <c r="K1426" s="113">
        <f t="shared" si="1953"/>
        <v>0</v>
      </c>
      <c r="L1426" s="113">
        <f t="shared" si="1953"/>
        <v>0</v>
      </c>
      <c r="M1426" s="113">
        <f t="shared" si="1953"/>
        <v>0</v>
      </c>
      <c r="N1426" s="113">
        <f t="shared" si="1953"/>
        <v>0</v>
      </c>
      <c r="O1426" s="113">
        <f t="shared" si="1953"/>
        <v>0</v>
      </c>
      <c r="P1426" s="113">
        <f t="shared" si="1953"/>
        <v>0</v>
      </c>
      <c r="Q1426" s="113">
        <f t="shared" si="1953"/>
        <v>0</v>
      </c>
      <c r="R1426" s="113">
        <f t="shared" si="1953"/>
        <v>0</v>
      </c>
      <c r="S1426" s="120">
        <f t="shared" ref="S1426:S1427" si="1957">SUM(G1426:R1426)</f>
        <v>1726</v>
      </c>
      <c r="T1426" s="114"/>
      <c r="U1426" s="116">
        <f t="shared" ref="U1426:X1426" si="1954">SUMIFS($G1426:$R1426,$G$5:$R$5,U$6)</f>
        <v>1632</v>
      </c>
      <c r="V1426" s="116">
        <f t="shared" si="1954"/>
        <v>94</v>
      </c>
      <c r="W1426" s="116">
        <f t="shared" si="1954"/>
        <v>0</v>
      </c>
      <c r="X1426" s="116">
        <f t="shared" si="1954"/>
        <v>0</v>
      </c>
    </row>
    <row r="1427" ht="14.25" customHeight="1">
      <c r="A1427" s="110"/>
      <c r="B1427" s="111" t="s">
        <v>287</v>
      </c>
      <c r="C1427" s="112" t="s">
        <v>170</v>
      </c>
      <c r="E1427" s="113">
        <f t="shared" si="1955"/>
        <v>0</v>
      </c>
      <c r="G1427" s="113">
        <f t="shared" ref="G1427:R1427" si="1956">G1449</f>
        <v>19.75</v>
      </c>
      <c r="H1427" s="113">
        <f t="shared" si="1956"/>
        <v>23.65</v>
      </c>
      <c r="I1427" s="113">
        <f t="shared" si="1956"/>
        <v>19.45</v>
      </c>
      <c r="J1427" s="113">
        <f t="shared" si="1956"/>
        <v>23.55</v>
      </c>
      <c r="K1427" s="113">
        <f t="shared" si="1956"/>
        <v>19.02</v>
      </c>
      <c r="L1427" s="113">
        <f t="shared" si="1956"/>
        <v>23.85</v>
      </c>
      <c r="M1427" s="113">
        <f t="shared" si="1956"/>
        <v>17.85</v>
      </c>
      <c r="N1427" s="113">
        <f t="shared" si="1956"/>
        <v>21.67</v>
      </c>
      <c r="O1427" s="113">
        <f t="shared" si="1956"/>
        <v>23</v>
      </c>
      <c r="P1427" s="113">
        <f t="shared" si="1956"/>
        <v>25.85</v>
      </c>
      <c r="Q1427" s="113">
        <f t="shared" si="1956"/>
        <v>22.85</v>
      </c>
      <c r="R1427" s="113">
        <f t="shared" si="1956"/>
        <v>23.85</v>
      </c>
      <c r="S1427" s="120">
        <f t="shared" si="1957"/>
        <v>264.34</v>
      </c>
      <c r="T1427" s="114"/>
      <c r="U1427" s="116">
        <f t="shared" ref="U1427:X1427" si="1958">SUMIFS($G1427:$R1427,$G$5:$R$5,U$6)</f>
        <v>62.85</v>
      </c>
      <c r="V1427" s="116">
        <f t="shared" si="1958"/>
        <v>66.42</v>
      </c>
      <c r="W1427" s="116">
        <f t="shared" si="1958"/>
        <v>62.52</v>
      </c>
      <c r="X1427" s="116">
        <f t="shared" si="1958"/>
        <v>72.55</v>
      </c>
    </row>
    <row r="1428" ht="14.25" customHeight="1">
      <c r="A1428" s="149"/>
      <c r="B1428" s="150" t="s">
        <v>288</v>
      </c>
      <c r="C1428" s="151" t="s">
        <v>69</v>
      </c>
      <c r="E1428" s="152">
        <f>IFERROR(E1426/E1427,0)</f>
        <v>0</v>
      </c>
      <c r="G1428" s="172">
        <f t="shared" ref="G1428:S1428" si="1959">IFERROR(G1426/(G1410*G1427)*100%,0)</f>
        <v>0.1556894334</v>
      </c>
      <c r="H1428" s="172">
        <f t="shared" si="1959"/>
        <v>0.1210734874</v>
      </c>
      <c r="I1428" s="172">
        <f t="shared" si="1959"/>
        <v>0.1497464425</v>
      </c>
      <c r="J1428" s="172">
        <f t="shared" si="1959"/>
        <v>0.02217504128</v>
      </c>
      <c r="K1428" s="172">
        <f t="shared" si="1959"/>
        <v>0</v>
      </c>
      <c r="L1428" s="172">
        <f t="shared" si="1959"/>
        <v>0</v>
      </c>
      <c r="M1428" s="172">
        <f t="shared" si="1959"/>
        <v>0</v>
      </c>
      <c r="N1428" s="172">
        <f t="shared" si="1959"/>
        <v>0</v>
      </c>
      <c r="O1428" s="172">
        <f t="shared" si="1959"/>
        <v>0</v>
      </c>
      <c r="P1428" s="172">
        <f t="shared" si="1959"/>
        <v>0</v>
      </c>
      <c r="Q1428" s="172">
        <f t="shared" si="1959"/>
        <v>0</v>
      </c>
      <c r="R1428" s="172">
        <f t="shared" si="1959"/>
        <v>0</v>
      </c>
      <c r="S1428" s="173">
        <f t="shared" si="1959"/>
        <v>0.03627483124</v>
      </c>
      <c r="T1428" s="114"/>
      <c r="U1428" s="134">
        <f t="shared" ref="U1428:X1428" si="1960">IFERROR(U1426/U1427,0)</f>
        <v>25.96658711</v>
      </c>
      <c r="V1428" s="134">
        <f t="shared" si="1960"/>
        <v>1.415236375</v>
      </c>
      <c r="W1428" s="134">
        <f t="shared" si="1960"/>
        <v>0</v>
      </c>
      <c r="X1428" s="134">
        <f t="shared" si="1960"/>
        <v>0</v>
      </c>
    </row>
    <row r="1429" ht="14.25" customHeight="1">
      <c r="G1429" s="12">
        <f>G1410*G1427</f>
        <v>3693.25</v>
      </c>
      <c r="H1429" s="196">
        <f>G1426/G1429</f>
        <v>0.1556894334</v>
      </c>
      <c r="S1429" s="70"/>
    </row>
    <row r="1430" ht="14.25" customHeight="1" outlineLevel="1">
      <c r="B1430" s="209" t="s">
        <v>173</v>
      </c>
      <c r="S1430" s="70"/>
    </row>
    <row r="1431" ht="14.25" customHeight="1" outlineLevel="1">
      <c r="A1431" s="105"/>
      <c r="B1431" s="106" t="s">
        <v>276</v>
      </c>
      <c r="C1431" s="107"/>
      <c r="E1431" s="108"/>
      <c r="G1431" s="108"/>
      <c r="H1431" s="108"/>
      <c r="I1431" s="108"/>
      <c r="J1431" s="108"/>
      <c r="K1431" s="108"/>
      <c r="L1431" s="108"/>
      <c r="M1431" s="108"/>
      <c r="N1431" s="108"/>
      <c r="O1431" s="108"/>
      <c r="P1431" s="108"/>
      <c r="Q1431" s="108"/>
      <c r="R1431" s="108"/>
      <c r="S1431" s="108"/>
      <c r="T1431" s="109"/>
      <c r="U1431" s="108"/>
      <c r="V1431" s="108"/>
      <c r="W1431" s="108"/>
      <c r="X1431" s="108"/>
    </row>
    <row r="1432" ht="14.25" customHeight="1" outlineLevel="1">
      <c r="A1432" s="144"/>
      <c r="B1432" s="145" t="s">
        <v>277</v>
      </c>
      <c r="C1432" s="146" t="s">
        <v>170</v>
      </c>
      <c r="E1432" s="113"/>
      <c r="G1432" s="113">
        <v>57.0</v>
      </c>
      <c r="H1432" s="113">
        <v>56.0</v>
      </c>
      <c r="I1432" s="113">
        <v>50.0</v>
      </c>
      <c r="J1432" s="113">
        <v>52.0</v>
      </c>
      <c r="K1432" s="113"/>
      <c r="L1432" s="113"/>
      <c r="M1432" s="113"/>
      <c r="N1432" s="113"/>
      <c r="O1432" s="113"/>
      <c r="P1432" s="113"/>
      <c r="Q1432" s="113"/>
      <c r="R1432" s="113"/>
      <c r="S1432" s="147">
        <f t="array" ref="S1432">IFERROR(LOOKUP(2,1/(G1432:R1432&lt;&gt;""),G1432:R1432),0)</f>
        <v>52</v>
      </c>
      <c r="T1432" s="114"/>
      <c r="U1432" s="116"/>
      <c r="V1432" s="116"/>
      <c r="W1432" s="116"/>
      <c r="X1432" s="116"/>
    </row>
    <row r="1433" ht="14.25" customHeight="1" outlineLevel="1">
      <c r="A1433" s="144"/>
      <c r="B1433" s="145" t="s">
        <v>278</v>
      </c>
      <c r="C1433" s="146" t="s">
        <v>170</v>
      </c>
      <c r="E1433" s="113"/>
      <c r="G1433" s="113">
        <v>0.0</v>
      </c>
      <c r="H1433" s="113">
        <v>0.0</v>
      </c>
      <c r="I1433" s="113">
        <v>0.0</v>
      </c>
      <c r="J1433" s="113">
        <v>0.0</v>
      </c>
      <c r="K1433" s="113">
        <v>0.0</v>
      </c>
      <c r="L1433" s="113">
        <v>0.0</v>
      </c>
      <c r="M1433" s="113">
        <v>0.0</v>
      </c>
      <c r="N1433" s="113">
        <v>0.0</v>
      </c>
      <c r="O1433" s="113">
        <v>0.0</v>
      </c>
      <c r="P1433" s="113">
        <v>0.0</v>
      </c>
      <c r="Q1433" s="113">
        <v>0.0</v>
      </c>
      <c r="R1433" s="113">
        <v>0.0</v>
      </c>
      <c r="S1433" s="147">
        <f t="array" ref="S1433">IFERROR(LOOKUP(2,1/(G1433:R1433&lt;&gt;""),G1433:R1433),0)</f>
        <v>0</v>
      </c>
      <c r="T1433" s="114"/>
      <c r="U1433" s="116"/>
      <c r="V1433" s="116"/>
      <c r="W1433" s="116"/>
      <c r="X1433" s="116"/>
    </row>
    <row r="1434" ht="14.25" customHeight="1" outlineLevel="1">
      <c r="A1434" s="121"/>
      <c r="B1434" s="148" t="s">
        <v>279</v>
      </c>
      <c r="C1434" s="123" t="s">
        <v>170</v>
      </c>
      <c r="E1434" s="120">
        <f>SUM(E1432:E1433)</f>
        <v>0</v>
      </c>
      <c r="G1434" s="120">
        <f t="shared" ref="G1434:S1434" si="1961">SUM(G1432:G1433)</f>
        <v>57</v>
      </c>
      <c r="H1434" s="120">
        <f t="shared" si="1961"/>
        <v>56</v>
      </c>
      <c r="I1434" s="120">
        <f t="shared" si="1961"/>
        <v>50</v>
      </c>
      <c r="J1434" s="120">
        <f t="shared" si="1961"/>
        <v>52</v>
      </c>
      <c r="K1434" s="120">
        <f t="shared" si="1961"/>
        <v>0</v>
      </c>
      <c r="L1434" s="120">
        <f t="shared" si="1961"/>
        <v>0</v>
      </c>
      <c r="M1434" s="120">
        <f t="shared" si="1961"/>
        <v>0</v>
      </c>
      <c r="N1434" s="120">
        <f t="shared" si="1961"/>
        <v>0</v>
      </c>
      <c r="O1434" s="120">
        <f t="shared" si="1961"/>
        <v>0</v>
      </c>
      <c r="P1434" s="120">
        <f t="shared" si="1961"/>
        <v>0</v>
      </c>
      <c r="Q1434" s="120">
        <f t="shared" si="1961"/>
        <v>0</v>
      </c>
      <c r="R1434" s="120">
        <f t="shared" si="1961"/>
        <v>0</v>
      </c>
      <c r="S1434" s="120">
        <f t="shared" si="1961"/>
        <v>52</v>
      </c>
      <c r="T1434" s="109"/>
      <c r="U1434" s="120">
        <f t="shared" ref="U1434:X1434" si="1962">SUM(U1432:U1433)</f>
        <v>0</v>
      </c>
      <c r="V1434" s="120">
        <f t="shared" si="1962"/>
        <v>0</v>
      </c>
      <c r="W1434" s="120">
        <f t="shared" si="1962"/>
        <v>0</v>
      </c>
      <c r="X1434" s="120">
        <f t="shared" si="1962"/>
        <v>0</v>
      </c>
    </row>
    <row r="1435" ht="14.25" customHeight="1" outlineLevel="1">
      <c r="A1435" s="128"/>
      <c r="B1435" s="129"/>
      <c r="C1435" s="130"/>
      <c r="E1435" s="131"/>
      <c r="G1435" s="131"/>
      <c r="H1435" s="131"/>
      <c r="I1435" s="131"/>
      <c r="J1435" s="131"/>
      <c r="K1435" s="131"/>
      <c r="L1435" s="131"/>
      <c r="M1435" s="131"/>
      <c r="N1435" s="131"/>
      <c r="O1435" s="131"/>
      <c r="P1435" s="131"/>
      <c r="Q1435" s="131"/>
      <c r="R1435" s="131"/>
      <c r="S1435" s="131"/>
      <c r="T1435" s="70"/>
      <c r="U1435" s="131"/>
      <c r="V1435" s="131"/>
      <c r="W1435" s="131"/>
      <c r="X1435" s="131"/>
    </row>
    <row r="1436" ht="14.25" customHeight="1" outlineLevel="1">
      <c r="A1436" s="110"/>
      <c r="B1436" s="111" t="s">
        <v>280</v>
      </c>
      <c r="C1436" s="112" t="s">
        <v>170</v>
      </c>
      <c r="E1436" s="116"/>
      <c r="G1436" s="113">
        <v>0.0</v>
      </c>
      <c r="H1436" s="113">
        <v>1.0</v>
      </c>
      <c r="I1436" s="116">
        <v>1.0</v>
      </c>
      <c r="J1436" s="116">
        <v>0.0</v>
      </c>
      <c r="K1436" s="116"/>
      <c r="L1436" s="116"/>
      <c r="M1436" s="116"/>
      <c r="N1436" s="116"/>
      <c r="O1436" s="116"/>
      <c r="P1436" s="116"/>
      <c r="Q1436" s="116"/>
      <c r="R1436" s="116"/>
      <c r="S1436" s="120">
        <f>SUM(G1436:R1436)</f>
        <v>2</v>
      </c>
      <c r="T1436" s="114"/>
      <c r="U1436" s="116"/>
      <c r="V1436" s="116"/>
      <c r="W1436" s="116"/>
      <c r="X1436" s="116"/>
    </row>
    <row r="1437" ht="14.25" customHeight="1" outlineLevel="1">
      <c r="A1437" s="110"/>
      <c r="B1437" s="111" t="s">
        <v>281</v>
      </c>
      <c r="C1437" s="112" t="s">
        <v>69</v>
      </c>
      <c r="E1437" s="116"/>
      <c r="G1437" s="115">
        <f>IFERROR(G1436/((G1434+E1434)/2),0)</f>
        <v>0</v>
      </c>
      <c r="H1437" s="115">
        <f t="shared" ref="H1437:R1437" si="1963">IFERROR(H1436/((H1434+G1434)/2),0)</f>
        <v>0.01769911504</v>
      </c>
      <c r="I1437" s="115">
        <f t="shared" si="1963"/>
        <v>0.01886792453</v>
      </c>
      <c r="J1437" s="115">
        <f t="shared" si="1963"/>
        <v>0</v>
      </c>
      <c r="K1437" s="115">
        <f t="shared" si="1963"/>
        <v>0</v>
      </c>
      <c r="L1437" s="115">
        <f t="shared" si="1963"/>
        <v>0</v>
      </c>
      <c r="M1437" s="115">
        <f t="shared" si="1963"/>
        <v>0</v>
      </c>
      <c r="N1437" s="115">
        <f t="shared" si="1963"/>
        <v>0</v>
      </c>
      <c r="O1437" s="115">
        <f t="shared" si="1963"/>
        <v>0</v>
      </c>
      <c r="P1437" s="115">
        <f t="shared" si="1963"/>
        <v>0</v>
      </c>
      <c r="Q1437" s="115">
        <f t="shared" si="1963"/>
        <v>0</v>
      </c>
      <c r="R1437" s="115">
        <f t="shared" si="1963"/>
        <v>0</v>
      </c>
      <c r="S1437" s="117">
        <f>IFERROR(S1436/((S1434+E1434)/2),0)</f>
        <v>0.07692307692</v>
      </c>
      <c r="T1437" s="114"/>
      <c r="U1437" s="113">
        <f>IFERROR(AVERAGE(G1437:I1437),0)</f>
        <v>0.01218901319</v>
      </c>
      <c r="V1437" s="113">
        <f>IFERROR(AVERAGE(J1437:L1437),0)</f>
        <v>0</v>
      </c>
      <c r="W1437" s="113">
        <f>IFERROR(AVERAGE(M1437:O1437),0)</f>
        <v>0</v>
      </c>
      <c r="X1437" s="113">
        <f>IFERROR(AVERAGE(P1437:R1437),0)</f>
        <v>0</v>
      </c>
    </row>
    <row r="1438" ht="14.25" customHeight="1" outlineLevel="1">
      <c r="A1438" s="128"/>
      <c r="B1438" s="129"/>
      <c r="C1438" s="130"/>
      <c r="E1438" s="131"/>
      <c r="G1438" s="131"/>
      <c r="H1438" s="131"/>
      <c r="I1438" s="131"/>
      <c r="J1438" s="131"/>
      <c r="K1438" s="131"/>
      <c r="L1438" s="131"/>
      <c r="M1438" s="131"/>
      <c r="N1438" s="131"/>
      <c r="O1438" s="131"/>
      <c r="P1438" s="131"/>
      <c r="Q1438" s="131"/>
      <c r="R1438" s="131"/>
      <c r="S1438" s="131"/>
      <c r="T1438" s="70"/>
      <c r="U1438" s="131"/>
      <c r="V1438" s="131"/>
      <c r="W1438" s="131"/>
      <c r="X1438" s="131"/>
    </row>
    <row r="1439" ht="14.25" customHeight="1" outlineLevel="1">
      <c r="A1439" s="110"/>
      <c r="B1439" s="148" t="s">
        <v>282</v>
      </c>
      <c r="C1439" s="112"/>
      <c r="E1439" s="116"/>
      <c r="G1439" s="116"/>
      <c r="H1439" s="116"/>
      <c r="I1439" s="116"/>
      <c r="J1439" s="116"/>
      <c r="K1439" s="116"/>
      <c r="L1439" s="116"/>
      <c r="M1439" s="116"/>
      <c r="N1439" s="116"/>
      <c r="O1439" s="116"/>
      <c r="P1439" s="116"/>
      <c r="Q1439" s="116"/>
      <c r="R1439" s="116"/>
      <c r="S1439" s="120"/>
      <c r="T1439" s="114"/>
      <c r="U1439" s="116"/>
      <c r="V1439" s="116"/>
      <c r="W1439" s="116"/>
      <c r="X1439" s="116"/>
    </row>
    <row r="1440" ht="14.25" customHeight="1" outlineLevel="1">
      <c r="A1440" s="110"/>
      <c r="B1440" s="145" t="s">
        <v>277</v>
      </c>
      <c r="C1440" s="112" t="s">
        <v>283</v>
      </c>
      <c r="E1440" s="116"/>
      <c r="G1440" s="116">
        <v>10038.61</v>
      </c>
      <c r="H1440" s="116">
        <v>9379.31</v>
      </c>
      <c r="I1440" s="116">
        <v>7737.049999999999</v>
      </c>
      <c r="J1440" s="116">
        <v>8995.1</v>
      </c>
      <c r="K1440" s="116"/>
      <c r="L1440" s="116"/>
      <c r="M1440" s="116"/>
      <c r="N1440" s="116"/>
      <c r="O1440" s="116"/>
      <c r="P1440" s="116"/>
      <c r="Q1440" s="116"/>
      <c r="R1440" s="116"/>
      <c r="S1440" s="120">
        <f t="shared" ref="S1440:S1441" si="1965">SUM(G1440:R1440)</f>
        <v>36150.07</v>
      </c>
      <c r="T1440" s="114"/>
      <c r="U1440" s="116">
        <f t="shared" ref="U1440:X1440" si="1964">SUMIFS($G1440:$R1440,$G$5:$R$5,U$6)</f>
        <v>27154.97</v>
      </c>
      <c r="V1440" s="116">
        <f t="shared" si="1964"/>
        <v>8995.1</v>
      </c>
      <c r="W1440" s="116">
        <f t="shared" si="1964"/>
        <v>0</v>
      </c>
      <c r="X1440" s="116">
        <f t="shared" si="1964"/>
        <v>0</v>
      </c>
    </row>
    <row r="1441" ht="14.25" customHeight="1" outlineLevel="1">
      <c r="A1441" s="110"/>
      <c r="B1441" s="145" t="s">
        <v>278</v>
      </c>
      <c r="C1441" s="112" t="s">
        <v>283</v>
      </c>
      <c r="E1441" s="116"/>
      <c r="G1441" s="113">
        <v>0.0</v>
      </c>
      <c r="H1441" s="113">
        <v>0.0</v>
      </c>
      <c r="I1441" s="113">
        <v>0.0</v>
      </c>
      <c r="J1441" s="113">
        <v>0.0</v>
      </c>
      <c r="K1441" s="113">
        <v>0.0</v>
      </c>
      <c r="L1441" s="113">
        <v>0.0</v>
      </c>
      <c r="M1441" s="113">
        <v>0.0</v>
      </c>
      <c r="N1441" s="113">
        <v>0.0</v>
      </c>
      <c r="O1441" s="113">
        <v>0.0</v>
      </c>
      <c r="P1441" s="113">
        <v>0.0</v>
      </c>
      <c r="Q1441" s="113">
        <v>0.0</v>
      </c>
      <c r="R1441" s="113">
        <v>0.0</v>
      </c>
      <c r="S1441" s="120">
        <f t="shared" si="1965"/>
        <v>0</v>
      </c>
      <c r="T1441" s="114"/>
      <c r="U1441" s="116">
        <f t="shared" ref="U1441:X1441" si="1966">SUMIFS($G1441:$R1441,$G$5:$R$5,U$6)</f>
        <v>0</v>
      </c>
      <c r="V1441" s="116">
        <f t="shared" si="1966"/>
        <v>0</v>
      </c>
      <c r="W1441" s="116">
        <f t="shared" si="1966"/>
        <v>0</v>
      </c>
      <c r="X1441" s="116">
        <f t="shared" si="1966"/>
        <v>0</v>
      </c>
    </row>
    <row r="1442" ht="14.25" customHeight="1" outlineLevel="1">
      <c r="A1442" s="121"/>
      <c r="B1442" s="148" t="s">
        <v>284</v>
      </c>
      <c r="C1442" s="123" t="s">
        <v>283</v>
      </c>
      <c r="E1442" s="120">
        <f>SUM(E1440:E1441)</f>
        <v>0</v>
      </c>
      <c r="G1442" s="120">
        <f t="shared" ref="G1442:S1442" si="1967">SUM(G1440:G1441)</f>
        <v>10038.61</v>
      </c>
      <c r="H1442" s="120">
        <f t="shared" si="1967"/>
        <v>9379.31</v>
      </c>
      <c r="I1442" s="120">
        <f t="shared" si="1967"/>
        <v>7737.05</v>
      </c>
      <c r="J1442" s="120">
        <f t="shared" si="1967"/>
        <v>8995.1</v>
      </c>
      <c r="K1442" s="120">
        <f t="shared" si="1967"/>
        <v>0</v>
      </c>
      <c r="L1442" s="120">
        <f t="shared" si="1967"/>
        <v>0</v>
      </c>
      <c r="M1442" s="120">
        <f t="shared" si="1967"/>
        <v>0</v>
      </c>
      <c r="N1442" s="120">
        <f t="shared" si="1967"/>
        <v>0</v>
      </c>
      <c r="O1442" s="120">
        <f t="shared" si="1967"/>
        <v>0</v>
      </c>
      <c r="P1442" s="120">
        <f t="shared" si="1967"/>
        <v>0</v>
      </c>
      <c r="Q1442" s="120">
        <f t="shared" si="1967"/>
        <v>0</v>
      </c>
      <c r="R1442" s="120">
        <f t="shared" si="1967"/>
        <v>0</v>
      </c>
      <c r="S1442" s="120">
        <f t="shared" si="1967"/>
        <v>36150.07</v>
      </c>
      <c r="T1442" s="109"/>
      <c r="U1442" s="120">
        <f t="shared" ref="U1442:X1442" si="1968">SUM(U1440:U1441)</f>
        <v>27154.97</v>
      </c>
      <c r="V1442" s="120">
        <f t="shared" si="1968"/>
        <v>8995.1</v>
      </c>
      <c r="W1442" s="120">
        <f t="shared" si="1968"/>
        <v>0</v>
      </c>
      <c r="X1442" s="120">
        <f t="shared" si="1968"/>
        <v>0</v>
      </c>
    </row>
    <row r="1443" ht="14.25" customHeight="1" outlineLevel="1">
      <c r="A1443" s="128"/>
      <c r="B1443" s="129"/>
      <c r="C1443" s="130"/>
      <c r="E1443" s="131"/>
      <c r="G1443" s="131"/>
      <c r="H1443" s="131"/>
      <c r="I1443" s="131"/>
      <c r="J1443" s="131"/>
      <c r="K1443" s="131"/>
      <c r="L1443" s="131"/>
      <c r="M1443" s="131"/>
      <c r="N1443" s="131"/>
      <c r="O1443" s="131"/>
      <c r="P1443" s="131"/>
      <c r="Q1443" s="131"/>
      <c r="R1443" s="131"/>
      <c r="S1443" s="131"/>
      <c r="T1443" s="70"/>
      <c r="U1443" s="131"/>
      <c r="V1443" s="131"/>
      <c r="W1443" s="131"/>
      <c r="X1443" s="131"/>
    </row>
    <row r="1444" ht="14.25" customHeight="1" outlineLevel="1">
      <c r="A1444" s="110"/>
      <c r="B1444" s="111" t="s">
        <v>285</v>
      </c>
      <c r="C1444" s="112" t="s">
        <v>283</v>
      </c>
      <c r="E1444" s="116"/>
      <c r="G1444" s="116">
        <v>2350.0</v>
      </c>
      <c r="H1444" s="116">
        <v>3208.5</v>
      </c>
      <c r="I1444" s="116">
        <v>1629.0</v>
      </c>
      <c r="J1444" s="116">
        <v>3030.0</v>
      </c>
      <c r="K1444" s="116"/>
      <c r="L1444" s="116"/>
      <c r="M1444" s="116"/>
      <c r="N1444" s="116"/>
      <c r="O1444" s="116"/>
      <c r="P1444" s="116"/>
      <c r="Q1444" s="116"/>
      <c r="R1444" s="116"/>
      <c r="S1444" s="120">
        <f>SUM(G1444:R1444)</f>
        <v>10217.5</v>
      </c>
      <c r="T1444" s="114"/>
      <c r="U1444" s="116">
        <f t="shared" ref="U1444:X1444" si="1969">SUMIFS($G1444:$R1444,$G$5:$R$5,U$6)</f>
        <v>7187.5</v>
      </c>
      <c r="V1444" s="116">
        <f t="shared" si="1969"/>
        <v>3030</v>
      </c>
      <c r="W1444" s="116">
        <f t="shared" si="1969"/>
        <v>0</v>
      </c>
      <c r="X1444" s="116">
        <f t="shared" si="1969"/>
        <v>0</v>
      </c>
    </row>
    <row r="1445" ht="14.25" customHeight="1" outlineLevel="1">
      <c r="A1445" s="110"/>
      <c r="B1445" s="111" t="s">
        <v>286</v>
      </c>
      <c r="C1445" s="112" t="s">
        <v>69</v>
      </c>
      <c r="E1445" s="115">
        <f>IFERROR(E1444/E1442,0)</f>
        <v>0</v>
      </c>
      <c r="G1445" s="115">
        <f t="shared" ref="G1445:S1445" si="1970">IFERROR(G1444/G1442,0)</f>
        <v>0.2340961547</v>
      </c>
      <c r="H1445" s="115">
        <f t="shared" si="1970"/>
        <v>0.3420827332</v>
      </c>
      <c r="I1445" s="115">
        <f t="shared" si="1970"/>
        <v>0.2105453629</v>
      </c>
      <c r="J1445" s="115">
        <f t="shared" si="1970"/>
        <v>0.3368500628</v>
      </c>
      <c r="K1445" s="115">
        <f t="shared" si="1970"/>
        <v>0</v>
      </c>
      <c r="L1445" s="115">
        <f t="shared" si="1970"/>
        <v>0</v>
      </c>
      <c r="M1445" s="115">
        <f t="shared" si="1970"/>
        <v>0</v>
      </c>
      <c r="N1445" s="115">
        <f t="shared" si="1970"/>
        <v>0</v>
      </c>
      <c r="O1445" s="115">
        <f t="shared" si="1970"/>
        <v>0</v>
      </c>
      <c r="P1445" s="115">
        <f t="shared" si="1970"/>
        <v>0</v>
      </c>
      <c r="Q1445" s="115">
        <f t="shared" si="1970"/>
        <v>0</v>
      </c>
      <c r="R1445" s="115">
        <f t="shared" si="1970"/>
        <v>0</v>
      </c>
      <c r="S1445" s="117">
        <f t="shared" si="1970"/>
        <v>0.2826412231</v>
      </c>
      <c r="T1445" s="114"/>
      <c r="U1445" s="116">
        <f t="shared" ref="U1445:X1445" si="1971">IFERROR(U1444/U1442,0)</f>
        <v>0.2646845126</v>
      </c>
      <c r="V1445" s="116">
        <f t="shared" si="1971"/>
        <v>0.3368500628</v>
      </c>
      <c r="W1445" s="116">
        <f t="shared" si="1971"/>
        <v>0</v>
      </c>
      <c r="X1445" s="116">
        <f t="shared" si="1971"/>
        <v>0</v>
      </c>
    </row>
    <row r="1446" ht="14.25" customHeight="1" outlineLevel="1">
      <c r="A1446" s="128"/>
      <c r="B1446" s="129"/>
      <c r="C1446" s="130"/>
      <c r="E1446" s="131"/>
      <c r="G1446" s="131"/>
      <c r="H1446" s="131"/>
      <c r="I1446" s="131"/>
      <c r="J1446" s="131"/>
      <c r="K1446" s="131"/>
      <c r="L1446" s="131"/>
      <c r="M1446" s="131"/>
      <c r="N1446" s="131"/>
      <c r="O1446" s="131"/>
      <c r="P1446" s="131"/>
      <c r="Q1446" s="131"/>
      <c r="R1446" s="131"/>
      <c r="S1446" s="131"/>
      <c r="T1446" s="70"/>
      <c r="U1446" s="131"/>
      <c r="V1446" s="131"/>
      <c r="W1446" s="131"/>
      <c r="X1446" s="131"/>
    </row>
    <row r="1447" ht="14.25" customHeight="1" outlineLevel="1">
      <c r="A1447" s="110"/>
      <c r="B1447" s="148" t="s">
        <v>45</v>
      </c>
      <c r="C1447" s="112"/>
      <c r="E1447" s="116"/>
      <c r="G1447" s="116"/>
      <c r="H1447" s="116"/>
      <c r="I1447" s="116"/>
      <c r="J1447" s="116"/>
      <c r="K1447" s="116"/>
      <c r="L1447" s="116"/>
      <c r="M1447" s="116"/>
      <c r="N1447" s="116"/>
      <c r="O1447" s="116"/>
      <c r="P1447" s="116"/>
      <c r="Q1447" s="116"/>
      <c r="R1447" s="116"/>
      <c r="S1447" s="120"/>
      <c r="T1447" s="114"/>
      <c r="U1447" s="116"/>
      <c r="V1447" s="116"/>
      <c r="W1447" s="116"/>
      <c r="X1447" s="116"/>
    </row>
    <row r="1448" ht="14.25" customHeight="1" outlineLevel="1">
      <c r="A1448" s="110"/>
      <c r="B1448" s="111" t="s">
        <v>171</v>
      </c>
      <c r="C1448" s="112" t="s">
        <v>170</v>
      </c>
      <c r="E1448" s="116"/>
      <c r="G1448" s="116">
        <v>196.0</v>
      </c>
      <c r="H1448" s="116">
        <v>149.0</v>
      </c>
      <c r="I1448" s="116">
        <v>136.0</v>
      </c>
      <c r="J1448" s="116">
        <v>43.0</v>
      </c>
      <c r="K1448" s="116"/>
      <c r="L1448" s="116"/>
      <c r="M1448" s="116"/>
      <c r="N1448" s="116"/>
      <c r="O1448" s="116"/>
      <c r="P1448" s="116"/>
      <c r="Q1448" s="116"/>
      <c r="R1448" s="116"/>
      <c r="S1448" s="120">
        <f t="shared" ref="S1448:S1449" si="1973">SUM(G1448:R1448)</f>
        <v>524</v>
      </c>
      <c r="T1448" s="114"/>
      <c r="U1448" s="116">
        <f t="shared" ref="U1448:X1448" si="1972">SUMIFS($G1448:$R1448,$G$5:$R$5,U$6)</f>
        <v>481</v>
      </c>
      <c r="V1448" s="116">
        <f t="shared" si="1972"/>
        <v>43</v>
      </c>
      <c r="W1448" s="116">
        <f t="shared" si="1972"/>
        <v>0</v>
      </c>
      <c r="X1448" s="116">
        <f t="shared" si="1972"/>
        <v>0</v>
      </c>
    </row>
    <row r="1449" ht="14.25" customHeight="1" outlineLevel="1">
      <c r="A1449" s="110"/>
      <c r="B1449" s="111" t="s">
        <v>287</v>
      </c>
      <c r="C1449" s="112" t="s">
        <v>170</v>
      </c>
      <c r="E1449" s="116"/>
      <c r="G1449" s="116">
        <v>19.75</v>
      </c>
      <c r="H1449" s="116">
        <v>23.65</v>
      </c>
      <c r="I1449" s="116">
        <v>19.45</v>
      </c>
      <c r="J1449" s="116">
        <v>23.55</v>
      </c>
      <c r="K1449" s="116">
        <v>19.02</v>
      </c>
      <c r="L1449" s="116">
        <v>23.85</v>
      </c>
      <c r="M1449" s="116">
        <v>17.85</v>
      </c>
      <c r="N1449" s="116">
        <v>21.67</v>
      </c>
      <c r="O1449" s="116">
        <v>23.0</v>
      </c>
      <c r="P1449" s="116">
        <v>25.85</v>
      </c>
      <c r="Q1449" s="116">
        <v>22.85</v>
      </c>
      <c r="R1449" s="116">
        <v>23.85</v>
      </c>
      <c r="S1449" s="120">
        <f t="shared" si="1973"/>
        <v>264.34</v>
      </c>
      <c r="T1449" s="114"/>
      <c r="U1449" s="116">
        <f t="shared" ref="U1449:X1449" si="1974">SUMIFS($G1449:$R1449,$G$5:$R$5,U$6)</f>
        <v>62.85</v>
      </c>
      <c r="V1449" s="116">
        <f t="shared" si="1974"/>
        <v>66.42</v>
      </c>
      <c r="W1449" s="116">
        <f t="shared" si="1974"/>
        <v>62.52</v>
      </c>
      <c r="X1449" s="116">
        <f t="shared" si="1974"/>
        <v>72.55</v>
      </c>
    </row>
    <row r="1450" ht="14.25" customHeight="1" outlineLevel="1">
      <c r="A1450" s="149"/>
      <c r="B1450" s="150" t="s">
        <v>288</v>
      </c>
      <c r="C1450" s="151" t="s">
        <v>69</v>
      </c>
      <c r="E1450" s="152">
        <f>IFERROR(E1448/E1449,0)</f>
        <v>0</v>
      </c>
      <c r="G1450" s="172">
        <f t="shared" ref="G1450:S1450" si="1975">IFERROR(G1448/(G1432*G1449)*100%,0)</f>
        <v>0.1741061515</v>
      </c>
      <c r="H1450" s="172">
        <f t="shared" si="1975"/>
        <v>0.1125037753</v>
      </c>
      <c r="I1450" s="172">
        <f t="shared" si="1975"/>
        <v>0.1398457584</v>
      </c>
      <c r="J1450" s="172">
        <f t="shared" si="1975"/>
        <v>0.03511350645</v>
      </c>
      <c r="K1450" s="172">
        <f t="shared" si="1975"/>
        <v>0</v>
      </c>
      <c r="L1450" s="172">
        <f t="shared" si="1975"/>
        <v>0</v>
      </c>
      <c r="M1450" s="172">
        <f t="shared" si="1975"/>
        <v>0</v>
      </c>
      <c r="N1450" s="172">
        <f t="shared" si="1975"/>
        <v>0</v>
      </c>
      <c r="O1450" s="172">
        <f t="shared" si="1975"/>
        <v>0</v>
      </c>
      <c r="P1450" s="172">
        <f t="shared" si="1975"/>
        <v>0</v>
      </c>
      <c r="Q1450" s="172">
        <f t="shared" si="1975"/>
        <v>0</v>
      </c>
      <c r="R1450" s="172">
        <f t="shared" si="1975"/>
        <v>0</v>
      </c>
      <c r="S1450" s="173">
        <f t="shared" si="1975"/>
        <v>0.03812106786</v>
      </c>
      <c r="T1450" s="114"/>
      <c r="U1450" s="134">
        <f t="shared" ref="U1450:X1450" si="1976">IFERROR(U1448/U1449,0)</f>
        <v>7.653142403</v>
      </c>
      <c r="V1450" s="134">
        <f t="shared" si="1976"/>
        <v>0.6473953628</v>
      </c>
      <c r="W1450" s="134">
        <f t="shared" si="1976"/>
        <v>0</v>
      </c>
      <c r="X1450" s="134">
        <f t="shared" si="1976"/>
        <v>0</v>
      </c>
    </row>
    <row r="1451" ht="14.25" customHeight="1" outlineLevel="1">
      <c r="G1451" s="196"/>
      <c r="H1451" s="196"/>
      <c r="I1451" s="196"/>
      <c r="S1451" s="70"/>
    </row>
    <row r="1452" ht="14.25" customHeight="1" outlineLevel="1">
      <c r="B1452" s="209" t="s">
        <v>174</v>
      </c>
      <c r="S1452" s="70"/>
    </row>
    <row r="1453" ht="14.25" customHeight="1" outlineLevel="1">
      <c r="A1453" s="105"/>
      <c r="B1453" s="106" t="s">
        <v>276</v>
      </c>
      <c r="C1453" s="107"/>
      <c r="E1453" s="108"/>
      <c r="G1453" s="108"/>
      <c r="H1453" s="108"/>
      <c r="I1453" s="108"/>
      <c r="J1453" s="108"/>
      <c r="K1453" s="108"/>
      <c r="L1453" s="108"/>
      <c r="M1453" s="108"/>
      <c r="N1453" s="108"/>
      <c r="O1453" s="108"/>
      <c r="P1453" s="108"/>
      <c r="Q1453" s="108"/>
      <c r="R1453" s="108"/>
      <c r="S1453" s="108"/>
      <c r="T1453" s="109"/>
      <c r="U1453" s="108"/>
      <c r="V1453" s="108"/>
      <c r="W1453" s="108"/>
      <c r="X1453" s="108"/>
    </row>
    <row r="1454" ht="14.25" customHeight="1" outlineLevel="1">
      <c r="A1454" s="144"/>
      <c r="B1454" s="145" t="s">
        <v>277</v>
      </c>
      <c r="C1454" s="146" t="s">
        <v>170</v>
      </c>
      <c r="E1454" s="113"/>
      <c r="G1454" s="113">
        <v>39.0</v>
      </c>
      <c r="H1454" s="113">
        <v>39.0</v>
      </c>
      <c r="I1454" s="113">
        <v>42.0</v>
      </c>
      <c r="J1454" s="113">
        <v>42.0</v>
      </c>
      <c r="K1454" s="113"/>
      <c r="L1454" s="113"/>
      <c r="M1454" s="113"/>
      <c r="N1454" s="113"/>
      <c r="O1454" s="113"/>
      <c r="P1454" s="113"/>
      <c r="Q1454" s="113"/>
      <c r="R1454" s="113"/>
      <c r="S1454" s="147">
        <f t="array" ref="S1454">IFERROR(LOOKUP(2,1/(G1454:R1454&lt;&gt;""),G1454:R1454),0)</f>
        <v>42</v>
      </c>
      <c r="T1454" s="114"/>
      <c r="U1454" s="116"/>
      <c r="V1454" s="116"/>
      <c r="W1454" s="116"/>
      <c r="X1454" s="116"/>
    </row>
    <row r="1455" ht="14.25" customHeight="1" outlineLevel="1">
      <c r="A1455" s="144"/>
      <c r="B1455" s="145" t="s">
        <v>278</v>
      </c>
      <c r="C1455" s="146" t="s">
        <v>170</v>
      </c>
      <c r="E1455" s="113"/>
      <c r="G1455" s="113">
        <v>0.0</v>
      </c>
      <c r="H1455" s="113">
        <v>0.0</v>
      </c>
      <c r="I1455" s="113">
        <v>0.0</v>
      </c>
      <c r="J1455" s="113">
        <v>0.0</v>
      </c>
      <c r="K1455" s="113">
        <v>0.0</v>
      </c>
      <c r="L1455" s="113">
        <v>0.0</v>
      </c>
      <c r="M1455" s="113">
        <v>0.0</v>
      </c>
      <c r="N1455" s="113">
        <v>0.0</v>
      </c>
      <c r="O1455" s="113">
        <v>0.0</v>
      </c>
      <c r="P1455" s="113">
        <v>0.0</v>
      </c>
      <c r="Q1455" s="113">
        <v>0.0</v>
      </c>
      <c r="R1455" s="113">
        <v>0.0</v>
      </c>
      <c r="S1455" s="147">
        <f t="array" ref="S1455">IFERROR(LOOKUP(2,1/(G1455:R1455&lt;&gt;""),G1455:R1455),0)</f>
        <v>0</v>
      </c>
      <c r="T1455" s="114"/>
      <c r="U1455" s="116"/>
      <c r="V1455" s="116"/>
      <c r="W1455" s="116"/>
      <c r="X1455" s="116"/>
    </row>
    <row r="1456" ht="14.25" customHeight="1" outlineLevel="1">
      <c r="A1456" s="121"/>
      <c r="B1456" s="148" t="s">
        <v>279</v>
      </c>
      <c r="C1456" s="123" t="s">
        <v>170</v>
      </c>
      <c r="E1456" s="120">
        <f>SUM(E1454:E1455)</f>
        <v>0</v>
      </c>
      <c r="G1456" s="120">
        <f t="shared" ref="G1456:S1456" si="1977">SUM(G1454:G1455)</f>
        <v>39</v>
      </c>
      <c r="H1456" s="120">
        <f t="shared" si="1977"/>
        <v>39</v>
      </c>
      <c r="I1456" s="120">
        <f t="shared" si="1977"/>
        <v>42</v>
      </c>
      <c r="J1456" s="120">
        <f t="shared" si="1977"/>
        <v>42</v>
      </c>
      <c r="K1456" s="120">
        <f t="shared" si="1977"/>
        <v>0</v>
      </c>
      <c r="L1456" s="120">
        <f t="shared" si="1977"/>
        <v>0</v>
      </c>
      <c r="M1456" s="120">
        <f t="shared" si="1977"/>
        <v>0</v>
      </c>
      <c r="N1456" s="120">
        <f t="shared" si="1977"/>
        <v>0</v>
      </c>
      <c r="O1456" s="120">
        <f t="shared" si="1977"/>
        <v>0</v>
      </c>
      <c r="P1456" s="120">
        <f t="shared" si="1977"/>
        <v>0</v>
      </c>
      <c r="Q1456" s="120">
        <f t="shared" si="1977"/>
        <v>0</v>
      </c>
      <c r="R1456" s="120">
        <f t="shared" si="1977"/>
        <v>0</v>
      </c>
      <c r="S1456" s="120">
        <f t="shared" si="1977"/>
        <v>42</v>
      </c>
      <c r="T1456" s="109"/>
      <c r="U1456" s="120">
        <f t="shared" ref="U1456:X1456" si="1978">SUM(U1454:U1455)</f>
        <v>0</v>
      </c>
      <c r="V1456" s="120">
        <f t="shared" si="1978"/>
        <v>0</v>
      </c>
      <c r="W1456" s="120">
        <f t="shared" si="1978"/>
        <v>0</v>
      </c>
      <c r="X1456" s="120">
        <f t="shared" si="1978"/>
        <v>0</v>
      </c>
    </row>
    <row r="1457" ht="14.25" customHeight="1" outlineLevel="1">
      <c r="A1457" s="128"/>
      <c r="B1457" s="129"/>
      <c r="C1457" s="130"/>
      <c r="E1457" s="131"/>
      <c r="G1457" s="131"/>
      <c r="H1457" s="131"/>
      <c r="I1457" s="131"/>
      <c r="J1457" s="131"/>
      <c r="K1457" s="131"/>
      <c r="L1457" s="131"/>
      <c r="M1457" s="131"/>
      <c r="N1457" s="131"/>
      <c r="O1457" s="131"/>
      <c r="P1457" s="131"/>
      <c r="Q1457" s="131"/>
      <c r="R1457" s="131"/>
      <c r="S1457" s="131"/>
      <c r="T1457" s="70"/>
      <c r="U1457" s="131"/>
      <c r="V1457" s="131"/>
      <c r="W1457" s="131"/>
      <c r="X1457" s="131"/>
    </row>
    <row r="1458" ht="14.25" customHeight="1" outlineLevel="1">
      <c r="A1458" s="110"/>
      <c r="B1458" s="111" t="s">
        <v>280</v>
      </c>
      <c r="C1458" s="112" t="s">
        <v>170</v>
      </c>
      <c r="E1458" s="116"/>
      <c r="G1458" s="113">
        <v>0.0</v>
      </c>
      <c r="H1458" s="113">
        <v>0.0</v>
      </c>
      <c r="I1458" s="116">
        <v>0.0</v>
      </c>
      <c r="J1458" s="116">
        <v>0.0</v>
      </c>
      <c r="K1458" s="116"/>
      <c r="L1458" s="116"/>
      <c r="M1458" s="116"/>
      <c r="N1458" s="116"/>
      <c r="O1458" s="116"/>
      <c r="P1458" s="116"/>
      <c r="Q1458" s="116"/>
      <c r="R1458" s="116"/>
      <c r="S1458" s="120">
        <f>SUM(G1458:R1458)</f>
        <v>0</v>
      </c>
      <c r="T1458" s="114"/>
      <c r="U1458" s="116"/>
      <c r="V1458" s="116"/>
      <c r="W1458" s="116"/>
      <c r="X1458" s="116"/>
    </row>
    <row r="1459" ht="14.25" customHeight="1" outlineLevel="1">
      <c r="A1459" s="110"/>
      <c r="B1459" s="111" t="s">
        <v>281</v>
      </c>
      <c r="C1459" s="112" t="s">
        <v>69</v>
      </c>
      <c r="E1459" s="116"/>
      <c r="G1459" s="115">
        <f>IFERROR(G1458/((G1456+E1456)/2),0)</f>
        <v>0</v>
      </c>
      <c r="H1459" s="115">
        <f t="shared" ref="H1459:R1459" si="1979">IFERROR(H1458/((H1456+G1456)/2),0)</f>
        <v>0</v>
      </c>
      <c r="I1459" s="115">
        <f t="shared" si="1979"/>
        <v>0</v>
      </c>
      <c r="J1459" s="115">
        <f t="shared" si="1979"/>
        <v>0</v>
      </c>
      <c r="K1459" s="115">
        <f t="shared" si="1979"/>
        <v>0</v>
      </c>
      <c r="L1459" s="115">
        <f t="shared" si="1979"/>
        <v>0</v>
      </c>
      <c r="M1459" s="115">
        <f t="shared" si="1979"/>
        <v>0</v>
      </c>
      <c r="N1459" s="115">
        <f t="shared" si="1979"/>
        <v>0</v>
      </c>
      <c r="O1459" s="115">
        <f t="shared" si="1979"/>
        <v>0</v>
      </c>
      <c r="P1459" s="115">
        <f t="shared" si="1979"/>
        <v>0</v>
      </c>
      <c r="Q1459" s="115">
        <f t="shared" si="1979"/>
        <v>0</v>
      </c>
      <c r="R1459" s="115">
        <f t="shared" si="1979"/>
        <v>0</v>
      </c>
      <c r="S1459" s="117">
        <f>IFERROR(S1458/((S1456+E1456)/2),0)</f>
        <v>0</v>
      </c>
      <c r="T1459" s="114"/>
      <c r="U1459" s="113">
        <f>IFERROR(AVERAGE(G1459:I1459),0)</f>
        <v>0</v>
      </c>
      <c r="V1459" s="113">
        <f>IFERROR(AVERAGE(J1459:L1459),0)</f>
        <v>0</v>
      </c>
      <c r="W1459" s="113">
        <f>IFERROR(AVERAGE(M1459:O1459),0)</f>
        <v>0</v>
      </c>
      <c r="X1459" s="113">
        <f>IFERROR(AVERAGE(P1459:R1459),0)</f>
        <v>0</v>
      </c>
    </row>
    <row r="1460" ht="14.25" customHeight="1" outlineLevel="1">
      <c r="A1460" s="128"/>
      <c r="B1460" s="129"/>
      <c r="C1460" s="130"/>
      <c r="E1460" s="131"/>
      <c r="G1460" s="131"/>
      <c r="H1460" s="131"/>
      <c r="I1460" s="131"/>
      <c r="J1460" s="131"/>
      <c r="K1460" s="131"/>
      <c r="L1460" s="131"/>
      <c r="M1460" s="131"/>
      <c r="N1460" s="131"/>
      <c r="O1460" s="131"/>
      <c r="P1460" s="131"/>
      <c r="Q1460" s="131"/>
      <c r="R1460" s="131"/>
      <c r="S1460" s="131"/>
      <c r="T1460" s="70"/>
      <c r="U1460" s="131"/>
      <c r="V1460" s="131"/>
      <c r="W1460" s="131"/>
      <c r="X1460" s="131"/>
    </row>
    <row r="1461" ht="14.25" customHeight="1" outlineLevel="1">
      <c r="A1461" s="110"/>
      <c r="B1461" s="148" t="s">
        <v>282</v>
      </c>
      <c r="C1461" s="112"/>
      <c r="E1461" s="116"/>
      <c r="G1461" s="116"/>
      <c r="H1461" s="116"/>
      <c r="I1461" s="116"/>
      <c r="J1461" s="116"/>
      <c r="K1461" s="116"/>
      <c r="L1461" s="116"/>
      <c r="M1461" s="116"/>
      <c r="N1461" s="116"/>
      <c r="O1461" s="116"/>
      <c r="P1461" s="116"/>
      <c r="Q1461" s="116"/>
      <c r="R1461" s="116"/>
      <c r="S1461" s="120"/>
      <c r="T1461" s="114"/>
      <c r="U1461" s="116"/>
      <c r="V1461" s="116"/>
      <c r="W1461" s="116"/>
      <c r="X1461" s="116"/>
    </row>
    <row r="1462" ht="14.25" customHeight="1" outlineLevel="1">
      <c r="A1462" s="110"/>
      <c r="B1462" s="145" t="s">
        <v>277</v>
      </c>
      <c r="C1462" s="112" t="s">
        <v>283</v>
      </c>
      <c r="E1462" s="116"/>
      <c r="G1462" s="116">
        <v>6806.6</v>
      </c>
      <c r="H1462" s="116">
        <v>6179.37</v>
      </c>
      <c r="I1462" s="116">
        <v>6150.8</v>
      </c>
      <c r="J1462" s="116">
        <v>6915.3</v>
      </c>
      <c r="K1462" s="116"/>
      <c r="L1462" s="116"/>
      <c r="M1462" s="116"/>
      <c r="N1462" s="116"/>
      <c r="O1462" s="116"/>
      <c r="P1462" s="116"/>
      <c r="Q1462" s="116"/>
      <c r="R1462" s="116"/>
      <c r="S1462" s="120">
        <f t="shared" ref="S1462:S1463" si="1981">SUM(G1462:R1462)</f>
        <v>26052.07</v>
      </c>
      <c r="T1462" s="114"/>
      <c r="U1462" s="116">
        <f t="shared" ref="U1462:X1462" si="1980">SUMIFS($G1462:$R1462,$G$5:$R$5,U$6)</f>
        <v>19136.77</v>
      </c>
      <c r="V1462" s="116">
        <f t="shared" si="1980"/>
        <v>6915.3</v>
      </c>
      <c r="W1462" s="116">
        <f t="shared" si="1980"/>
        <v>0</v>
      </c>
      <c r="X1462" s="116">
        <f t="shared" si="1980"/>
        <v>0</v>
      </c>
    </row>
    <row r="1463" ht="14.25" customHeight="1" outlineLevel="1">
      <c r="A1463" s="110"/>
      <c r="B1463" s="145" t="s">
        <v>278</v>
      </c>
      <c r="C1463" s="112" t="s">
        <v>283</v>
      </c>
      <c r="E1463" s="116"/>
      <c r="G1463" s="113">
        <v>0.0</v>
      </c>
      <c r="H1463" s="113">
        <v>0.0</v>
      </c>
      <c r="I1463" s="113">
        <v>0.0</v>
      </c>
      <c r="J1463" s="113">
        <v>0.0</v>
      </c>
      <c r="K1463" s="113">
        <v>0.0</v>
      </c>
      <c r="L1463" s="113">
        <v>0.0</v>
      </c>
      <c r="M1463" s="113">
        <v>0.0</v>
      </c>
      <c r="N1463" s="113">
        <v>0.0</v>
      </c>
      <c r="O1463" s="113">
        <v>0.0</v>
      </c>
      <c r="P1463" s="113">
        <v>0.0</v>
      </c>
      <c r="Q1463" s="113">
        <v>0.0</v>
      </c>
      <c r="R1463" s="113">
        <v>0.0</v>
      </c>
      <c r="S1463" s="120">
        <f t="shared" si="1981"/>
        <v>0</v>
      </c>
      <c r="T1463" s="114"/>
      <c r="U1463" s="116">
        <f t="shared" ref="U1463:X1463" si="1982">SUMIFS($G1463:$R1463,$G$5:$R$5,U$6)</f>
        <v>0</v>
      </c>
      <c r="V1463" s="116">
        <f t="shared" si="1982"/>
        <v>0</v>
      </c>
      <c r="W1463" s="116">
        <f t="shared" si="1982"/>
        <v>0</v>
      </c>
      <c r="X1463" s="116">
        <f t="shared" si="1982"/>
        <v>0</v>
      </c>
    </row>
    <row r="1464" ht="14.25" customHeight="1" outlineLevel="1">
      <c r="A1464" s="121"/>
      <c r="B1464" s="148" t="s">
        <v>284</v>
      </c>
      <c r="C1464" s="123" t="s">
        <v>283</v>
      </c>
      <c r="E1464" s="120">
        <f>SUM(E1462:E1463)</f>
        <v>0</v>
      </c>
      <c r="G1464" s="120">
        <f t="shared" ref="G1464:S1464" si="1983">SUM(G1462:G1463)</f>
        <v>6806.6</v>
      </c>
      <c r="H1464" s="120">
        <f t="shared" si="1983"/>
        <v>6179.37</v>
      </c>
      <c r="I1464" s="120">
        <f t="shared" si="1983"/>
        <v>6150.8</v>
      </c>
      <c r="J1464" s="120">
        <f t="shared" si="1983"/>
        <v>6915.3</v>
      </c>
      <c r="K1464" s="120">
        <f t="shared" si="1983"/>
        <v>0</v>
      </c>
      <c r="L1464" s="120">
        <f t="shared" si="1983"/>
        <v>0</v>
      </c>
      <c r="M1464" s="120">
        <f t="shared" si="1983"/>
        <v>0</v>
      </c>
      <c r="N1464" s="120">
        <f t="shared" si="1983"/>
        <v>0</v>
      </c>
      <c r="O1464" s="120">
        <f t="shared" si="1983"/>
        <v>0</v>
      </c>
      <c r="P1464" s="120">
        <f t="shared" si="1983"/>
        <v>0</v>
      </c>
      <c r="Q1464" s="120">
        <f t="shared" si="1983"/>
        <v>0</v>
      </c>
      <c r="R1464" s="120">
        <f t="shared" si="1983"/>
        <v>0</v>
      </c>
      <c r="S1464" s="120">
        <f t="shared" si="1983"/>
        <v>26052.07</v>
      </c>
      <c r="T1464" s="109"/>
      <c r="U1464" s="120">
        <f t="shared" ref="U1464:X1464" si="1984">SUM(U1462:U1463)</f>
        <v>19136.77</v>
      </c>
      <c r="V1464" s="120">
        <f t="shared" si="1984"/>
        <v>6915.3</v>
      </c>
      <c r="W1464" s="120">
        <f t="shared" si="1984"/>
        <v>0</v>
      </c>
      <c r="X1464" s="120">
        <f t="shared" si="1984"/>
        <v>0</v>
      </c>
    </row>
    <row r="1465" ht="14.25" customHeight="1" outlineLevel="1">
      <c r="A1465" s="128"/>
      <c r="B1465" s="129"/>
      <c r="C1465" s="130"/>
      <c r="E1465" s="131"/>
      <c r="G1465" s="131"/>
      <c r="H1465" s="131"/>
      <c r="I1465" s="131"/>
      <c r="J1465" s="131"/>
      <c r="K1465" s="131"/>
      <c r="L1465" s="131"/>
      <c r="M1465" s="131"/>
      <c r="N1465" s="131"/>
      <c r="O1465" s="131"/>
      <c r="P1465" s="131"/>
      <c r="Q1465" s="131"/>
      <c r="R1465" s="131"/>
      <c r="S1465" s="131"/>
      <c r="T1465" s="70"/>
      <c r="U1465" s="131"/>
      <c r="V1465" s="131"/>
      <c r="W1465" s="131"/>
      <c r="X1465" s="131"/>
    </row>
    <row r="1466" ht="14.25" customHeight="1" outlineLevel="1">
      <c r="A1466" s="110"/>
      <c r="B1466" s="111" t="s">
        <v>285</v>
      </c>
      <c r="C1466" s="112" t="s">
        <v>283</v>
      </c>
      <c r="E1466" s="116"/>
      <c r="G1466" s="116">
        <v>1587.5</v>
      </c>
      <c r="H1466" s="116">
        <v>1968.5</v>
      </c>
      <c r="I1466" s="116">
        <v>1207.5</v>
      </c>
      <c r="J1466" s="116">
        <v>2292.5</v>
      </c>
      <c r="K1466" s="116"/>
      <c r="L1466" s="116"/>
      <c r="M1466" s="116"/>
      <c r="N1466" s="116"/>
      <c r="O1466" s="116"/>
      <c r="P1466" s="116"/>
      <c r="Q1466" s="116"/>
      <c r="R1466" s="116"/>
      <c r="S1466" s="120">
        <f>SUM(G1466:R1466)</f>
        <v>7056</v>
      </c>
      <c r="T1466" s="114"/>
      <c r="U1466" s="116">
        <f t="shared" ref="U1466:X1466" si="1985">SUMIFS($G1466:$R1466,$G$5:$R$5,U$6)</f>
        <v>4763.5</v>
      </c>
      <c r="V1466" s="116">
        <f t="shared" si="1985"/>
        <v>2292.5</v>
      </c>
      <c r="W1466" s="116">
        <f t="shared" si="1985"/>
        <v>0</v>
      </c>
      <c r="X1466" s="116">
        <f t="shared" si="1985"/>
        <v>0</v>
      </c>
    </row>
    <row r="1467" ht="14.25" customHeight="1" outlineLevel="1">
      <c r="A1467" s="110"/>
      <c r="B1467" s="111" t="s">
        <v>286</v>
      </c>
      <c r="C1467" s="112" t="s">
        <v>69</v>
      </c>
      <c r="E1467" s="115">
        <f>IFERROR(E1466/E1464,0)</f>
        <v>0</v>
      </c>
      <c r="G1467" s="115">
        <f t="shared" ref="G1467:S1467" si="1986">IFERROR(G1466/G1464,0)</f>
        <v>0.2332295125</v>
      </c>
      <c r="H1467" s="115">
        <f t="shared" si="1986"/>
        <v>0.3185599827</v>
      </c>
      <c r="I1467" s="115">
        <f t="shared" si="1986"/>
        <v>0.1963159264</v>
      </c>
      <c r="J1467" s="115">
        <f t="shared" si="1986"/>
        <v>0.3315112866</v>
      </c>
      <c r="K1467" s="115">
        <f t="shared" si="1986"/>
        <v>0</v>
      </c>
      <c r="L1467" s="115">
        <f t="shared" si="1986"/>
        <v>0</v>
      </c>
      <c r="M1467" s="115">
        <f t="shared" si="1986"/>
        <v>0</v>
      </c>
      <c r="N1467" s="115">
        <f t="shared" si="1986"/>
        <v>0</v>
      </c>
      <c r="O1467" s="115">
        <f t="shared" si="1986"/>
        <v>0</v>
      </c>
      <c r="P1467" s="115">
        <f t="shared" si="1986"/>
        <v>0</v>
      </c>
      <c r="Q1467" s="115">
        <f t="shared" si="1986"/>
        <v>0</v>
      </c>
      <c r="R1467" s="115">
        <f t="shared" si="1986"/>
        <v>0</v>
      </c>
      <c r="S1467" s="117">
        <f t="shared" si="1986"/>
        <v>0.2708422018</v>
      </c>
      <c r="T1467" s="114"/>
      <c r="U1467" s="116">
        <f t="shared" ref="U1467:X1467" si="1987">IFERROR(U1466/U1464,0)</f>
        <v>0.2489187047</v>
      </c>
      <c r="V1467" s="116">
        <f t="shared" si="1987"/>
        <v>0.3315112866</v>
      </c>
      <c r="W1467" s="116">
        <f t="shared" si="1987"/>
        <v>0</v>
      </c>
      <c r="X1467" s="116">
        <f t="shared" si="1987"/>
        <v>0</v>
      </c>
    </row>
    <row r="1468" ht="14.25" customHeight="1" outlineLevel="1">
      <c r="A1468" s="128"/>
      <c r="B1468" s="129"/>
      <c r="C1468" s="130"/>
      <c r="E1468" s="131"/>
      <c r="G1468" s="131"/>
      <c r="H1468" s="131"/>
      <c r="I1468" s="131"/>
      <c r="J1468" s="131"/>
      <c r="K1468" s="131"/>
      <c r="L1468" s="131"/>
      <c r="M1468" s="131"/>
      <c r="N1468" s="131"/>
      <c r="O1468" s="131"/>
      <c r="P1468" s="131"/>
      <c r="Q1468" s="131"/>
      <c r="R1468" s="131"/>
      <c r="S1468" s="131"/>
      <c r="T1468" s="70"/>
      <c r="U1468" s="131"/>
      <c r="V1468" s="131"/>
      <c r="W1468" s="131"/>
      <c r="X1468" s="131"/>
    </row>
    <row r="1469" ht="14.25" customHeight="1" outlineLevel="1">
      <c r="A1469" s="110"/>
      <c r="B1469" s="148" t="s">
        <v>45</v>
      </c>
      <c r="C1469" s="112"/>
      <c r="E1469" s="116"/>
      <c r="G1469" s="116"/>
      <c r="H1469" s="116"/>
      <c r="I1469" s="116"/>
      <c r="J1469" s="116"/>
      <c r="K1469" s="116"/>
      <c r="L1469" s="116"/>
      <c r="M1469" s="116"/>
      <c r="N1469" s="116"/>
      <c r="O1469" s="116"/>
      <c r="P1469" s="116"/>
      <c r="Q1469" s="116"/>
      <c r="R1469" s="116"/>
      <c r="S1469" s="120"/>
      <c r="T1469" s="114"/>
      <c r="U1469" s="116"/>
      <c r="V1469" s="116"/>
      <c r="W1469" s="116"/>
      <c r="X1469" s="116"/>
    </row>
    <row r="1470" ht="14.25" customHeight="1" outlineLevel="1">
      <c r="A1470" s="110"/>
      <c r="B1470" s="111" t="s">
        <v>171</v>
      </c>
      <c r="C1470" s="112" t="s">
        <v>170</v>
      </c>
      <c r="E1470" s="116"/>
      <c r="G1470" s="116">
        <v>137.0</v>
      </c>
      <c r="H1470" s="116">
        <v>139.0</v>
      </c>
      <c r="I1470" s="116">
        <v>134.0</v>
      </c>
      <c r="J1470" s="116">
        <v>24.0</v>
      </c>
      <c r="K1470" s="116"/>
      <c r="L1470" s="116"/>
      <c r="M1470" s="116"/>
      <c r="N1470" s="116"/>
      <c r="O1470" s="116"/>
      <c r="P1470" s="116"/>
      <c r="Q1470" s="116"/>
      <c r="R1470" s="116"/>
      <c r="S1470" s="120">
        <f t="shared" ref="S1470:S1471" si="1989">SUM(G1470:R1470)</f>
        <v>434</v>
      </c>
      <c r="T1470" s="114"/>
      <c r="U1470" s="116">
        <f t="shared" ref="U1470:X1470" si="1988">SUMIFS($G1470:$R1470,$G$5:$R$5,U$6)</f>
        <v>410</v>
      </c>
      <c r="V1470" s="116">
        <f t="shared" si="1988"/>
        <v>24</v>
      </c>
      <c r="W1470" s="116">
        <f t="shared" si="1988"/>
        <v>0</v>
      </c>
      <c r="X1470" s="116">
        <f t="shared" si="1988"/>
        <v>0</v>
      </c>
    </row>
    <row r="1471" ht="14.25" customHeight="1" outlineLevel="1">
      <c r="A1471" s="110"/>
      <c r="B1471" s="111" t="s">
        <v>287</v>
      </c>
      <c r="C1471" s="112" t="s">
        <v>170</v>
      </c>
      <c r="E1471" s="116"/>
      <c r="G1471" s="116">
        <v>19.75</v>
      </c>
      <c r="H1471" s="116">
        <v>23.65</v>
      </c>
      <c r="I1471" s="116">
        <v>19.45</v>
      </c>
      <c r="J1471" s="116">
        <v>23.55</v>
      </c>
      <c r="K1471" s="116">
        <v>19.02</v>
      </c>
      <c r="L1471" s="116">
        <v>23.85</v>
      </c>
      <c r="M1471" s="116">
        <v>17.85</v>
      </c>
      <c r="N1471" s="116">
        <v>21.67</v>
      </c>
      <c r="O1471" s="116">
        <v>23.0</v>
      </c>
      <c r="P1471" s="116">
        <v>25.85</v>
      </c>
      <c r="Q1471" s="116">
        <v>22.85</v>
      </c>
      <c r="R1471" s="116">
        <v>23.85</v>
      </c>
      <c r="S1471" s="120">
        <f t="shared" si="1989"/>
        <v>264.34</v>
      </c>
      <c r="T1471" s="114"/>
      <c r="U1471" s="116">
        <f t="shared" ref="U1471:X1471" si="1990">SUMIFS($G1471:$R1471,$G$5:$R$5,U$6)</f>
        <v>62.85</v>
      </c>
      <c r="V1471" s="116">
        <f t="shared" si="1990"/>
        <v>66.42</v>
      </c>
      <c r="W1471" s="116">
        <f t="shared" si="1990"/>
        <v>62.52</v>
      </c>
      <c r="X1471" s="116">
        <f t="shared" si="1990"/>
        <v>72.55</v>
      </c>
    </row>
    <row r="1472" ht="14.25" customHeight="1" outlineLevel="1">
      <c r="A1472" s="149"/>
      <c r="B1472" s="150" t="s">
        <v>288</v>
      </c>
      <c r="C1472" s="151" t="s">
        <v>69</v>
      </c>
      <c r="E1472" s="152">
        <f>IFERROR(E1470/E1471,0)</f>
        <v>0</v>
      </c>
      <c r="G1472" s="172">
        <f t="shared" ref="G1472:S1472" si="1991">IFERROR(G1470/(G1454*G1471)*100%,0)</f>
        <v>0.1778643298</v>
      </c>
      <c r="H1472" s="172">
        <f t="shared" si="1991"/>
        <v>0.1507020112</v>
      </c>
      <c r="I1472" s="172">
        <f t="shared" si="1991"/>
        <v>0.1640347656</v>
      </c>
      <c r="J1472" s="172">
        <f t="shared" si="1991"/>
        <v>0.02426448286</v>
      </c>
      <c r="K1472" s="172">
        <f t="shared" si="1991"/>
        <v>0</v>
      </c>
      <c r="L1472" s="172">
        <f t="shared" si="1991"/>
        <v>0</v>
      </c>
      <c r="M1472" s="172">
        <f t="shared" si="1991"/>
        <v>0</v>
      </c>
      <c r="N1472" s="172">
        <f t="shared" si="1991"/>
        <v>0</v>
      </c>
      <c r="O1472" s="172">
        <f t="shared" si="1991"/>
        <v>0</v>
      </c>
      <c r="P1472" s="172">
        <f t="shared" si="1991"/>
        <v>0</v>
      </c>
      <c r="Q1472" s="172">
        <f t="shared" si="1991"/>
        <v>0</v>
      </c>
      <c r="R1472" s="172">
        <f t="shared" si="1991"/>
        <v>0</v>
      </c>
      <c r="S1472" s="173">
        <f t="shared" si="1991"/>
        <v>0.03909106958</v>
      </c>
      <c r="T1472" s="114"/>
      <c r="U1472" s="134">
        <f t="shared" ref="U1472:X1472" si="1992">IFERROR(U1470/U1471,0)</f>
        <v>6.523468576</v>
      </c>
      <c r="V1472" s="134">
        <f t="shared" si="1992"/>
        <v>0.3613369467</v>
      </c>
      <c r="W1472" s="134">
        <f t="shared" si="1992"/>
        <v>0</v>
      </c>
      <c r="X1472" s="134">
        <f t="shared" si="1992"/>
        <v>0</v>
      </c>
    </row>
    <row r="1473" ht="14.25" customHeight="1" outlineLevel="1">
      <c r="S1473" s="70"/>
    </row>
    <row r="1474" ht="14.25" customHeight="1" outlineLevel="1">
      <c r="B1474" s="209" t="s">
        <v>175</v>
      </c>
      <c r="S1474" s="70"/>
    </row>
    <row r="1475" ht="14.25" customHeight="1" outlineLevel="1">
      <c r="A1475" s="105"/>
      <c r="B1475" s="106" t="s">
        <v>276</v>
      </c>
      <c r="C1475" s="107"/>
      <c r="E1475" s="108"/>
      <c r="G1475" s="108"/>
      <c r="H1475" s="108"/>
      <c r="I1475" s="108"/>
      <c r="J1475" s="108"/>
      <c r="K1475" s="108"/>
      <c r="L1475" s="108"/>
      <c r="M1475" s="108"/>
      <c r="N1475" s="108"/>
      <c r="O1475" s="108"/>
      <c r="P1475" s="108"/>
      <c r="Q1475" s="108"/>
      <c r="R1475" s="108"/>
      <c r="S1475" s="108"/>
      <c r="T1475" s="109"/>
      <c r="U1475" s="108"/>
      <c r="V1475" s="108"/>
      <c r="W1475" s="108"/>
      <c r="X1475" s="108"/>
    </row>
    <row r="1476" ht="14.25" customHeight="1" outlineLevel="1">
      <c r="A1476" s="144"/>
      <c r="B1476" s="145" t="s">
        <v>277</v>
      </c>
      <c r="C1476" s="146" t="s">
        <v>170</v>
      </c>
      <c r="E1476" s="113"/>
      <c r="G1476" s="113">
        <v>7.0</v>
      </c>
      <c r="H1476" s="113">
        <v>7.0</v>
      </c>
      <c r="I1476" s="113">
        <v>3.0</v>
      </c>
      <c r="J1476" s="113">
        <v>4.0</v>
      </c>
      <c r="K1476" s="113"/>
      <c r="L1476" s="113"/>
      <c r="M1476" s="113"/>
      <c r="N1476" s="113"/>
      <c r="O1476" s="113"/>
      <c r="P1476" s="113"/>
      <c r="Q1476" s="113"/>
      <c r="R1476" s="113"/>
      <c r="S1476" s="147">
        <f t="array" ref="S1476">IFERROR(LOOKUP(2,1/(G1476:R1476&lt;&gt;""),G1476:R1476),0)</f>
        <v>4</v>
      </c>
      <c r="T1476" s="114"/>
      <c r="U1476" s="116"/>
      <c r="V1476" s="116"/>
      <c r="W1476" s="116"/>
      <c r="X1476" s="116"/>
    </row>
    <row r="1477" ht="14.25" customHeight="1" outlineLevel="1">
      <c r="A1477" s="144"/>
      <c r="B1477" s="145" t="s">
        <v>278</v>
      </c>
      <c r="C1477" s="146" t="s">
        <v>170</v>
      </c>
      <c r="E1477" s="113"/>
      <c r="G1477" s="113">
        <v>0.0</v>
      </c>
      <c r="H1477" s="113">
        <v>0.0</v>
      </c>
      <c r="I1477" s="113">
        <v>0.0</v>
      </c>
      <c r="J1477" s="113">
        <v>0.0</v>
      </c>
      <c r="K1477" s="113">
        <v>0.0</v>
      </c>
      <c r="L1477" s="113">
        <v>0.0</v>
      </c>
      <c r="M1477" s="113">
        <v>0.0</v>
      </c>
      <c r="N1477" s="113">
        <v>0.0</v>
      </c>
      <c r="O1477" s="113">
        <v>0.0</v>
      </c>
      <c r="P1477" s="113">
        <v>0.0</v>
      </c>
      <c r="Q1477" s="113">
        <v>0.0</v>
      </c>
      <c r="R1477" s="113">
        <v>0.0</v>
      </c>
      <c r="S1477" s="147">
        <f t="array" ref="S1477">IFERROR(LOOKUP(2,1/(G1477:R1477&lt;&gt;""),G1477:R1477),0)</f>
        <v>0</v>
      </c>
      <c r="T1477" s="114"/>
      <c r="U1477" s="116"/>
      <c r="V1477" s="116"/>
      <c r="W1477" s="116"/>
      <c r="X1477" s="116"/>
    </row>
    <row r="1478" ht="14.25" customHeight="1" outlineLevel="1">
      <c r="A1478" s="121"/>
      <c r="B1478" s="148" t="s">
        <v>279</v>
      </c>
      <c r="C1478" s="123" t="s">
        <v>170</v>
      </c>
      <c r="E1478" s="120">
        <f>SUM(E1476:E1477)</f>
        <v>0</v>
      </c>
      <c r="G1478" s="120">
        <f t="shared" ref="G1478:S1478" si="1993">SUM(G1476:G1477)</f>
        <v>7</v>
      </c>
      <c r="H1478" s="120">
        <f t="shared" si="1993"/>
        <v>7</v>
      </c>
      <c r="I1478" s="120">
        <f t="shared" si="1993"/>
        <v>3</v>
      </c>
      <c r="J1478" s="120">
        <f t="shared" si="1993"/>
        <v>4</v>
      </c>
      <c r="K1478" s="120">
        <f t="shared" si="1993"/>
        <v>0</v>
      </c>
      <c r="L1478" s="120">
        <f t="shared" si="1993"/>
        <v>0</v>
      </c>
      <c r="M1478" s="120">
        <f t="shared" si="1993"/>
        <v>0</v>
      </c>
      <c r="N1478" s="120">
        <f t="shared" si="1993"/>
        <v>0</v>
      </c>
      <c r="O1478" s="120">
        <f t="shared" si="1993"/>
        <v>0</v>
      </c>
      <c r="P1478" s="120">
        <f t="shared" si="1993"/>
        <v>0</v>
      </c>
      <c r="Q1478" s="120">
        <f t="shared" si="1993"/>
        <v>0</v>
      </c>
      <c r="R1478" s="120">
        <f t="shared" si="1993"/>
        <v>0</v>
      </c>
      <c r="S1478" s="120">
        <f t="shared" si="1993"/>
        <v>4</v>
      </c>
      <c r="T1478" s="109"/>
      <c r="U1478" s="120">
        <f t="shared" ref="U1478:X1478" si="1994">SUM(U1476:U1477)</f>
        <v>0</v>
      </c>
      <c r="V1478" s="120">
        <f t="shared" si="1994"/>
        <v>0</v>
      </c>
      <c r="W1478" s="120">
        <f t="shared" si="1994"/>
        <v>0</v>
      </c>
      <c r="X1478" s="120">
        <f t="shared" si="1994"/>
        <v>0</v>
      </c>
    </row>
    <row r="1479" ht="14.25" customHeight="1" outlineLevel="1">
      <c r="A1479" s="128"/>
      <c r="B1479" s="129"/>
      <c r="C1479" s="130"/>
      <c r="E1479" s="131"/>
      <c r="G1479" s="131"/>
      <c r="H1479" s="131"/>
      <c r="I1479" s="131"/>
      <c r="J1479" s="131"/>
      <c r="K1479" s="131"/>
      <c r="L1479" s="131"/>
      <c r="M1479" s="131"/>
      <c r="N1479" s="131"/>
      <c r="O1479" s="131"/>
      <c r="P1479" s="131"/>
      <c r="Q1479" s="131"/>
      <c r="R1479" s="131"/>
      <c r="S1479" s="131"/>
      <c r="T1479" s="70"/>
      <c r="U1479" s="131"/>
      <c r="V1479" s="131"/>
      <c r="W1479" s="131"/>
      <c r="X1479" s="131"/>
    </row>
    <row r="1480" ht="14.25" customHeight="1" outlineLevel="1">
      <c r="A1480" s="110"/>
      <c r="B1480" s="111" t="s">
        <v>280</v>
      </c>
      <c r="C1480" s="112" t="s">
        <v>170</v>
      </c>
      <c r="E1480" s="116"/>
      <c r="G1480" s="113">
        <v>0.0</v>
      </c>
      <c r="H1480" s="113">
        <v>0.0</v>
      </c>
      <c r="I1480" s="113">
        <v>0.0</v>
      </c>
      <c r="J1480" s="113">
        <v>0.0</v>
      </c>
      <c r="K1480" s="116"/>
      <c r="L1480" s="116"/>
      <c r="M1480" s="116">
        <v>0.0</v>
      </c>
      <c r="N1480" s="116">
        <v>0.0</v>
      </c>
      <c r="O1480" s="116">
        <v>0.0</v>
      </c>
      <c r="P1480" s="116">
        <v>0.0</v>
      </c>
      <c r="Q1480" s="116">
        <v>0.0</v>
      </c>
      <c r="R1480" s="116"/>
      <c r="S1480" s="120">
        <f>SUM(G1480:R1480)</f>
        <v>0</v>
      </c>
      <c r="T1480" s="114"/>
      <c r="U1480" s="116"/>
      <c r="V1480" s="116"/>
      <c r="W1480" s="116"/>
      <c r="X1480" s="116"/>
    </row>
    <row r="1481" ht="14.25" customHeight="1" outlineLevel="1">
      <c r="A1481" s="110"/>
      <c r="B1481" s="111" t="s">
        <v>281</v>
      </c>
      <c r="C1481" s="112" t="s">
        <v>69</v>
      </c>
      <c r="E1481" s="116"/>
      <c r="G1481" s="115">
        <f>IFERROR(G1480/((G1478+E1478)/2),0)</f>
        <v>0</v>
      </c>
      <c r="H1481" s="115">
        <f t="shared" ref="H1481:R1481" si="1995">IFERROR(H1480/((H1478+G1478)/2),0)</f>
        <v>0</v>
      </c>
      <c r="I1481" s="115">
        <f t="shared" si="1995"/>
        <v>0</v>
      </c>
      <c r="J1481" s="115">
        <f t="shared" si="1995"/>
        <v>0</v>
      </c>
      <c r="K1481" s="115">
        <f t="shared" si="1995"/>
        <v>0</v>
      </c>
      <c r="L1481" s="115">
        <f t="shared" si="1995"/>
        <v>0</v>
      </c>
      <c r="M1481" s="115">
        <f t="shared" si="1995"/>
        <v>0</v>
      </c>
      <c r="N1481" s="115">
        <f t="shared" si="1995"/>
        <v>0</v>
      </c>
      <c r="O1481" s="115">
        <f t="shared" si="1995"/>
        <v>0</v>
      </c>
      <c r="P1481" s="115">
        <f t="shared" si="1995"/>
        <v>0</v>
      </c>
      <c r="Q1481" s="115">
        <f t="shared" si="1995"/>
        <v>0</v>
      </c>
      <c r="R1481" s="115">
        <f t="shared" si="1995"/>
        <v>0</v>
      </c>
      <c r="S1481" s="117">
        <f>IFERROR(S1480/((S1478+E1478)/2),0)</f>
        <v>0</v>
      </c>
      <c r="T1481" s="114"/>
      <c r="U1481" s="113">
        <f>IFERROR(AVERAGE(G1481:I1481),0)</f>
        <v>0</v>
      </c>
      <c r="V1481" s="113">
        <f>IFERROR(AVERAGE(J1481:L1481),0)</f>
        <v>0</v>
      </c>
      <c r="W1481" s="113">
        <f>IFERROR(AVERAGE(M1481:O1481),0)</f>
        <v>0</v>
      </c>
      <c r="X1481" s="113">
        <f>IFERROR(AVERAGE(P1481:R1481),0)</f>
        <v>0</v>
      </c>
    </row>
    <row r="1482" ht="14.25" customHeight="1" outlineLevel="1">
      <c r="A1482" s="128"/>
      <c r="B1482" s="129"/>
      <c r="C1482" s="130"/>
      <c r="E1482" s="131"/>
      <c r="G1482" s="131"/>
      <c r="H1482" s="131"/>
      <c r="I1482" s="131"/>
      <c r="J1482" s="131"/>
      <c r="K1482" s="131"/>
      <c r="L1482" s="131"/>
      <c r="M1482" s="131"/>
      <c r="N1482" s="131"/>
      <c r="O1482" s="131"/>
      <c r="P1482" s="131"/>
      <c r="Q1482" s="131"/>
      <c r="R1482" s="131"/>
      <c r="S1482" s="131"/>
      <c r="T1482" s="70"/>
      <c r="U1482" s="131"/>
      <c r="V1482" s="131"/>
      <c r="W1482" s="131"/>
      <c r="X1482" s="131"/>
    </row>
    <row r="1483" ht="14.25" customHeight="1" outlineLevel="1">
      <c r="A1483" s="110"/>
      <c r="B1483" s="148" t="s">
        <v>282</v>
      </c>
      <c r="C1483" s="112"/>
      <c r="E1483" s="116"/>
      <c r="G1483" s="116"/>
      <c r="H1483" s="116"/>
      <c r="I1483" s="116"/>
      <c r="J1483" s="116"/>
      <c r="K1483" s="116"/>
      <c r="L1483" s="116"/>
      <c r="M1483" s="116"/>
      <c r="N1483" s="116"/>
      <c r="O1483" s="116"/>
      <c r="P1483" s="116"/>
      <c r="Q1483" s="116"/>
      <c r="R1483" s="116"/>
      <c r="S1483" s="120"/>
      <c r="T1483" s="114"/>
      <c r="U1483" s="116"/>
      <c r="V1483" s="116"/>
      <c r="W1483" s="116"/>
      <c r="X1483" s="116"/>
    </row>
    <row r="1484" ht="14.25" customHeight="1" outlineLevel="1">
      <c r="A1484" s="110"/>
      <c r="B1484" s="145" t="s">
        <v>277</v>
      </c>
      <c r="C1484" s="112" t="s">
        <v>283</v>
      </c>
      <c r="E1484" s="116"/>
      <c r="G1484" s="116">
        <v>1388.0</v>
      </c>
      <c r="H1484" s="116">
        <v>1203.0</v>
      </c>
      <c r="I1484" s="210">
        <v>656.0</v>
      </c>
      <c r="J1484" s="116">
        <v>720.0</v>
      </c>
      <c r="K1484" s="116"/>
      <c r="L1484" s="116"/>
      <c r="M1484" s="116"/>
      <c r="N1484" s="116"/>
      <c r="O1484" s="116"/>
      <c r="P1484" s="116"/>
      <c r="Q1484" s="116"/>
      <c r="R1484" s="116"/>
      <c r="S1484" s="120">
        <f t="shared" ref="S1484:S1485" si="1997">SUM(G1484:R1484)</f>
        <v>3967</v>
      </c>
      <c r="T1484" s="114"/>
      <c r="U1484" s="116">
        <f t="shared" ref="U1484:X1484" si="1996">SUMIFS($G1484:$R1484,$G$5:$R$5,U$6)</f>
        <v>3247</v>
      </c>
      <c r="V1484" s="116">
        <f t="shared" si="1996"/>
        <v>720</v>
      </c>
      <c r="W1484" s="116">
        <f t="shared" si="1996"/>
        <v>0</v>
      </c>
      <c r="X1484" s="116">
        <f t="shared" si="1996"/>
        <v>0</v>
      </c>
    </row>
    <row r="1485" ht="14.25" customHeight="1" outlineLevel="1">
      <c r="A1485" s="110"/>
      <c r="B1485" s="145" t="s">
        <v>278</v>
      </c>
      <c r="C1485" s="112" t="s">
        <v>283</v>
      </c>
      <c r="E1485" s="116"/>
      <c r="G1485" s="113">
        <v>0.0</v>
      </c>
      <c r="H1485" s="113">
        <v>0.0</v>
      </c>
      <c r="I1485" s="113">
        <v>0.0</v>
      </c>
      <c r="J1485" s="113">
        <v>0.0</v>
      </c>
      <c r="K1485" s="113">
        <v>0.0</v>
      </c>
      <c r="L1485" s="113">
        <v>0.0</v>
      </c>
      <c r="M1485" s="113">
        <v>0.0</v>
      </c>
      <c r="N1485" s="113">
        <v>0.0</v>
      </c>
      <c r="O1485" s="113">
        <v>0.0</v>
      </c>
      <c r="P1485" s="113">
        <v>0.0</v>
      </c>
      <c r="Q1485" s="113">
        <v>0.0</v>
      </c>
      <c r="R1485" s="113">
        <v>0.0</v>
      </c>
      <c r="S1485" s="120">
        <f t="shared" si="1997"/>
        <v>0</v>
      </c>
      <c r="T1485" s="114"/>
      <c r="U1485" s="116">
        <f t="shared" ref="U1485:X1485" si="1998">SUMIFS($G1485:$R1485,$G$5:$R$5,U$6)</f>
        <v>0</v>
      </c>
      <c r="V1485" s="116">
        <f t="shared" si="1998"/>
        <v>0</v>
      </c>
      <c r="W1485" s="116">
        <f t="shared" si="1998"/>
        <v>0</v>
      </c>
      <c r="X1485" s="116">
        <f t="shared" si="1998"/>
        <v>0</v>
      </c>
    </row>
    <row r="1486" ht="14.25" customHeight="1" outlineLevel="1">
      <c r="A1486" s="121"/>
      <c r="B1486" s="148" t="s">
        <v>284</v>
      </c>
      <c r="C1486" s="123" t="s">
        <v>283</v>
      </c>
      <c r="E1486" s="120">
        <f>SUM(E1484:E1485)</f>
        <v>0</v>
      </c>
      <c r="G1486" s="120">
        <f t="shared" ref="G1486:S1486" si="1999">SUM(G1484:G1485)</f>
        <v>1388</v>
      </c>
      <c r="H1486" s="120">
        <f t="shared" si="1999"/>
        <v>1203</v>
      </c>
      <c r="I1486" s="120">
        <f t="shared" si="1999"/>
        <v>656</v>
      </c>
      <c r="J1486" s="120">
        <f t="shared" si="1999"/>
        <v>720</v>
      </c>
      <c r="K1486" s="120">
        <f t="shared" si="1999"/>
        <v>0</v>
      </c>
      <c r="L1486" s="120">
        <f t="shared" si="1999"/>
        <v>0</v>
      </c>
      <c r="M1486" s="120">
        <f t="shared" si="1999"/>
        <v>0</v>
      </c>
      <c r="N1486" s="120">
        <f t="shared" si="1999"/>
        <v>0</v>
      </c>
      <c r="O1486" s="120">
        <f t="shared" si="1999"/>
        <v>0</v>
      </c>
      <c r="P1486" s="120">
        <f t="shared" si="1999"/>
        <v>0</v>
      </c>
      <c r="Q1486" s="120">
        <f t="shared" si="1999"/>
        <v>0</v>
      </c>
      <c r="R1486" s="120">
        <f t="shared" si="1999"/>
        <v>0</v>
      </c>
      <c r="S1486" s="120">
        <f t="shared" si="1999"/>
        <v>3967</v>
      </c>
      <c r="T1486" s="109"/>
      <c r="U1486" s="120">
        <f t="shared" ref="U1486:X1486" si="2000">SUM(U1484:U1485)</f>
        <v>3247</v>
      </c>
      <c r="V1486" s="120">
        <f t="shared" si="2000"/>
        <v>720</v>
      </c>
      <c r="W1486" s="120">
        <f t="shared" si="2000"/>
        <v>0</v>
      </c>
      <c r="X1486" s="120">
        <f t="shared" si="2000"/>
        <v>0</v>
      </c>
    </row>
    <row r="1487" ht="14.25" customHeight="1" outlineLevel="1">
      <c r="A1487" s="128"/>
      <c r="B1487" s="129"/>
      <c r="C1487" s="130"/>
      <c r="E1487" s="131"/>
      <c r="G1487" s="131"/>
      <c r="H1487" s="131"/>
      <c r="I1487" s="131"/>
      <c r="J1487" s="131"/>
      <c r="K1487" s="131"/>
      <c r="L1487" s="131"/>
      <c r="M1487" s="131"/>
      <c r="N1487" s="131"/>
      <c r="O1487" s="131"/>
      <c r="P1487" s="131"/>
      <c r="Q1487" s="131"/>
      <c r="R1487" s="131"/>
      <c r="S1487" s="131"/>
      <c r="T1487" s="70"/>
      <c r="U1487" s="131"/>
      <c r="V1487" s="131"/>
      <c r="W1487" s="131"/>
      <c r="X1487" s="131"/>
    </row>
    <row r="1488" ht="14.25" customHeight="1" outlineLevel="1">
      <c r="A1488" s="110"/>
      <c r="B1488" s="111" t="s">
        <v>285</v>
      </c>
      <c r="C1488" s="112" t="s">
        <v>283</v>
      </c>
      <c r="E1488" s="116"/>
      <c r="G1488" s="116">
        <v>395.0</v>
      </c>
      <c r="H1488" s="116">
        <v>442.0</v>
      </c>
      <c r="I1488" s="116">
        <v>210.0</v>
      </c>
      <c r="J1488" s="116">
        <v>328.0</v>
      </c>
      <c r="K1488" s="116"/>
      <c r="L1488" s="116"/>
      <c r="M1488" s="116"/>
      <c r="N1488" s="116"/>
      <c r="O1488" s="116"/>
      <c r="P1488" s="116"/>
      <c r="Q1488" s="116"/>
      <c r="R1488" s="116"/>
      <c r="S1488" s="120">
        <f>SUM(G1488:R1488)</f>
        <v>1375</v>
      </c>
      <c r="T1488" s="114"/>
      <c r="U1488" s="116">
        <f t="shared" ref="U1488:X1488" si="2001">SUMIFS($G1488:$R1488,$G$5:$R$5,U$6)</f>
        <v>1047</v>
      </c>
      <c r="V1488" s="116">
        <f t="shared" si="2001"/>
        <v>328</v>
      </c>
      <c r="W1488" s="116">
        <f t="shared" si="2001"/>
        <v>0</v>
      </c>
      <c r="X1488" s="116">
        <f t="shared" si="2001"/>
        <v>0</v>
      </c>
    </row>
    <row r="1489" ht="14.25" customHeight="1" outlineLevel="1">
      <c r="A1489" s="110"/>
      <c r="B1489" s="111" t="s">
        <v>286</v>
      </c>
      <c r="C1489" s="112" t="s">
        <v>69</v>
      </c>
      <c r="E1489" s="115">
        <f>IFERROR(E1488/E1486,0)</f>
        <v>0</v>
      </c>
      <c r="G1489" s="172">
        <f t="shared" ref="G1489:S1489" si="2002">IFERROR(G1487/(G1471*G1488)*100%,0)</f>
        <v>0</v>
      </c>
      <c r="H1489" s="172">
        <f t="shared" si="2002"/>
        <v>0</v>
      </c>
      <c r="I1489" s="172">
        <f t="shared" si="2002"/>
        <v>0</v>
      </c>
      <c r="J1489" s="172">
        <f t="shared" si="2002"/>
        <v>0</v>
      </c>
      <c r="K1489" s="172">
        <f t="shared" si="2002"/>
        <v>0</v>
      </c>
      <c r="L1489" s="172">
        <f t="shared" si="2002"/>
        <v>0</v>
      </c>
      <c r="M1489" s="172">
        <f t="shared" si="2002"/>
        <v>0</v>
      </c>
      <c r="N1489" s="172">
        <f t="shared" si="2002"/>
        <v>0</v>
      </c>
      <c r="O1489" s="172">
        <f t="shared" si="2002"/>
        <v>0</v>
      </c>
      <c r="P1489" s="172">
        <f t="shared" si="2002"/>
        <v>0</v>
      </c>
      <c r="Q1489" s="172">
        <f t="shared" si="2002"/>
        <v>0</v>
      </c>
      <c r="R1489" s="172">
        <f t="shared" si="2002"/>
        <v>0</v>
      </c>
      <c r="S1489" s="173">
        <f t="shared" si="2002"/>
        <v>0</v>
      </c>
      <c r="T1489" s="114"/>
      <c r="U1489" s="116">
        <f t="shared" ref="U1489:X1489" si="2003">IFERROR(U1488/U1486,0)</f>
        <v>0.3224514937</v>
      </c>
      <c r="V1489" s="116">
        <f t="shared" si="2003"/>
        <v>0.4555555556</v>
      </c>
      <c r="W1489" s="116">
        <f t="shared" si="2003"/>
        <v>0</v>
      </c>
      <c r="X1489" s="116">
        <f t="shared" si="2003"/>
        <v>0</v>
      </c>
    </row>
    <row r="1490" ht="14.25" customHeight="1" outlineLevel="1">
      <c r="A1490" s="128"/>
      <c r="B1490" s="129"/>
      <c r="C1490" s="130"/>
      <c r="E1490" s="131"/>
      <c r="G1490" s="131"/>
      <c r="H1490" s="131"/>
      <c r="I1490" s="131"/>
      <c r="J1490" s="131"/>
      <c r="K1490" s="131"/>
      <c r="L1490" s="131"/>
      <c r="M1490" s="131"/>
      <c r="N1490" s="131"/>
      <c r="O1490" s="131"/>
      <c r="P1490" s="131"/>
      <c r="Q1490" s="131"/>
      <c r="R1490" s="131"/>
      <c r="S1490" s="131"/>
      <c r="T1490" s="70"/>
      <c r="U1490" s="131"/>
      <c r="V1490" s="131"/>
      <c r="W1490" s="131"/>
      <c r="X1490" s="131"/>
    </row>
    <row r="1491" ht="14.25" customHeight="1" outlineLevel="1">
      <c r="A1491" s="110"/>
      <c r="B1491" s="148" t="s">
        <v>45</v>
      </c>
      <c r="C1491" s="112"/>
      <c r="E1491" s="116"/>
      <c r="G1491" s="116"/>
      <c r="H1491" s="116"/>
      <c r="I1491" s="116"/>
      <c r="J1491" s="116"/>
      <c r="K1491" s="116"/>
      <c r="L1491" s="116"/>
      <c r="M1491" s="116"/>
      <c r="N1491" s="116"/>
      <c r="O1491" s="116"/>
      <c r="P1491" s="116"/>
      <c r="Q1491" s="116"/>
      <c r="R1491" s="116"/>
      <c r="S1491" s="120"/>
      <c r="T1491" s="114"/>
      <c r="U1491" s="116"/>
      <c r="V1491" s="116"/>
      <c r="W1491" s="116"/>
      <c r="X1491" s="116"/>
    </row>
    <row r="1492" ht="14.25" customHeight="1" outlineLevel="1">
      <c r="A1492" s="110"/>
      <c r="B1492" s="111" t="s">
        <v>171</v>
      </c>
      <c r="C1492" s="112" t="s">
        <v>170</v>
      </c>
      <c r="E1492" s="116"/>
      <c r="G1492" s="113">
        <v>1.0</v>
      </c>
      <c r="H1492" s="113">
        <v>7.0</v>
      </c>
      <c r="I1492" s="116">
        <v>3.0</v>
      </c>
      <c r="J1492" s="116">
        <v>1.0</v>
      </c>
      <c r="K1492" s="116"/>
      <c r="L1492" s="116"/>
      <c r="M1492" s="116"/>
      <c r="N1492" s="116"/>
      <c r="O1492" s="116"/>
      <c r="P1492" s="116"/>
      <c r="Q1492" s="116"/>
      <c r="R1492" s="116"/>
      <c r="S1492" s="120">
        <f t="shared" ref="S1492:S1493" si="2005">SUM(G1492:R1492)</f>
        <v>12</v>
      </c>
      <c r="T1492" s="114"/>
      <c r="U1492" s="116">
        <f t="shared" ref="U1492:X1492" si="2004">SUMIFS($G1492:$R1492,$G$5:$R$5,U$6)</f>
        <v>11</v>
      </c>
      <c r="V1492" s="116">
        <f t="shared" si="2004"/>
        <v>1</v>
      </c>
      <c r="W1492" s="116">
        <f t="shared" si="2004"/>
        <v>0</v>
      </c>
      <c r="X1492" s="116">
        <f t="shared" si="2004"/>
        <v>0</v>
      </c>
    </row>
    <row r="1493" ht="14.25" customHeight="1" outlineLevel="1">
      <c r="A1493" s="110"/>
      <c r="B1493" s="111" t="s">
        <v>287</v>
      </c>
      <c r="C1493" s="112" t="s">
        <v>170</v>
      </c>
      <c r="E1493" s="116"/>
      <c r="G1493" s="116">
        <v>19.75</v>
      </c>
      <c r="H1493" s="116">
        <v>23.65</v>
      </c>
      <c r="I1493" s="116">
        <v>19.45</v>
      </c>
      <c r="J1493" s="116">
        <v>23.55</v>
      </c>
      <c r="K1493" s="116">
        <v>19.02</v>
      </c>
      <c r="L1493" s="116">
        <v>23.85</v>
      </c>
      <c r="M1493" s="116">
        <v>17.85</v>
      </c>
      <c r="N1493" s="116">
        <v>21.67</v>
      </c>
      <c r="O1493" s="116">
        <v>23.0</v>
      </c>
      <c r="P1493" s="116">
        <v>25.85</v>
      </c>
      <c r="Q1493" s="116">
        <v>22.85</v>
      </c>
      <c r="R1493" s="116">
        <v>23.85</v>
      </c>
      <c r="S1493" s="120">
        <f t="shared" si="2005"/>
        <v>264.34</v>
      </c>
      <c r="T1493" s="114"/>
      <c r="U1493" s="116">
        <f t="shared" ref="U1493:X1493" si="2006">SUMIFS($G1493:$R1493,$G$5:$R$5,U$6)</f>
        <v>62.85</v>
      </c>
      <c r="V1493" s="116">
        <f t="shared" si="2006"/>
        <v>66.42</v>
      </c>
      <c r="W1493" s="116">
        <f t="shared" si="2006"/>
        <v>62.52</v>
      </c>
      <c r="X1493" s="116">
        <f t="shared" si="2006"/>
        <v>72.55</v>
      </c>
    </row>
    <row r="1494" ht="14.25" customHeight="1" outlineLevel="1">
      <c r="A1494" s="149"/>
      <c r="B1494" s="150" t="s">
        <v>288</v>
      </c>
      <c r="C1494" s="151" t="s">
        <v>69</v>
      </c>
      <c r="E1494" s="152">
        <f>IFERROR(E1492/E1493,0)</f>
        <v>0</v>
      </c>
      <c r="G1494" s="153">
        <f t="shared" ref="G1494:S1494" si="2007">IFERROR(G1492/G1493,0)</f>
        <v>0.05063291139</v>
      </c>
      <c r="H1494" s="153">
        <f t="shared" si="2007"/>
        <v>0.2959830867</v>
      </c>
      <c r="I1494" s="153">
        <f t="shared" si="2007"/>
        <v>0.1542416452</v>
      </c>
      <c r="J1494" s="153">
        <f t="shared" si="2007"/>
        <v>0.04246284501</v>
      </c>
      <c r="K1494" s="153">
        <f t="shared" si="2007"/>
        <v>0</v>
      </c>
      <c r="L1494" s="153">
        <f t="shared" si="2007"/>
        <v>0</v>
      </c>
      <c r="M1494" s="211">
        <f t="shared" si="2007"/>
        <v>0</v>
      </c>
      <c r="N1494" s="211">
        <f t="shared" si="2007"/>
        <v>0</v>
      </c>
      <c r="O1494" s="211">
        <f t="shared" si="2007"/>
        <v>0</v>
      </c>
      <c r="P1494" s="211">
        <f t="shared" si="2007"/>
        <v>0</v>
      </c>
      <c r="Q1494" s="211">
        <f t="shared" si="2007"/>
        <v>0</v>
      </c>
      <c r="R1494" s="211">
        <f t="shared" si="2007"/>
        <v>0</v>
      </c>
      <c r="S1494" s="134">
        <f t="shared" si="2007"/>
        <v>0.04539608081</v>
      </c>
      <c r="T1494" s="114"/>
      <c r="U1494" s="134">
        <f t="shared" ref="U1494:X1494" si="2008">IFERROR(U1492/U1493,0)</f>
        <v>0.1750198886</v>
      </c>
      <c r="V1494" s="134">
        <f t="shared" si="2008"/>
        <v>0.01505570611</v>
      </c>
      <c r="W1494" s="134">
        <f t="shared" si="2008"/>
        <v>0</v>
      </c>
      <c r="X1494" s="134">
        <f t="shared" si="2008"/>
        <v>0</v>
      </c>
    </row>
    <row r="1495" ht="14.25" customHeight="1" outlineLevel="1">
      <c r="S1495" s="70"/>
    </row>
    <row r="1496" ht="14.25" customHeight="1" outlineLevel="1">
      <c r="B1496" s="209" t="s">
        <v>176</v>
      </c>
      <c r="S1496" s="70"/>
    </row>
    <row r="1497" ht="14.25" customHeight="1" outlineLevel="1">
      <c r="A1497" s="105"/>
      <c r="B1497" s="106" t="s">
        <v>276</v>
      </c>
      <c r="C1497" s="107"/>
      <c r="E1497" s="108"/>
      <c r="G1497" s="108"/>
      <c r="H1497" s="108"/>
      <c r="I1497" s="108"/>
      <c r="J1497" s="108"/>
      <c r="K1497" s="108"/>
      <c r="L1497" s="108"/>
      <c r="M1497" s="108"/>
      <c r="N1497" s="108"/>
      <c r="O1497" s="108"/>
      <c r="P1497" s="108"/>
      <c r="Q1497" s="108"/>
      <c r="R1497" s="108"/>
      <c r="S1497" s="108"/>
      <c r="T1497" s="109"/>
      <c r="U1497" s="108"/>
      <c r="V1497" s="108"/>
      <c r="W1497" s="108"/>
      <c r="X1497" s="108"/>
    </row>
    <row r="1498" ht="14.25" customHeight="1" outlineLevel="1">
      <c r="A1498" s="144"/>
      <c r="B1498" s="145" t="s">
        <v>277</v>
      </c>
      <c r="C1498" s="146" t="s">
        <v>170</v>
      </c>
      <c r="E1498" s="113"/>
      <c r="G1498" s="113">
        <v>17.0</v>
      </c>
      <c r="H1498" s="113">
        <v>17.0</v>
      </c>
      <c r="I1498" s="113">
        <v>22.0</v>
      </c>
      <c r="J1498" s="113">
        <v>21.0</v>
      </c>
      <c r="K1498" s="113"/>
      <c r="L1498" s="113"/>
      <c r="M1498" s="113"/>
      <c r="N1498" s="113"/>
      <c r="O1498" s="113"/>
      <c r="P1498" s="113"/>
      <c r="Q1498" s="113"/>
      <c r="R1498" s="113"/>
      <c r="S1498" s="147">
        <f t="array" ref="S1498">IFERROR(LOOKUP(2,1/(G1498:R1498&lt;&gt;""),G1498:R1498),0)</f>
        <v>21</v>
      </c>
      <c r="T1498" s="114"/>
      <c r="U1498" s="116"/>
      <c r="V1498" s="116"/>
      <c r="W1498" s="116"/>
      <c r="X1498" s="116"/>
    </row>
    <row r="1499" ht="14.25" customHeight="1" outlineLevel="1">
      <c r="A1499" s="144"/>
      <c r="B1499" s="145" t="s">
        <v>278</v>
      </c>
      <c r="C1499" s="146" t="s">
        <v>170</v>
      </c>
      <c r="E1499" s="113"/>
      <c r="G1499" s="113">
        <v>0.0</v>
      </c>
      <c r="H1499" s="113">
        <v>0.0</v>
      </c>
      <c r="I1499" s="113">
        <v>0.0</v>
      </c>
      <c r="J1499" s="113">
        <v>0.0</v>
      </c>
      <c r="K1499" s="113">
        <v>0.0</v>
      </c>
      <c r="L1499" s="113">
        <v>0.0</v>
      </c>
      <c r="M1499" s="113">
        <v>0.0</v>
      </c>
      <c r="N1499" s="113">
        <v>0.0</v>
      </c>
      <c r="O1499" s="113">
        <v>0.0</v>
      </c>
      <c r="P1499" s="113">
        <v>0.0</v>
      </c>
      <c r="Q1499" s="113">
        <v>0.0</v>
      </c>
      <c r="R1499" s="113">
        <v>0.0</v>
      </c>
      <c r="S1499" s="147">
        <f t="array" ref="S1499">IFERROR(LOOKUP(2,1/(G1499:R1499&lt;&gt;""),G1499:R1499),0)</f>
        <v>0</v>
      </c>
      <c r="T1499" s="114"/>
      <c r="U1499" s="116"/>
      <c r="V1499" s="116"/>
      <c r="W1499" s="116"/>
      <c r="X1499" s="116"/>
    </row>
    <row r="1500" ht="14.25" customHeight="1" outlineLevel="1">
      <c r="A1500" s="121"/>
      <c r="B1500" s="148" t="s">
        <v>279</v>
      </c>
      <c r="C1500" s="123" t="s">
        <v>170</v>
      </c>
      <c r="E1500" s="120">
        <f>SUM(E1498:E1499)</f>
        <v>0</v>
      </c>
      <c r="G1500" s="120">
        <f t="shared" ref="G1500:S1500" si="2009">SUM(G1498:G1499)</f>
        <v>17</v>
      </c>
      <c r="H1500" s="120">
        <f t="shared" si="2009"/>
        <v>17</v>
      </c>
      <c r="I1500" s="120">
        <f t="shared" si="2009"/>
        <v>22</v>
      </c>
      <c r="J1500" s="120">
        <f t="shared" si="2009"/>
        <v>21</v>
      </c>
      <c r="K1500" s="120">
        <f t="shared" si="2009"/>
        <v>0</v>
      </c>
      <c r="L1500" s="120">
        <f t="shared" si="2009"/>
        <v>0</v>
      </c>
      <c r="M1500" s="120">
        <f t="shared" si="2009"/>
        <v>0</v>
      </c>
      <c r="N1500" s="120">
        <f t="shared" si="2009"/>
        <v>0</v>
      </c>
      <c r="O1500" s="120">
        <f t="shared" si="2009"/>
        <v>0</v>
      </c>
      <c r="P1500" s="120">
        <f t="shared" si="2009"/>
        <v>0</v>
      </c>
      <c r="Q1500" s="120">
        <f t="shared" si="2009"/>
        <v>0</v>
      </c>
      <c r="R1500" s="120">
        <f t="shared" si="2009"/>
        <v>0</v>
      </c>
      <c r="S1500" s="120">
        <f t="shared" si="2009"/>
        <v>21</v>
      </c>
      <c r="T1500" s="109"/>
      <c r="U1500" s="120">
        <f t="shared" ref="U1500:X1500" si="2010">SUM(U1498:U1499)</f>
        <v>0</v>
      </c>
      <c r="V1500" s="120">
        <f t="shared" si="2010"/>
        <v>0</v>
      </c>
      <c r="W1500" s="120">
        <f t="shared" si="2010"/>
        <v>0</v>
      </c>
      <c r="X1500" s="120">
        <f t="shared" si="2010"/>
        <v>0</v>
      </c>
    </row>
    <row r="1501" ht="14.25" customHeight="1" outlineLevel="1">
      <c r="A1501" s="128"/>
      <c r="B1501" s="129"/>
      <c r="C1501" s="130"/>
      <c r="E1501" s="131"/>
      <c r="G1501" s="131"/>
      <c r="H1501" s="131"/>
      <c r="I1501" s="131"/>
      <c r="J1501" s="131"/>
      <c r="K1501" s="131"/>
      <c r="L1501" s="131"/>
      <c r="M1501" s="131"/>
      <c r="N1501" s="131"/>
      <c r="O1501" s="131"/>
      <c r="P1501" s="131"/>
      <c r="Q1501" s="131"/>
      <c r="R1501" s="131"/>
      <c r="S1501" s="131"/>
      <c r="T1501" s="70"/>
      <c r="U1501" s="131"/>
      <c r="V1501" s="131"/>
      <c r="W1501" s="131"/>
      <c r="X1501" s="131"/>
    </row>
    <row r="1502" ht="14.25" customHeight="1" outlineLevel="1">
      <c r="A1502" s="110"/>
      <c r="B1502" s="111" t="s">
        <v>280</v>
      </c>
      <c r="C1502" s="112" t="s">
        <v>170</v>
      </c>
      <c r="E1502" s="116"/>
      <c r="G1502" s="113">
        <v>0.0</v>
      </c>
      <c r="H1502" s="113">
        <v>0.0</v>
      </c>
      <c r="I1502" s="113">
        <v>0.0</v>
      </c>
      <c r="J1502" s="113">
        <v>0.0</v>
      </c>
      <c r="K1502" s="116"/>
      <c r="L1502" s="116"/>
      <c r="M1502" s="116"/>
      <c r="N1502" s="116"/>
      <c r="O1502" s="116"/>
      <c r="P1502" s="116"/>
      <c r="Q1502" s="116"/>
      <c r="R1502" s="116"/>
      <c r="S1502" s="120">
        <f>SUM(G1502:R1502)</f>
        <v>0</v>
      </c>
      <c r="T1502" s="114"/>
      <c r="U1502" s="116"/>
      <c r="V1502" s="116"/>
      <c r="W1502" s="116"/>
      <c r="X1502" s="116"/>
    </row>
    <row r="1503" ht="14.25" customHeight="1" outlineLevel="1">
      <c r="A1503" s="110"/>
      <c r="B1503" s="111" t="s">
        <v>281</v>
      </c>
      <c r="C1503" s="112" t="s">
        <v>69</v>
      </c>
      <c r="E1503" s="116"/>
      <c r="G1503" s="115">
        <f>IFERROR(G1502/((G1500+E1500)/2),0)</f>
        <v>0</v>
      </c>
      <c r="H1503" s="115">
        <f t="shared" ref="H1503:R1503" si="2011">IFERROR(H1502/((H1500+G1500)/2),0)</f>
        <v>0</v>
      </c>
      <c r="I1503" s="115">
        <f t="shared" si="2011"/>
        <v>0</v>
      </c>
      <c r="J1503" s="115">
        <f t="shared" si="2011"/>
        <v>0</v>
      </c>
      <c r="K1503" s="115">
        <f t="shared" si="2011"/>
        <v>0</v>
      </c>
      <c r="L1503" s="115">
        <f t="shared" si="2011"/>
        <v>0</v>
      </c>
      <c r="M1503" s="115">
        <f t="shared" si="2011"/>
        <v>0</v>
      </c>
      <c r="N1503" s="115">
        <f t="shared" si="2011"/>
        <v>0</v>
      </c>
      <c r="O1503" s="115">
        <f t="shared" si="2011"/>
        <v>0</v>
      </c>
      <c r="P1503" s="115">
        <f t="shared" si="2011"/>
        <v>0</v>
      </c>
      <c r="Q1503" s="115">
        <f t="shared" si="2011"/>
        <v>0</v>
      </c>
      <c r="R1503" s="115">
        <f t="shared" si="2011"/>
        <v>0</v>
      </c>
      <c r="S1503" s="117">
        <f>IFERROR(S1502/((S1500+E1500)/2),0)</f>
        <v>0</v>
      </c>
      <c r="T1503" s="114"/>
      <c r="U1503" s="113">
        <f>IFERROR(AVERAGE(G1503:I1503),0)</f>
        <v>0</v>
      </c>
      <c r="V1503" s="113">
        <f>IFERROR(AVERAGE(J1503:L1503),0)</f>
        <v>0</v>
      </c>
      <c r="W1503" s="113">
        <f>IFERROR(AVERAGE(M1503:O1503),0)</f>
        <v>0</v>
      </c>
      <c r="X1503" s="113">
        <f>IFERROR(AVERAGE(P1503:R1503),0)</f>
        <v>0</v>
      </c>
    </row>
    <row r="1504" ht="14.25" customHeight="1" outlineLevel="1">
      <c r="A1504" s="128"/>
      <c r="B1504" s="129"/>
      <c r="C1504" s="130"/>
      <c r="E1504" s="131"/>
      <c r="G1504" s="131"/>
      <c r="H1504" s="131"/>
      <c r="I1504" s="131"/>
      <c r="J1504" s="131"/>
      <c r="K1504" s="131"/>
      <c r="L1504" s="131"/>
      <c r="M1504" s="131"/>
      <c r="N1504" s="131"/>
      <c r="O1504" s="131"/>
      <c r="P1504" s="131"/>
      <c r="Q1504" s="131"/>
      <c r="R1504" s="131"/>
      <c r="S1504" s="131"/>
      <c r="T1504" s="70"/>
      <c r="U1504" s="131"/>
      <c r="V1504" s="131"/>
      <c r="W1504" s="131"/>
      <c r="X1504" s="131"/>
    </row>
    <row r="1505" ht="14.25" customHeight="1" outlineLevel="1">
      <c r="A1505" s="110"/>
      <c r="B1505" s="148" t="s">
        <v>282</v>
      </c>
      <c r="C1505" s="112"/>
      <c r="E1505" s="116"/>
      <c r="G1505" s="116"/>
      <c r="H1505" s="116"/>
      <c r="I1505" s="116"/>
      <c r="J1505" s="116"/>
      <c r="K1505" s="116"/>
      <c r="L1505" s="116"/>
      <c r="M1505" s="116"/>
      <c r="N1505" s="116"/>
      <c r="O1505" s="116"/>
      <c r="P1505" s="116"/>
      <c r="Q1505" s="116"/>
      <c r="R1505" s="116"/>
      <c r="S1505" s="120"/>
      <c r="T1505" s="114"/>
      <c r="U1505" s="116"/>
      <c r="V1505" s="116"/>
      <c r="W1505" s="116"/>
      <c r="X1505" s="116"/>
    </row>
    <row r="1506" ht="14.25" customHeight="1" outlineLevel="1">
      <c r="A1506" s="110"/>
      <c r="B1506" s="145" t="s">
        <v>277</v>
      </c>
      <c r="C1506" s="112" t="s">
        <v>283</v>
      </c>
      <c r="E1506" s="116"/>
      <c r="G1506" s="116">
        <v>3165.85</v>
      </c>
      <c r="H1506" s="116">
        <v>2987.84</v>
      </c>
      <c r="I1506" s="116">
        <v>3276.27</v>
      </c>
      <c r="J1506" s="116">
        <v>3672.4</v>
      </c>
      <c r="K1506" s="116"/>
      <c r="L1506" s="116"/>
      <c r="M1506" s="116"/>
      <c r="N1506" s="116"/>
      <c r="O1506" s="116"/>
      <c r="P1506" s="116"/>
      <c r="Q1506" s="116"/>
      <c r="R1506" s="116"/>
      <c r="S1506" s="120">
        <f t="shared" ref="S1506:S1507" si="2013">SUM(G1506:R1506)</f>
        <v>13102.36</v>
      </c>
      <c r="T1506" s="114"/>
      <c r="U1506" s="116">
        <f t="shared" ref="U1506:X1506" si="2012">SUMIFS($G1506:$R1506,$G$5:$R$5,U$6)</f>
        <v>9429.96</v>
      </c>
      <c r="V1506" s="116">
        <f t="shared" si="2012"/>
        <v>3672.4</v>
      </c>
      <c r="W1506" s="116">
        <f t="shared" si="2012"/>
        <v>0</v>
      </c>
      <c r="X1506" s="116">
        <f t="shared" si="2012"/>
        <v>0</v>
      </c>
    </row>
    <row r="1507" ht="14.25" customHeight="1" outlineLevel="1">
      <c r="A1507" s="110"/>
      <c r="B1507" s="145" t="s">
        <v>278</v>
      </c>
      <c r="C1507" s="112" t="s">
        <v>283</v>
      </c>
      <c r="E1507" s="116"/>
      <c r="G1507" s="113">
        <v>0.0</v>
      </c>
      <c r="H1507" s="113">
        <v>0.0</v>
      </c>
      <c r="I1507" s="113">
        <v>0.0</v>
      </c>
      <c r="J1507" s="113">
        <v>0.0</v>
      </c>
      <c r="K1507" s="113">
        <v>0.0</v>
      </c>
      <c r="L1507" s="113">
        <v>0.0</v>
      </c>
      <c r="M1507" s="113">
        <v>0.0</v>
      </c>
      <c r="N1507" s="113">
        <v>0.0</v>
      </c>
      <c r="O1507" s="113">
        <v>0.0</v>
      </c>
      <c r="P1507" s="113">
        <v>0.0</v>
      </c>
      <c r="Q1507" s="113">
        <v>0.0</v>
      </c>
      <c r="R1507" s="113">
        <v>0.0</v>
      </c>
      <c r="S1507" s="120">
        <f t="shared" si="2013"/>
        <v>0</v>
      </c>
      <c r="T1507" s="114"/>
      <c r="U1507" s="116">
        <f t="shared" ref="U1507:X1507" si="2014">SUMIFS($G1507:$R1507,$G$5:$R$5,U$6)</f>
        <v>0</v>
      </c>
      <c r="V1507" s="116">
        <f t="shared" si="2014"/>
        <v>0</v>
      </c>
      <c r="W1507" s="116">
        <f t="shared" si="2014"/>
        <v>0</v>
      </c>
      <c r="X1507" s="116">
        <f t="shared" si="2014"/>
        <v>0</v>
      </c>
    </row>
    <row r="1508" ht="14.25" customHeight="1" outlineLevel="1">
      <c r="A1508" s="121"/>
      <c r="B1508" s="148" t="s">
        <v>284</v>
      </c>
      <c r="C1508" s="123" t="s">
        <v>283</v>
      </c>
      <c r="E1508" s="120">
        <f>SUM(E1506:E1507)</f>
        <v>0</v>
      </c>
      <c r="G1508" s="120">
        <f t="shared" ref="G1508:S1508" si="2015">SUM(G1506:G1507)</f>
        <v>3165.85</v>
      </c>
      <c r="H1508" s="120">
        <f t="shared" si="2015"/>
        <v>2987.84</v>
      </c>
      <c r="I1508" s="120">
        <f t="shared" si="2015"/>
        <v>3276.27</v>
      </c>
      <c r="J1508" s="120">
        <f t="shared" si="2015"/>
        <v>3672.4</v>
      </c>
      <c r="K1508" s="120">
        <f t="shared" si="2015"/>
        <v>0</v>
      </c>
      <c r="L1508" s="120">
        <f t="shared" si="2015"/>
        <v>0</v>
      </c>
      <c r="M1508" s="120">
        <f t="shared" si="2015"/>
        <v>0</v>
      </c>
      <c r="N1508" s="120">
        <f t="shared" si="2015"/>
        <v>0</v>
      </c>
      <c r="O1508" s="120">
        <f t="shared" si="2015"/>
        <v>0</v>
      </c>
      <c r="P1508" s="120">
        <f t="shared" si="2015"/>
        <v>0</v>
      </c>
      <c r="Q1508" s="120">
        <f t="shared" si="2015"/>
        <v>0</v>
      </c>
      <c r="R1508" s="120">
        <f t="shared" si="2015"/>
        <v>0</v>
      </c>
      <c r="S1508" s="120">
        <f t="shared" si="2015"/>
        <v>13102.36</v>
      </c>
      <c r="T1508" s="109"/>
      <c r="U1508" s="120">
        <f t="shared" ref="U1508:X1508" si="2016">SUM(U1506:U1507)</f>
        <v>9429.96</v>
      </c>
      <c r="V1508" s="120">
        <f t="shared" si="2016"/>
        <v>3672.4</v>
      </c>
      <c r="W1508" s="120">
        <f t="shared" si="2016"/>
        <v>0</v>
      </c>
      <c r="X1508" s="120">
        <f t="shared" si="2016"/>
        <v>0</v>
      </c>
    </row>
    <row r="1509" ht="14.25" customHeight="1" outlineLevel="1">
      <c r="A1509" s="128"/>
      <c r="B1509" s="129"/>
      <c r="C1509" s="130"/>
      <c r="E1509" s="131"/>
      <c r="G1509" s="131"/>
      <c r="H1509" s="131"/>
      <c r="I1509" s="131"/>
      <c r="J1509" s="131"/>
      <c r="K1509" s="131"/>
      <c r="L1509" s="131"/>
      <c r="M1509" s="131"/>
      <c r="N1509" s="131"/>
      <c r="O1509" s="131"/>
      <c r="P1509" s="131"/>
      <c r="Q1509" s="131"/>
      <c r="R1509" s="131"/>
      <c r="S1509" s="131"/>
      <c r="T1509" s="70"/>
      <c r="U1509" s="131"/>
      <c r="V1509" s="131"/>
      <c r="W1509" s="131"/>
      <c r="X1509" s="131"/>
    </row>
    <row r="1510" ht="14.25" customHeight="1" outlineLevel="1">
      <c r="A1510" s="110"/>
      <c r="B1510" s="111" t="s">
        <v>285</v>
      </c>
      <c r="C1510" s="112" t="s">
        <v>283</v>
      </c>
      <c r="E1510" s="116"/>
      <c r="G1510" s="116">
        <v>930.5</v>
      </c>
      <c r="H1510" s="116">
        <v>1109.5</v>
      </c>
      <c r="I1510" s="116">
        <v>811.0</v>
      </c>
      <c r="J1510" s="116">
        <v>1342.0</v>
      </c>
      <c r="K1510" s="116"/>
      <c r="L1510" s="116"/>
      <c r="M1510" s="116"/>
      <c r="N1510" s="116"/>
      <c r="O1510" s="116"/>
      <c r="P1510" s="116"/>
      <c r="Q1510" s="116"/>
      <c r="R1510" s="116"/>
      <c r="S1510" s="120">
        <f>SUM(G1510:R1510)</f>
        <v>4193</v>
      </c>
      <c r="T1510" s="114"/>
      <c r="U1510" s="116">
        <f t="shared" ref="U1510:X1510" si="2017">SUMIFS($G1510:$R1510,$G$5:$R$5,U$6)</f>
        <v>2851</v>
      </c>
      <c r="V1510" s="116">
        <f t="shared" si="2017"/>
        <v>1342</v>
      </c>
      <c r="W1510" s="116">
        <f t="shared" si="2017"/>
        <v>0</v>
      </c>
      <c r="X1510" s="116">
        <f t="shared" si="2017"/>
        <v>0</v>
      </c>
    </row>
    <row r="1511" ht="14.25" customHeight="1" outlineLevel="1">
      <c r="A1511" s="110"/>
      <c r="B1511" s="111" t="s">
        <v>286</v>
      </c>
      <c r="C1511" s="112" t="s">
        <v>69</v>
      </c>
      <c r="E1511" s="115">
        <f>IFERROR(E1510/E1508,0)</f>
        <v>0</v>
      </c>
      <c r="G1511" s="115">
        <f t="shared" ref="G1511:S1511" si="2018">IFERROR(G1510/G1508,0)</f>
        <v>0.2939179051</v>
      </c>
      <c r="H1511" s="115">
        <f t="shared" si="2018"/>
        <v>0.371338492</v>
      </c>
      <c r="I1511" s="115">
        <f t="shared" si="2018"/>
        <v>0.2475375961</v>
      </c>
      <c r="J1511" s="115">
        <f t="shared" si="2018"/>
        <v>0.3654286025</v>
      </c>
      <c r="K1511" s="115">
        <f t="shared" si="2018"/>
        <v>0</v>
      </c>
      <c r="L1511" s="115">
        <f t="shared" si="2018"/>
        <v>0</v>
      </c>
      <c r="M1511" s="115">
        <f t="shared" si="2018"/>
        <v>0</v>
      </c>
      <c r="N1511" s="115">
        <f t="shared" si="2018"/>
        <v>0</v>
      </c>
      <c r="O1511" s="115">
        <f t="shared" si="2018"/>
        <v>0</v>
      </c>
      <c r="P1511" s="115">
        <f t="shared" si="2018"/>
        <v>0</v>
      </c>
      <c r="Q1511" s="115">
        <f t="shared" si="2018"/>
        <v>0</v>
      </c>
      <c r="R1511" s="115">
        <f t="shared" si="2018"/>
        <v>0</v>
      </c>
      <c r="S1511" s="117">
        <f t="shared" si="2018"/>
        <v>0.3200186837</v>
      </c>
      <c r="T1511" s="114"/>
      <c r="U1511" s="116">
        <f t="shared" ref="U1511:X1511" si="2019">IFERROR(U1510/U1508,0)</f>
        <v>0.3023342623</v>
      </c>
      <c r="V1511" s="116">
        <f t="shared" si="2019"/>
        <v>0.3654286025</v>
      </c>
      <c r="W1511" s="116">
        <f t="shared" si="2019"/>
        <v>0</v>
      </c>
      <c r="X1511" s="116">
        <f t="shared" si="2019"/>
        <v>0</v>
      </c>
    </row>
    <row r="1512" ht="14.25" customHeight="1" outlineLevel="1">
      <c r="A1512" s="128"/>
      <c r="B1512" s="129"/>
      <c r="C1512" s="130"/>
      <c r="E1512" s="131"/>
      <c r="G1512" s="131"/>
      <c r="H1512" s="131"/>
      <c r="I1512" s="131"/>
      <c r="J1512" s="131"/>
      <c r="K1512" s="131"/>
      <c r="L1512" s="131"/>
      <c r="M1512" s="131"/>
      <c r="N1512" s="131"/>
      <c r="O1512" s="131"/>
      <c r="P1512" s="131"/>
      <c r="Q1512" s="131"/>
      <c r="R1512" s="131"/>
      <c r="S1512" s="131"/>
      <c r="T1512" s="70"/>
      <c r="U1512" s="131"/>
      <c r="V1512" s="131"/>
      <c r="W1512" s="131"/>
      <c r="X1512" s="131"/>
    </row>
    <row r="1513" ht="14.25" customHeight="1" outlineLevel="1">
      <c r="A1513" s="110"/>
      <c r="B1513" s="148" t="s">
        <v>45</v>
      </c>
      <c r="C1513" s="112"/>
      <c r="E1513" s="116"/>
      <c r="G1513" s="116"/>
      <c r="H1513" s="116"/>
      <c r="I1513" s="116"/>
      <c r="J1513" s="116"/>
      <c r="K1513" s="116"/>
      <c r="L1513" s="116"/>
      <c r="M1513" s="116"/>
      <c r="N1513" s="116"/>
      <c r="O1513" s="116"/>
      <c r="P1513" s="116"/>
      <c r="Q1513" s="116"/>
      <c r="R1513" s="116"/>
      <c r="S1513" s="120"/>
      <c r="T1513" s="114"/>
      <c r="U1513" s="116"/>
      <c r="V1513" s="116"/>
      <c r="W1513" s="116"/>
      <c r="X1513" s="116"/>
    </row>
    <row r="1514" ht="14.25" customHeight="1" outlineLevel="1">
      <c r="A1514" s="110"/>
      <c r="B1514" s="111" t="s">
        <v>171</v>
      </c>
      <c r="C1514" s="112" t="s">
        <v>170</v>
      </c>
      <c r="E1514" s="116"/>
      <c r="G1514" s="113">
        <v>21.0</v>
      </c>
      <c r="H1514" s="113">
        <v>25.0</v>
      </c>
      <c r="I1514" s="116">
        <v>60.0</v>
      </c>
      <c r="J1514" s="116">
        <v>6.0</v>
      </c>
      <c r="K1514" s="116"/>
      <c r="L1514" s="116"/>
      <c r="M1514" s="116"/>
      <c r="N1514" s="116"/>
      <c r="O1514" s="116"/>
      <c r="P1514" s="116"/>
      <c r="Q1514" s="116"/>
      <c r="R1514" s="116"/>
      <c r="S1514" s="120">
        <f t="shared" ref="S1514:S1515" si="2021">SUM(G1514:R1514)</f>
        <v>112</v>
      </c>
      <c r="T1514" s="114"/>
      <c r="U1514" s="116">
        <f t="shared" ref="U1514:X1514" si="2020">SUMIFS($G1514:$R1514,$G$5:$R$5,U$6)</f>
        <v>106</v>
      </c>
      <c r="V1514" s="116">
        <f t="shared" si="2020"/>
        <v>6</v>
      </c>
      <c r="W1514" s="116">
        <f t="shared" si="2020"/>
        <v>0</v>
      </c>
      <c r="X1514" s="116">
        <f t="shared" si="2020"/>
        <v>0</v>
      </c>
    </row>
    <row r="1515" ht="14.25" customHeight="1" outlineLevel="1">
      <c r="A1515" s="110"/>
      <c r="B1515" s="111" t="s">
        <v>287</v>
      </c>
      <c r="C1515" s="112" t="s">
        <v>170</v>
      </c>
      <c r="E1515" s="116"/>
      <c r="G1515" s="116">
        <v>19.75</v>
      </c>
      <c r="H1515" s="116">
        <v>23.65</v>
      </c>
      <c r="I1515" s="116">
        <v>19.45</v>
      </c>
      <c r="J1515" s="116">
        <v>23.55</v>
      </c>
      <c r="K1515" s="116">
        <v>19.02</v>
      </c>
      <c r="L1515" s="116">
        <v>23.85</v>
      </c>
      <c r="M1515" s="116">
        <v>17.85</v>
      </c>
      <c r="N1515" s="116">
        <v>21.67</v>
      </c>
      <c r="O1515" s="116">
        <v>23.0</v>
      </c>
      <c r="P1515" s="116">
        <v>25.85</v>
      </c>
      <c r="Q1515" s="116">
        <v>22.85</v>
      </c>
      <c r="R1515" s="116">
        <v>23.85</v>
      </c>
      <c r="S1515" s="120">
        <f t="shared" si="2021"/>
        <v>264.34</v>
      </c>
      <c r="T1515" s="114"/>
      <c r="U1515" s="116">
        <f t="shared" ref="U1515:X1515" si="2022">SUMIFS($G1515:$R1515,$G$5:$R$5,U$6)</f>
        <v>62.85</v>
      </c>
      <c r="V1515" s="116">
        <f t="shared" si="2022"/>
        <v>66.42</v>
      </c>
      <c r="W1515" s="116">
        <f t="shared" si="2022"/>
        <v>62.52</v>
      </c>
      <c r="X1515" s="116">
        <f t="shared" si="2022"/>
        <v>72.55</v>
      </c>
    </row>
    <row r="1516" ht="14.25" customHeight="1" outlineLevel="1">
      <c r="A1516" s="149"/>
      <c r="B1516" s="150" t="s">
        <v>288</v>
      </c>
      <c r="C1516" s="151" t="s">
        <v>69</v>
      </c>
      <c r="E1516" s="152">
        <f>IFERROR(E1514/E1515,0)</f>
        <v>0</v>
      </c>
      <c r="G1516" s="172">
        <f t="shared" ref="G1516:S1516" si="2023">IFERROR(G1514/(G1498*G1515)*100%,0)</f>
        <v>0.0625465376</v>
      </c>
      <c r="H1516" s="172">
        <f t="shared" si="2023"/>
        <v>0.06218132073</v>
      </c>
      <c r="I1516" s="172">
        <f t="shared" si="2023"/>
        <v>0.1402196775</v>
      </c>
      <c r="J1516" s="172">
        <f t="shared" si="2023"/>
        <v>0.01213224143</v>
      </c>
      <c r="K1516" s="172">
        <f t="shared" si="2023"/>
        <v>0</v>
      </c>
      <c r="L1516" s="172">
        <f t="shared" si="2023"/>
        <v>0</v>
      </c>
      <c r="M1516" s="172">
        <f t="shared" si="2023"/>
        <v>0</v>
      </c>
      <c r="N1516" s="172">
        <f t="shared" si="2023"/>
        <v>0</v>
      </c>
      <c r="O1516" s="172">
        <f t="shared" si="2023"/>
        <v>0</v>
      </c>
      <c r="P1516" s="172">
        <f t="shared" si="2023"/>
        <v>0</v>
      </c>
      <c r="Q1516" s="172">
        <f t="shared" si="2023"/>
        <v>0</v>
      </c>
      <c r="R1516" s="172">
        <f t="shared" si="2023"/>
        <v>0</v>
      </c>
      <c r="S1516" s="173">
        <f t="shared" si="2023"/>
        <v>0.02017603591</v>
      </c>
      <c r="T1516" s="114"/>
      <c r="U1516" s="134">
        <f t="shared" ref="U1516:X1516" si="2024">IFERROR(U1514/U1515,0)</f>
        <v>1.68655529</v>
      </c>
      <c r="V1516" s="134">
        <f t="shared" si="2024"/>
        <v>0.09033423668</v>
      </c>
      <c r="W1516" s="134">
        <f t="shared" si="2024"/>
        <v>0</v>
      </c>
      <c r="X1516" s="134">
        <f t="shared" si="2024"/>
        <v>0</v>
      </c>
    </row>
    <row r="1517" ht="14.25" customHeight="1" outlineLevel="1">
      <c r="S1517" s="70"/>
    </row>
    <row r="1518" ht="14.25" customHeight="1" outlineLevel="1">
      <c r="B1518" s="209" t="s">
        <v>177</v>
      </c>
      <c r="S1518" s="70"/>
    </row>
    <row r="1519" ht="14.25" customHeight="1" outlineLevel="1">
      <c r="A1519" s="105"/>
      <c r="B1519" s="106" t="s">
        <v>276</v>
      </c>
      <c r="C1519" s="107"/>
      <c r="E1519" s="108"/>
      <c r="G1519" s="108"/>
      <c r="H1519" s="108"/>
      <c r="I1519" s="108"/>
      <c r="J1519" s="108"/>
      <c r="K1519" s="108"/>
      <c r="L1519" s="108"/>
      <c r="M1519" s="108"/>
      <c r="N1519" s="108"/>
      <c r="O1519" s="108"/>
      <c r="P1519" s="108"/>
      <c r="Q1519" s="108"/>
      <c r="R1519" s="108"/>
      <c r="S1519" s="108"/>
      <c r="T1519" s="109"/>
      <c r="U1519" s="108"/>
      <c r="V1519" s="108"/>
      <c r="W1519" s="108"/>
      <c r="X1519" s="108"/>
    </row>
    <row r="1520" ht="14.25" customHeight="1" outlineLevel="1">
      <c r="A1520" s="144"/>
      <c r="B1520" s="145" t="s">
        <v>277</v>
      </c>
      <c r="C1520" s="146" t="s">
        <v>170</v>
      </c>
      <c r="E1520" s="113"/>
      <c r="G1520" s="113">
        <v>4.0</v>
      </c>
      <c r="H1520" s="113">
        <v>4.0</v>
      </c>
      <c r="I1520" s="113">
        <v>4.0</v>
      </c>
      <c r="J1520" s="113">
        <v>3.0</v>
      </c>
      <c r="K1520" s="113"/>
      <c r="L1520" s="113"/>
      <c r="M1520" s="113"/>
      <c r="N1520" s="113"/>
      <c r="O1520" s="113"/>
      <c r="P1520" s="113"/>
      <c r="Q1520" s="113"/>
      <c r="R1520" s="113"/>
      <c r="S1520" s="147">
        <f t="array" ref="S1520">IFERROR(LOOKUP(2,1/(G1520:R1520&lt;&gt;""),G1520:R1520),0)</f>
        <v>3</v>
      </c>
      <c r="T1520" s="114"/>
      <c r="U1520" s="116"/>
      <c r="V1520" s="116"/>
      <c r="W1520" s="116"/>
      <c r="X1520" s="116"/>
    </row>
    <row r="1521" ht="14.25" customHeight="1" outlineLevel="1">
      <c r="A1521" s="144"/>
      <c r="B1521" s="145" t="s">
        <v>278</v>
      </c>
      <c r="C1521" s="146" t="s">
        <v>170</v>
      </c>
      <c r="E1521" s="113"/>
      <c r="G1521" s="113">
        <v>0.0</v>
      </c>
      <c r="H1521" s="113">
        <v>0.0</v>
      </c>
      <c r="I1521" s="113">
        <v>0.0</v>
      </c>
      <c r="J1521" s="113">
        <v>0.0</v>
      </c>
      <c r="K1521" s="113">
        <v>0.0</v>
      </c>
      <c r="L1521" s="113">
        <v>0.0</v>
      </c>
      <c r="M1521" s="113">
        <v>0.0</v>
      </c>
      <c r="N1521" s="113">
        <v>0.0</v>
      </c>
      <c r="O1521" s="113">
        <v>0.0</v>
      </c>
      <c r="P1521" s="113">
        <v>0.0</v>
      </c>
      <c r="Q1521" s="113">
        <v>0.0</v>
      </c>
      <c r="R1521" s="113">
        <v>0.0</v>
      </c>
      <c r="S1521" s="147">
        <f t="array" ref="S1521">IFERROR(LOOKUP(2,1/(G1521:R1521&lt;&gt;""),G1521:R1521),0)</f>
        <v>0</v>
      </c>
      <c r="T1521" s="114"/>
      <c r="U1521" s="116"/>
      <c r="V1521" s="116"/>
      <c r="W1521" s="116"/>
      <c r="X1521" s="116"/>
    </row>
    <row r="1522" ht="14.25" customHeight="1" outlineLevel="1">
      <c r="A1522" s="121"/>
      <c r="B1522" s="148" t="s">
        <v>279</v>
      </c>
      <c r="C1522" s="123" t="s">
        <v>170</v>
      </c>
      <c r="E1522" s="120">
        <f>SUM(E1520:E1521)</f>
        <v>0</v>
      </c>
      <c r="G1522" s="120">
        <f t="shared" ref="G1522:S1522" si="2025">SUM(G1520:G1521)</f>
        <v>4</v>
      </c>
      <c r="H1522" s="120">
        <f t="shared" si="2025"/>
        <v>4</v>
      </c>
      <c r="I1522" s="120">
        <f t="shared" si="2025"/>
        <v>4</v>
      </c>
      <c r="J1522" s="120">
        <f t="shared" si="2025"/>
        <v>3</v>
      </c>
      <c r="K1522" s="120">
        <f t="shared" si="2025"/>
        <v>0</v>
      </c>
      <c r="L1522" s="120">
        <f t="shared" si="2025"/>
        <v>0</v>
      </c>
      <c r="M1522" s="120">
        <f t="shared" si="2025"/>
        <v>0</v>
      </c>
      <c r="N1522" s="120">
        <f t="shared" si="2025"/>
        <v>0</v>
      </c>
      <c r="O1522" s="120">
        <f t="shared" si="2025"/>
        <v>0</v>
      </c>
      <c r="P1522" s="120">
        <f t="shared" si="2025"/>
        <v>0</v>
      </c>
      <c r="Q1522" s="120">
        <f t="shared" si="2025"/>
        <v>0</v>
      </c>
      <c r="R1522" s="120">
        <f t="shared" si="2025"/>
        <v>0</v>
      </c>
      <c r="S1522" s="120">
        <f t="shared" si="2025"/>
        <v>3</v>
      </c>
      <c r="T1522" s="109"/>
      <c r="U1522" s="120">
        <f t="shared" ref="U1522:X1522" si="2026">SUM(U1520:U1521)</f>
        <v>0</v>
      </c>
      <c r="V1522" s="120">
        <f t="shared" si="2026"/>
        <v>0</v>
      </c>
      <c r="W1522" s="120">
        <f t="shared" si="2026"/>
        <v>0</v>
      </c>
      <c r="X1522" s="120">
        <f t="shared" si="2026"/>
        <v>0</v>
      </c>
    </row>
    <row r="1523" ht="14.25" customHeight="1" outlineLevel="1">
      <c r="A1523" s="128"/>
      <c r="B1523" s="129"/>
      <c r="C1523" s="130"/>
      <c r="E1523" s="131"/>
      <c r="G1523" s="131"/>
      <c r="H1523" s="131"/>
      <c r="I1523" s="131"/>
      <c r="J1523" s="131"/>
      <c r="K1523" s="131"/>
      <c r="L1523" s="131"/>
      <c r="M1523" s="131"/>
      <c r="N1523" s="131"/>
      <c r="O1523" s="131"/>
      <c r="P1523" s="131"/>
      <c r="Q1523" s="131"/>
      <c r="R1523" s="131"/>
      <c r="S1523" s="131"/>
      <c r="T1523" s="70"/>
      <c r="U1523" s="131"/>
      <c r="V1523" s="131"/>
      <c r="W1523" s="131"/>
      <c r="X1523" s="131"/>
    </row>
    <row r="1524" ht="14.25" customHeight="1" outlineLevel="1">
      <c r="A1524" s="110"/>
      <c r="B1524" s="111" t="s">
        <v>280</v>
      </c>
      <c r="C1524" s="112" t="s">
        <v>170</v>
      </c>
      <c r="E1524" s="116"/>
      <c r="G1524" s="113">
        <v>0.0</v>
      </c>
      <c r="H1524" s="113">
        <v>0.0</v>
      </c>
      <c r="I1524" s="113">
        <v>0.0</v>
      </c>
      <c r="J1524" s="113">
        <v>0.0</v>
      </c>
      <c r="K1524" s="116"/>
      <c r="L1524" s="116"/>
      <c r="M1524" s="116"/>
      <c r="N1524" s="116"/>
      <c r="O1524" s="116"/>
      <c r="P1524" s="116"/>
      <c r="Q1524" s="116"/>
      <c r="R1524" s="116"/>
      <c r="S1524" s="120">
        <f>SUM(G1524:R1524)</f>
        <v>0</v>
      </c>
      <c r="T1524" s="114"/>
      <c r="U1524" s="116"/>
      <c r="V1524" s="116"/>
      <c r="W1524" s="116"/>
      <c r="X1524" s="116"/>
    </row>
    <row r="1525" ht="14.25" customHeight="1" outlineLevel="1">
      <c r="A1525" s="110"/>
      <c r="B1525" s="111" t="s">
        <v>281</v>
      </c>
      <c r="C1525" s="112" t="s">
        <v>69</v>
      </c>
      <c r="E1525" s="116"/>
      <c r="G1525" s="115">
        <f>IFERROR(G1524/((G1522+E1522)/2),0)</f>
        <v>0</v>
      </c>
      <c r="H1525" s="115">
        <f t="shared" ref="H1525:R1525" si="2027">IFERROR(H1524/((H1522+G1522)/2),0)</f>
        <v>0</v>
      </c>
      <c r="I1525" s="115">
        <f t="shared" si="2027"/>
        <v>0</v>
      </c>
      <c r="J1525" s="115">
        <f t="shared" si="2027"/>
        <v>0</v>
      </c>
      <c r="K1525" s="115">
        <f t="shared" si="2027"/>
        <v>0</v>
      </c>
      <c r="L1525" s="115">
        <f t="shared" si="2027"/>
        <v>0</v>
      </c>
      <c r="M1525" s="115">
        <f t="shared" si="2027"/>
        <v>0</v>
      </c>
      <c r="N1525" s="115">
        <f t="shared" si="2027"/>
        <v>0</v>
      </c>
      <c r="O1525" s="115">
        <f t="shared" si="2027"/>
        <v>0</v>
      </c>
      <c r="P1525" s="115">
        <f t="shared" si="2027"/>
        <v>0</v>
      </c>
      <c r="Q1525" s="115">
        <f t="shared" si="2027"/>
        <v>0</v>
      </c>
      <c r="R1525" s="115">
        <f t="shared" si="2027"/>
        <v>0</v>
      </c>
      <c r="S1525" s="117">
        <f>IFERROR(S1524/((S1522+E1522)/2),0)</f>
        <v>0</v>
      </c>
      <c r="T1525" s="114"/>
      <c r="U1525" s="113">
        <f>IFERROR(AVERAGE(G1525:I1525),0)</f>
        <v>0</v>
      </c>
      <c r="V1525" s="113">
        <f>IFERROR(AVERAGE(J1525:L1525),0)</f>
        <v>0</v>
      </c>
      <c r="W1525" s="113">
        <f>IFERROR(AVERAGE(M1525:O1525),0)</f>
        <v>0</v>
      </c>
      <c r="X1525" s="113">
        <f>IFERROR(AVERAGE(P1525:R1525),0)</f>
        <v>0</v>
      </c>
    </row>
    <row r="1526" ht="14.25" customHeight="1" outlineLevel="1">
      <c r="A1526" s="128"/>
      <c r="B1526" s="129"/>
      <c r="C1526" s="130"/>
      <c r="E1526" s="131"/>
      <c r="G1526" s="131"/>
      <c r="H1526" s="131"/>
      <c r="I1526" s="131"/>
      <c r="J1526" s="131"/>
      <c r="K1526" s="131"/>
      <c r="L1526" s="131"/>
      <c r="M1526" s="131"/>
      <c r="N1526" s="131"/>
      <c r="O1526" s="131"/>
      <c r="P1526" s="131"/>
      <c r="Q1526" s="131"/>
      <c r="R1526" s="131"/>
      <c r="S1526" s="131"/>
      <c r="T1526" s="70"/>
      <c r="U1526" s="131"/>
      <c r="V1526" s="131"/>
      <c r="W1526" s="131"/>
      <c r="X1526" s="131"/>
    </row>
    <row r="1527" ht="14.25" customHeight="1" outlineLevel="1">
      <c r="A1527" s="110"/>
      <c r="B1527" s="148" t="s">
        <v>282</v>
      </c>
      <c r="C1527" s="112"/>
      <c r="E1527" s="116"/>
      <c r="G1527" s="116"/>
      <c r="H1527" s="116"/>
      <c r="I1527" s="116"/>
      <c r="J1527" s="116"/>
      <c r="K1527" s="116"/>
      <c r="L1527" s="116"/>
      <c r="M1527" s="116"/>
      <c r="N1527" s="116"/>
      <c r="O1527" s="116"/>
      <c r="P1527" s="116"/>
      <c r="Q1527" s="116"/>
      <c r="R1527" s="116"/>
      <c r="S1527" s="120"/>
      <c r="T1527" s="114"/>
      <c r="U1527" s="116"/>
      <c r="V1527" s="116"/>
      <c r="W1527" s="116"/>
      <c r="X1527" s="116"/>
    </row>
    <row r="1528" ht="14.25" customHeight="1" outlineLevel="1">
      <c r="A1528" s="110"/>
      <c r="B1528" s="145" t="s">
        <v>277</v>
      </c>
      <c r="C1528" s="112" t="s">
        <v>283</v>
      </c>
      <c r="E1528" s="116"/>
      <c r="G1528" s="116">
        <v>792.0</v>
      </c>
      <c r="H1528" s="116">
        <v>696.0</v>
      </c>
      <c r="I1528" s="116">
        <v>336.0</v>
      </c>
      <c r="J1528" s="116">
        <v>508.17</v>
      </c>
      <c r="K1528" s="116"/>
      <c r="L1528" s="116"/>
      <c r="M1528" s="116"/>
      <c r="N1528" s="116"/>
      <c r="O1528" s="116"/>
      <c r="P1528" s="116"/>
      <c r="Q1528" s="116"/>
      <c r="R1528" s="116"/>
      <c r="S1528" s="120">
        <f t="shared" ref="S1528:S1529" si="2029">SUM(G1528:R1528)</f>
        <v>2332.17</v>
      </c>
      <c r="T1528" s="114"/>
      <c r="U1528" s="116">
        <f t="shared" ref="U1528:X1528" si="2028">SUMIFS($G1528:$R1528,$G$5:$R$5,U$6)</f>
        <v>1824</v>
      </c>
      <c r="V1528" s="116">
        <f t="shared" si="2028"/>
        <v>508.17</v>
      </c>
      <c r="W1528" s="116">
        <f t="shared" si="2028"/>
        <v>0</v>
      </c>
      <c r="X1528" s="116">
        <f t="shared" si="2028"/>
        <v>0</v>
      </c>
    </row>
    <row r="1529" ht="14.25" customHeight="1" outlineLevel="1">
      <c r="A1529" s="110"/>
      <c r="B1529" s="145" t="s">
        <v>278</v>
      </c>
      <c r="C1529" s="112" t="s">
        <v>283</v>
      </c>
      <c r="E1529" s="116"/>
      <c r="G1529" s="113">
        <v>0.0</v>
      </c>
      <c r="H1529" s="113">
        <v>0.0</v>
      </c>
      <c r="I1529" s="113">
        <v>0.0</v>
      </c>
      <c r="J1529" s="113">
        <v>0.0</v>
      </c>
      <c r="K1529" s="113">
        <v>0.0</v>
      </c>
      <c r="L1529" s="113">
        <v>0.0</v>
      </c>
      <c r="M1529" s="113">
        <v>0.0</v>
      </c>
      <c r="N1529" s="113">
        <v>0.0</v>
      </c>
      <c r="O1529" s="113">
        <v>0.0</v>
      </c>
      <c r="P1529" s="113">
        <v>0.0</v>
      </c>
      <c r="Q1529" s="113">
        <v>0.0</v>
      </c>
      <c r="R1529" s="113">
        <v>0.0</v>
      </c>
      <c r="S1529" s="120">
        <f t="shared" si="2029"/>
        <v>0</v>
      </c>
      <c r="T1529" s="114"/>
      <c r="U1529" s="116">
        <f t="shared" ref="U1529:X1529" si="2030">SUMIFS($G1529:$R1529,$G$5:$R$5,U$6)</f>
        <v>0</v>
      </c>
      <c r="V1529" s="116">
        <f t="shared" si="2030"/>
        <v>0</v>
      </c>
      <c r="W1529" s="116">
        <f t="shared" si="2030"/>
        <v>0</v>
      </c>
      <c r="X1529" s="116">
        <f t="shared" si="2030"/>
        <v>0</v>
      </c>
    </row>
    <row r="1530" ht="14.25" customHeight="1" outlineLevel="1">
      <c r="A1530" s="121"/>
      <c r="B1530" s="148" t="s">
        <v>284</v>
      </c>
      <c r="C1530" s="123" t="s">
        <v>283</v>
      </c>
      <c r="E1530" s="120">
        <f>SUM(E1528:E1529)</f>
        <v>0</v>
      </c>
      <c r="G1530" s="120">
        <f t="shared" ref="G1530:S1530" si="2031">SUM(G1528:G1529)</f>
        <v>792</v>
      </c>
      <c r="H1530" s="120">
        <f t="shared" si="2031"/>
        <v>696</v>
      </c>
      <c r="I1530" s="120">
        <f t="shared" si="2031"/>
        <v>336</v>
      </c>
      <c r="J1530" s="120">
        <f t="shared" si="2031"/>
        <v>508.17</v>
      </c>
      <c r="K1530" s="120">
        <f t="shared" si="2031"/>
        <v>0</v>
      </c>
      <c r="L1530" s="120">
        <f t="shared" si="2031"/>
        <v>0</v>
      </c>
      <c r="M1530" s="120">
        <f t="shared" si="2031"/>
        <v>0</v>
      </c>
      <c r="N1530" s="120">
        <f t="shared" si="2031"/>
        <v>0</v>
      </c>
      <c r="O1530" s="120">
        <f t="shared" si="2031"/>
        <v>0</v>
      </c>
      <c r="P1530" s="120">
        <f t="shared" si="2031"/>
        <v>0</v>
      </c>
      <c r="Q1530" s="120">
        <f t="shared" si="2031"/>
        <v>0</v>
      </c>
      <c r="R1530" s="120">
        <f t="shared" si="2031"/>
        <v>0</v>
      </c>
      <c r="S1530" s="120">
        <f t="shared" si="2031"/>
        <v>2332.17</v>
      </c>
      <c r="T1530" s="109"/>
      <c r="U1530" s="120">
        <f t="shared" ref="U1530:X1530" si="2032">SUM(U1528:U1529)</f>
        <v>1824</v>
      </c>
      <c r="V1530" s="120">
        <f t="shared" si="2032"/>
        <v>508.17</v>
      </c>
      <c r="W1530" s="120">
        <f t="shared" si="2032"/>
        <v>0</v>
      </c>
      <c r="X1530" s="120">
        <f t="shared" si="2032"/>
        <v>0</v>
      </c>
    </row>
    <row r="1531" ht="14.25" customHeight="1" outlineLevel="1">
      <c r="A1531" s="128"/>
      <c r="B1531" s="129"/>
      <c r="C1531" s="130"/>
      <c r="E1531" s="131"/>
      <c r="G1531" s="131"/>
      <c r="H1531" s="131"/>
      <c r="I1531" s="131"/>
      <c r="J1531" s="131"/>
      <c r="K1531" s="131"/>
      <c r="L1531" s="131"/>
      <c r="M1531" s="131"/>
      <c r="N1531" s="131"/>
      <c r="O1531" s="131"/>
      <c r="P1531" s="131"/>
      <c r="Q1531" s="131"/>
      <c r="R1531" s="131"/>
      <c r="S1531" s="131"/>
      <c r="T1531" s="70"/>
      <c r="U1531" s="131"/>
      <c r="V1531" s="131"/>
      <c r="W1531" s="131"/>
      <c r="X1531" s="131"/>
    </row>
    <row r="1532" ht="14.25" customHeight="1" outlineLevel="1">
      <c r="A1532" s="110"/>
      <c r="B1532" s="111" t="s">
        <v>285</v>
      </c>
      <c r="C1532" s="112" t="s">
        <v>283</v>
      </c>
      <c r="E1532" s="116"/>
      <c r="G1532" s="116">
        <v>160.0</v>
      </c>
      <c r="H1532" s="116">
        <v>232.0</v>
      </c>
      <c r="I1532" s="116">
        <v>57.0</v>
      </c>
      <c r="J1532" s="116">
        <v>132.0</v>
      </c>
      <c r="K1532" s="116"/>
      <c r="L1532" s="116"/>
      <c r="M1532" s="116"/>
      <c r="N1532" s="116"/>
      <c r="O1532" s="116"/>
      <c r="P1532" s="116"/>
      <c r="Q1532" s="116"/>
      <c r="R1532" s="116"/>
      <c r="S1532" s="120">
        <f>SUM(G1532:R1532)</f>
        <v>581</v>
      </c>
      <c r="T1532" s="114"/>
      <c r="U1532" s="116">
        <f t="shared" ref="U1532:X1532" si="2033">SUMIFS($G1532:$R1532,$G$5:$R$5,U$6)</f>
        <v>449</v>
      </c>
      <c r="V1532" s="116">
        <f t="shared" si="2033"/>
        <v>132</v>
      </c>
      <c r="W1532" s="116">
        <f t="shared" si="2033"/>
        <v>0</v>
      </c>
      <c r="X1532" s="116">
        <f t="shared" si="2033"/>
        <v>0</v>
      </c>
    </row>
    <row r="1533" ht="14.25" customHeight="1" outlineLevel="1">
      <c r="A1533" s="110"/>
      <c r="B1533" s="111" t="s">
        <v>286</v>
      </c>
      <c r="C1533" s="112" t="s">
        <v>69</v>
      </c>
      <c r="E1533" s="115">
        <f>IFERROR(E1532/E1530,0)</f>
        <v>0</v>
      </c>
      <c r="G1533" s="115">
        <f t="shared" ref="G1533:S1533" si="2034">IFERROR(G1532/G1530,0)</f>
        <v>0.202020202</v>
      </c>
      <c r="H1533" s="115">
        <f t="shared" si="2034"/>
        <v>0.3333333333</v>
      </c>
      <c r="I1533" s="115">
        <f t="shared" si="2034"/>
        <v>0.1696428571</v>
      </c>
      <c r="J1533" s="115">
        <f t="shared" si="2034"/>
        <v>0.2597555936</v>
      </c>
      <c r="K1533" s="115">
        <f t="shared" si="2034"/>
        <v>0</v>
      </c>
      <c r="L1533" s="115">
        <f t="shared" si="2034"/>
        <v>0</v>
      </c>
      <c r="M1533" s="115">
        <f t="shared" si="2034"/>
        <v>0</v>
      </c>
      <c r="N1533" s="115">
        <f t="shared" si="2034"/>
        <v>0</v>
      </c>
      <c r="O1533" s="115">
        <f t="shared" si="2034"/>
        <v>0</v>
      </c>
      <c r="P1533" s="115">
        <f t="shared" si="2034"/>
        <v>0</v>
      </c>
      <c r="Q1533" s="115">
        <f t="shared" si="2034"/>
        <v>0</v>
      </c>
      <c r="R1533" s="115">
        <f t="shared" si="2034"/>
        <v>0</v>
      </c>
      <c r="S1533" s="117">
        <f t="shared" si="2034"/>
        <v>0.2491242062</v>
      </c>
      <c r="T1533" s="114"/>
      <c r="U1533" s="116">
        <f t="shared" ref="U1533:X1533" si="2035">IFERROR(U1532/U1530,0)</f>
        <v>0.2461622807</v>
      </c>
      <c r="V1533" s="116">
        <f t="shared" si="2035"/>
        <v>0.2597555936</v>
      </c>
      <c r="W1533" s="116">
        <f t="shared" si="2035"/>
        <v>0</v>
      </c>
      <c r="X1533" s="116">
        <f t="shared" si="2035"/>
        <v>0</v>
      </c>
    </row>
    <row r="1534" ht="14.25" customHeight="1" outlineLevel="1">
      <c r="A1534" s="128"/>
      <c r="B1534" s="129"/>
      <c r="C1534" s="130"/>
      <c r="E1534" s="131"/>
      <c r="G1534" s="131"/>
      <c r="H1534" s="131"/>
      <c r="I1534" s="131"/>
      <c r="J1534" s="131"/>
      <c r="K1534" s="131"/>
      <c r="L1534" s="131"/>
      <c r="M1534" s="131"/>
      <c r="N1534" s="131"/>
      <c r="O1534" s="131"/>
      <c r="P1534" s="131"/>
      <c r="Q1534" s="131"/>
      <c r="R1534" s="131"/>
      <c r="S1534" s="131"/>
      <c r="T1534" s="70"/>
      <c r="U1534" s="131"/>
      <c r="V1534" s="131"/>
      <c r="W1534" s="131"/>
      <c r="X1534" s="131"/>
    </row>
    <row r="1535" ht="14.25" customHeight="1" outlineLevel="1">
      <c r="A1535" s="110"/>
      <c r="B1535" s="148" t="s">
        <v>45</v>
      </c>
      <c r="C1535" s="112"/>
      <c r="E1535" s="116"/>
      <c r="G1535" s="116"/>
      <c r="H1535" s="116"/>
      <c r="I1535" s="116"/>
      <c r="J1535" s="116"/>
      <c r="K1535" s="116"/>
      <c r="L1535" s="116"/>
      <c r="M1535" s="116"/>
      <c r="N1535" s="116"/>
      <c r="O1535" s="116"/>
      <c r="P1535" s="116"/>
      <c r="Q1535" s="116"/>
      <c r="R1535" s="116"/>
      <c r="S1535" s="120"/>
      <c r="T1535" s="114"/>
      <c r="U1535" s="116"/>
      <c r="V1535" s="116"/>
      <c r="W1535" s="116"/>
      <c r="X1535" s="116"/>
    </row>
    <row r="1536" ht="14.25" customHeight="1" outlineLevel="1">
      <c r="A1536" s="110"/>
      <c r="B1536" s="111" t="s">
        <v>171</v>
      </c>
      <c r="C1536" s="112" t="s">
        <v>170</v>
      </c>
      <c r="E1536" s="116"/>
      <c r="G1536" s="116">
        <v>6.0</v>
      </c>
      <c r="H1536" s="116">
        <v>7.0</v>
      </c>
      <c r="I1536" s="116">
        <v>1.0</v>
      </c>
      <c r="J1536" s="116">
        <v>0.0</v>
      </c>
      <c r="K1536" s="116"/>
      <c r="L1536" s="116"/>
      <c r="M1536" s="116"/>
      <c r="N1536" s="116"/>
      <c r="O1536" s="116"/>
      <c r="P1536" s="116"/>
      <c r="Q1536" s="116"/>
      <c r="R1536" s="116"/>
      <c r="S1536" s="120">
        <f t="shared" ref="S1536:S1537" si="2037">SUM(G1536:R1536)</f>
        <v>14</v>
      </c>
      <c r="T1536" s="114"/>
      <c r="U1536" s="116">
        <f t="shared" ref="U1536:X1536" si="2036">SUMIFS($G1536:$R1536,$G$5:$R$5,U$6)</f>
        <v>14</v>
      </c>
      <c r="V1536" s="116">
        <f t="shared" si="2036"/>
        <v>0</v>
      </c>
      <c r="W1536" s="116">
        <f t="shared" si="2036"/>
        <v>0</v>
      </c>
      <c r="X1536" s="116">
        <f t="shared" si="2036"/>
        <v>0</v>
      </c>
    </row>
    <row r="1537" ht="14.25" customHeight="1" outlineLevel="1">
      <c r="A1537" s="110"/>
      <c r="B1537" s="111" t="s">
        <v>287</v>
      </c>
      <c r="C1537" s="112" t="s">
        <v>170</v>
      </c>
      <c r="E1537" s="116"/>
      <c r="G1537" s="116">
        <v>19.75</v>
      </c>
      <c r="H1537" s="116">
        <v>23.65</v>
      </c>
      <c r="I1537" s="116">
        <v>19.45</v>
      </c>
      <c r="J1537" s="116">
        <v>23.55</v>
      </c>
      <c r="K1537" s="116">
        <v>19.02</v>
      </c>
      <c r="L1537" s="116">
        <v>23.85</v>
      </c>
      <c r="M1537" s="116">
        <v>17.85</v>
      </c>
      <c r="N1537" s="116">
        <v>21.67</v>
      </c>
      <c r="O1537" s="116">
        <v>23.0</v>
      </c>
      <c r="P1537" s="116">
        <v>25.85</v>
      </c>
      <c r="Q1537" s="116">
        <v>22.85</v>
      </c>
      <c r="R1537" s="116">
        <v>23.85</v>
      </c>
      <c r="S1537" s="120">
        <f t="shared" si="2037"/>
        <v>264.34</v>
      </c>
      <c r="T1537" s="114"/>
      <c r="U1537" s="116">
        <f t="shared" ref="U1537:X1537" si="2038">SUMIFS($G1537:$R1537,$G$5:$R$5,U$6)</f>
        <v>62.85</v>
      </c>
      <c r="V1537" s="116">
        <f t="shared" si="2038"/>
        <v>66.42</v>
      </c>
      <c r="W1537" s="116">
        <f t="shared" si="2038"/>
        <v>62.52</v>
      </c>
      <c r="X1537" s="116">
        <f t="shared" si="2038"/>
        <v>72.55</v>
      </c>
    </row>
    <row r="1538" ht="14.25" customHeight="1" outlineLevel="1">
      <c r="A1538" s="149"/>
      <c r="B1538" s="150" t="s">
        <v>288</v>
      </c>
      <c r="C1538" s="151" t="s">
        <v>69</v>
      </c>
      <c r="E1538" s="152">
        <f>IFERROR(E1536/E1537,0)</f>
        <v>0</v>
      </c>
      <c r="G1538" s="172">
        <f t="shared" ref="G1538:S1538" si="2039">IFERROR(G1536/(G1520*G1537)*100%,0)</f>
        <v>0.07594936709</v>
      </c>
      <c r="H1538" s="172">
        <f t="shared" si="2039"/>
        <v>0.07399577167</v>
      </c>
      <c r="I1538" s="172">
        <f t="shared" si="2039"/>
        <v>0.01285347044</v>
      </c>
      <c r="J1538" s="172">
        <f t="shared" si="2039"/>
        <v>0</v>
      </c>
      <c r="K1538" s="172">
        <f t="shared" si="2039"/>
        <v>0</v>
      </c>
      <c r="L1538" s="172">
        <f t="shared" si="2039"/>
        <v>0</v>
      </c>
      <c r="M1538" s="172">
        <f t="shared" si="2039"/>
        <v>0</v>
      </c>
      <c r="N1538" s="172">
        <f t="shared" si="2039"/>
        <v>0</v>
      </c>
      <c r="O1538" s="172">
        <f t="shared" si="2039"/>
        <v>0</v>
      </c>
      <c r="P1538" s="172">
        <f t="shared" si="2039"/>
        <v>0</v>
      </c>
      <c r="Q1538" s="172">
        <f t="shared" si="2039"/>
        <v>0</v>
      </c>
      <c r="R1538" s="172">
        <f t="shared" si="2039"/>
        <v>0</v>
      </c>
      <c r="S1538" s="173">
        <f t="shared" si="2039"/>
        <v>0.01765403142</v>
      </c>
      <c r="T1538" s="114"/>
      <c r="U1538" s="134">
        <f t="shared" ref="U1538:X1538" si="2040">IFERROR(U1536/U1537,0)</f>
        <v>0.2227525855</v>
      </c>
      <c r="V1538" s="134">
        <f t="shared" si="2040"/>
        <v>0</v>
      </c>
      <c r="W1538" s="134">
        <f t="shared" si="2040"/>
        <v>0</v>
      </c>
      <c r="X1538" s="134">
        <f t="shared" si="2040"/>
        <v>0</v>
      </c>
    </row>
    <row r="1539" ht="14.25" customHeight="1" outlineLevel="1">
      <c r="S1539" s="70"/>
    </row>
    <row r="1540" ht="14.25" customHeight="1" outlineLevel="1">
      <c r="B1540" s="209" t="s">
        <v>178</v>
      </c>
      <c r="S1540" s="70"/>
    </row>
    <row r="1541" ht="14.25" customHeight="1" outlineLevel="1">
      <c r="A1541" s="105"/>
      <c r="B1541" s="106" t="s">
        <v>276</v>
      </c>
      <c r="C1541" s="107"/>
      <c r="E1541" s="108"/>
      <c r="G1541" s="108"/>
      <c r="H1541" s="108"/>
      <c r="I1541" s="108"/>
      <c r="J1541" s="108"/>
      <c r="K1541" s="108"/>
      <c r="L1541" s="108"/>
      <c r="M1541" s="108"/>
      <c r="N1541" s="108"/>
      <c r="O1541" s="108"/>
      <c r="P1541" s="108"/>
      <c r="Q1541" s="108"/>
      <c r="R1541" s="108"/>
      <c r="S1541" s="108"/>
      <c r="T1541" s="109"/>
      <c r="U1541" s="108"/>
      <c r="V1541" s="108"/>
      <c r="W1541" s="108"/>
      <c r="X1541" s="108"/>
    </row>
    <row r="1542" ht="14.25" customHeight="1" outlineLevel="1">
      <c r="A1542" s="144"/>
      <c r="B1542" s="145" t="s">
        <v>277</v>
      </c>
      <c r="C1542" s="146" t="s">
        <v>170</v>
      </c>
      <c r="E1542" s="113"/>
      <c r="G1542" s="113">
        <v>2.0</v>
      </c>
      <c r="H1542" s="113">
        <v>2.0</v>
      </c>
      <c r="I1542" s="113">
        <v>2.0</v>
      </c>
      <c r="J1542" s="113">
        <v>2.0</v>
      </c>
      <c r="K1542" s="113"/>
      <c r="L1542" s="113"/>
      <c r="M1542" s="113"/>
      <c r="N1542" s="113"/>
      <c r="O1542" s="113"/>
      <c r="P1542" s="113"/>
      <c r="Q1542" s="113"/>
      <c r="R1542" s="113"/>
      <c r="S1542" s="147">
        <f t="array" ref="S1542">IFERROR(LOOKUP(2,1/(G1542:R1542&lt;&gt;""),G1542:R1542),0)</f>
        <v>2</v>
      </c>
      <c r="T1542" s="114"/>
      <c r="U1542" s="116"/>
      <c r="V1542" s="116"/>
      <c r="W1542" s="116"/>
      <c r="X1542" s="116"/>
    </row>
    <row r="1543" ht="14.25" customHeight="1" outlineLevel="1">
      <c r="A1543" s="144"/>
      <c r="B1543" s="145" t="s">
        <v>278</v>
      </c>
      <c r="C1543" s="146" t="s">
        <v>170</v>
      </c>
      <c r="E1543" s="113"/>
      <c r="G1543" s="113">
        <v>0.0</v>
      </c>
      <c r="H1543" s="113">
        <v>0.0</v>
      </c>
      <c r="I1543" s="113">
        <v>0.0</v>
      </c>
      <c r="J1543" s="113">
        <v>0.0</v>
      </c>
      <c r="K1543" s="113">
        <v>0.0</v>
      </c>
      <c r="L1543" s="113">
        <v>0.0</v>
      </c>
      <c r="M1543" s="113">
        <v>0.0</v>
      </c>
      <c r="N1543" s="113">
        <v>0.0</v>
      </c>
      <c r="O1543" s="113">
        <v>0.0</v>
      </c>
      <c r="P1543" s="113">
        <v>0.0</v>
      </c>
      <c r="Q1543" s="113">
        <v>0.0</v>
      </c>
      <c r="R1543" s="113">
        <v>0.0</v>
      </c>
      <c r="S1543" s="147">
        <f t="array" ref="S1543">IFERROR(LOOKUP(2,1/(G1543:R1543&lt;&gt;""),G1543:R1543),0)</f>
        <v>0</v>
      </c>
      <c r="T1543" s="114"/>
      <c r="U1543" s="116"/>
      <c r="V1543" s="116"/>
      <c r="W1543" s="116"/>
      <c r="X1543" s="116"/>
    </row>
    <row r="1544" ht="14.25" customHeight="1" outlineLevel="1">
      <c r="A1544" s="121"/>
      <c r="B1544" s="148" t="s">
        <v>279</v>
      </c>
      <c r="C1544" s="123" t="s">
        <v>170</v>
      </c>
      <c r="E1544" s="120">
        <f>SUM(E1542:E1543)</f>
        <v>0</v>
      </c>
      <c r="G1544" s="120">
        <f t="shared" ref="G1544:S1544" si="2041">SUM(G1542:G1543)</f>
        <v>2</v>
      </c>
      <c r="H1544" s="120">
        <f t="shared" si="2041"/>
        <v>2</v>
      </c>
      <c r="I1544" s="120">
        <f t="shared" si="2041"/>
        <v>2</v>
      </c>
      <c r="J1544" s="120">
        <f t="shared" si="2041"/>
        <v>2</v>
      </c>
      <c r="K1544" s="120">
        <f t="shared" si="2041"/>
        <v>0</v>
      </c>
      <c r="L1544" s="120">
        <f t="shared" si="2041"/>
        <v>0</v>
      </c>
      <c r="M1544" s="120">
        <f t="shared" si="2041"/>
        <v>0</v>
      </c>
      <c r="N1544" s="120">
        <f t="shared" si="2041"/>
        <v>0</v>
      </c>
      <c r="O1544" s="120">
        <f t="shared" si="2041"/>
        <v>0</v>
      </c>
      <c r="P1544" s="120">
        <f t="shared" si="2041"/>
        <v>0</v>
      </c>
      <c r="Q1544" s="120">
        <f t="shared" si="2041"/>
        <v>0</v>
      </c>
      <c r="R1544" s="120">
        <f t="shared" si="2041"/>
        <v>0</v>
      </c>
      <c r="S1544" s="120">
        <f t="shared" si="2041"/>
        <v>2</v>
      </c>
      <c r="T1544" s="109"/>
      <c r="U1544" s="120">
        <f t="shared" ref="U1544:X1544" si="2042">SUM(U1542:U1543)</f>
        <v>0</v>
      </c>
      <c r="V1544" s="120">
        <f t="shared" si="2042"/>
        <v>0</v>
      </c>
      <c r="W1544" s="120">
        <f t="shared" si="2042"/>
        <v>0</v>
      </c>
      <c r="X1544" s="120">
        <f t="shared" si="2042"/>
        <v>0</v>
      </c>
    </row>
    <row r="1545" ht="14.25" customHeight="1" outlineLevel="1">
      <c r="A1545" s="128"/>
      <c r="B1545" s="129"/>
      <c r="C1545" s="130"/>
      <c r="E1545" s="131"/>
      <c r="G1545" s="131"/>
      <c r="H1545" s="131"/>
      <c r="I1545" s="131"/>
      <c r="J1545" s="131"/>
      <c r="K1545" s="131"/>
      <c r="L1545" s="131"/>
      <c r="M1545" s="131"/>
      <c r="N1545" s="131"/>
      <c r="O1545" s="131"/>
      <c r="P1545" s="131"/>
      <c r="Q1545" s="131"/>
      <c r="R1545" s="131"/>
      <c r="S1545" s="131"/>
      <c r="T1545" s="70"/>
      <c r="U1545" s="131"/>
      <c r="V1545" s="131"/>
      <c r="W1545" s="131"/>
      <c r="X1545" s="131"/>
    </row>
    <row r="1546" ht="14.25" customHeight="1" outlineLevel="1">
      <c r="A1546" s="110"/>
      <c r="B1546" s="111" t="s">
        <v>280</v>
      </c>
      <c r="C1546" s="112" t="s">
        <v>170</v>
      </c>
      <c r="E1546" s="116"/>
      <c r="G1546" s="113">
        <v>0.0</v>
      </c>
      <c r="H1546" s="113">
        <v>0.0</v>
      </c>
      <c r="I1546" s="113">
        <v>0.0</v>
      </c>
      <c r="J1546" s="113">
        <v>0.0</v>
      </c>
      <c r="K1546" s="116"/>
      <c r="L1546" s="116"/>
      <c r="M1546" s="116"/>
      <c r="N1546" s="116"/>
      <c r="O1546" s="116"/>
      <c r="P1546" s="116"/>
      <c r="Q1546" s="116"/>
      <c r="R1546" s="116"/>
      <c r="S1546" s="120">
        <f>SUM(G1546:R1546)</f>
        <v>0</v>
      </c>
      <c r="T1546" s="114"/>
      <c r="U1546" s="116"/>
      <c r="V1546" s="116"/>
      <c r="W1546" s="116"/>
      <c r="X1546" s="116"/>
    </row>
    <row r="1547" ht="14.25" customHeight="1" outlineLevel="1">
      <c r="A1547" s="110"/>
      <c r="B1547" s="111" t="s">
        <v>281</v>
      </c>
      <c r="C1547" s="112" t="s">
        <v>69</v>
      </c>
      <c r="E1547" s="116"/>
      <c r="G1547" s="115">
        <f>IFERROR(G1546/((G1544+E1544)/2),0)</f>
        <v>0</v>
      </c>
      <c r="H1547" s="115">
        <f t="shared" ref="H1547:R1547" si="2043">IFERROR(H1546/((H1544+G1544)/2),0)</f>
        <v>0</v>
      </c>
      <c r="I1547" s="115">
        <f t="shared" si="2043"/>
        <v>0</v>
      </c>
      <c r="J1547" s="115">
        <f t="shared" si="2043"/>
        <v>0</v>
      </c>
      <c r="K1547" s="115">
        <f t="shared" si="2043"/>
        <v>0</v>
      </c>
      <c r="L1547" s="115">
        <f t="shared" si="2043"/>
        <v>0</v>
      </c>
      <c r="M1547" s="115">
        <f t="shared" si="2043"/>
        <v>0</v>
      </c>
      <c r="N1547" s="115">
        <f t="shared" si="2043"/>
        <v>0</v>
      </c>
      <c r="O1547" s="115">
        <f t="shared" si="2043"/>
        <v>0</v>
      </c>
      <c r="P1547" s="115">
        <f t="shared" si="2043"/>
        <v>0</v>
      </c>
      <c r="Q1547" s="115">
        <f t="shared" si="2043"/>
        <v>0</v>
      </c>
      <c r="R1547" s="115">
        <f t="shared" si="2043"/>
        <v>0</v>
      </c>
      <c r="S1547" s="117">
        <f>IFERROR(S1546/((S1544+E1544)/2),0)</f>
        <v>0</v>
      </c>
      <c r="T1547" s="114"/>
      <c r="U1547" s="113">
        <f>IFERROR(AVERAGE(G1547:I1547),0)</f>
        <v>0</v>
      </c>
      <c r="V1547" s="113">
        <f>IFERROR(AVERAGE(J1547:L1547),0)</f>
        <v>0</v>
      </c>
      <c r="W1547" s="113">
        <f>IFERROR(AVERAGE(M1547:O1547),0)</f>
        <v>0</v>
      </c>
      <c r="X1547" s="113">
        <f>IFERROR(AVERAGE(P1547:R1547),0)</f>
        <v>0</v>
      </c>
    </row>
    <row r="1548" ht="14.25" customHeight="1" outlineLevel="1">
      <c r="A1548" s="128"/>
      <c r="B1548" s="129"/>
      <c r="C1548" s="130"/>
      <c r="E1548" s="131"/>
      <c r="G1548" s="131"/>
      <c r="H1548" s="131"/>
      <c r="I1548" s="131"/>
      <c r="J1548" s="131"/>
      <c r="K1548" s="131"/>
      <c r="L1548" s="131"/>
      <c r="M1548" s="131"/>
      <c r="N1548" s="131"/>
      <c r="O1548" s="131"/>
      <c r="P1548" s="131"/>
      <c r="Q1548" s="131"/>
      <c r="R1548" s="131"/>
      <c r="S1548" s="131"/>
      <c r="T1548" s="70"/>
      <c r="U1548" s="131"/>
      <c r="V1548" s="131"/>
      <c r="W1548" s="131"/>
      <c r="X1548" s="131"/>
    </row>
    <row r="1549" ht="14.25" customHeight="1" outlineLevel="1">
      <c r="A1549" s="110"/>
      <c r="B1549" s="148" t="s">
        <v>282</v>
      </c>
      <c r="C1549" s="112"/>
      <c r="E1549" s="116"/>
      <c r="G1549" s="116"/>
      <c r="H1549" s="116"/>
      <c r="I1549" s="116"/>
      <c r="J1549" s="116"/>
      <c r="K1549" s="116"/>
      <c r="L1549" s="116"/>
      <c r="M1549" s="116"/>
      <c r="N1549" s="116"/>
      <c r="O1549" s="116"/>
      <c r="P1549" s="116"/>
      <c r="Q1549" s="116"/>
      <c r="R1549" s="116"/>
      <c r="S1549" s="120"/>
      <c r="T1549" s="114"/>
      <c r="U1549" s="116"/>
      <c r="V1549" s="116"/>
      <c r="W1549" s="116"/>
      <c r="X1549" s="116"/>
    </row>
    <row r="1550" ht="14.25" customHeight="1" outlineLevel="1">
      <c r="A1550" s="110"/>
      <c r="B1550" s="145" t="s">
        <v>277</v>
      </c>
      <c r="C1550" s="112" t="s">
        <v>283</v>
      </c>
      <c r="E1550" s="116"/>
      <c r="G1550" s="113">
        <v>396.0</v>
      </c>
      <c r="H1550" s="116">
        <v>305.0</v>
      </c>
      <c r="I1550" s="116">
        <v>296.0</v>
      </c>
      <c r="J1550" s="116">
        <v>368.0</v>
      </c>
      <c r="K1550" s="116"/>
      <c r="L1550" s="116"/>
      <c r="M1550" s="116"/>
      <c r="N1550" s="116"/>
      <c r="O1550" s="116"/>
      <c r="P1550" s="116"/>
      <c r="Q1550" s="116"/>
      <c r="R1550" s="116"/>
      <c r="S1550" s="120">
        <f t="shared" ref="S1550:S1551" si="2045">SUM(G1550:R1550)</f>
        <v>1365</v>
      </c>
      <c r="T1550" s="114"/>
      <c r="U1550" s="116">
        <f t="shared" ref="U1550:X1550" si="2044">SUMIFS($G1550:$R1550,$G$5:$R$5,U$6)</f>
        <v>997</v>
      </c>
      <c r="V1550" s="116">
        <f t="shared" si="2044"/>
        <v>368</v>
      </c>
      <c r="W1550" s="116">
        <f t="shared" si="2044"/>
        <v>0</v>
      </c>
      <c r="X1550" s="116">
        <f t="shared" si="2044"/>
        <v>0</v>
      </c>
    </row>
    <row r="1551" ht="14.25" customHeight="1" outlineLevel="1">
      <c r="A1551" s="110"/>
      <c r="B1551" s="145" t="s">
        <v>278</v>
      </c>
      <c r="C1551" s="112" t="s">
        <v>283</v>
      </c>
      <c r="E1551" s="116"/>
      <c r="G1551" s="113">
        <v>0.0</v>
      </c>
      <c r="H1551" s="113">
        <v>0.0</v>
      </c>
      <c r="I1551" s="113">
        <v>0.0</v>
      </c>
      <c r="J1551" s="113">
        <v>0.0</v>
      </c>
      <c r="K1551" s="113">
        <v>0.0</v>
      </c>
      <c r="L1551" s="113">
        <v>0.0</v>
      </c>
      <c r="M1551" s="113">
        <v>0.0</v>
      </c>
      <c r="N1551" s="113">
        <v>0.0</v>
      </c>
      <c r="O1551" s="113">
        <v>0.0</v>
      </c>
      <c r="P1551" s="113">
        <v>0.0</v>
      </c>
      <c r="Q1551" s="113">
        <v>0.0</v>
      </c>
      <c r="R1551" s="113">
        <v>0.0</v>
      </c>
      <c r="S1551" s="120">
        <f t="shared" si="2045"/>
        <v>0</v>
      </c>
      <c r="T1551" s="114"/>
      <c r="U1551" s="116">
        <f t="shared" ref="U1551:X1551" si="2046">SUMIFS($G1551:$R1551,$G$5:$R$5,U$6)</f>
        <v>0</v>
      </c>
      <c r="V1551" s="116">
        <f t="shared" si="2046"/>
        <v>0</v>
      </c>
      <c r="W1551" s="116">
        <f t="shared" si="2046"/>
        <v>0</v>
      </c>
      <c r="X1551" s="116">
        <f t="shared" si="2046"/>
        <v>0</v>
      </c>
    </row>
    <row r="1552" ht="14.25" customHeight="1" outlineLevel="1">
      <c r="A1552" s="121"/>
      <c r="B1552" s="148" t="s">
        <v>284</v>
      </c>
      <c r="C1552" s="123" t="s">
        <v>283</v>
      </c>
      <c r="E1552" s="120">
        <f>SUM(E1550:E1551)</f>
        <v>0</v>
      </c>
      <c r="G1552" s="120">
        <f t="shared" ref="G1552:S1552" si="2047">SUM(G1550:G1551)</f>
        <v>396</v>
      </c>
      <c r="H1552" s="120">
        <f t="shared" si="2047"/>
        <v>305</v>
      </c>
      <c r="I1552" s="120">
        <f t="shared" si="2047"/>
        <v>296</v>
      </c>
      <c r="J1552" s="120">
        <f t="shared" si="2047"/>
        <v>368</v>
      </c>
      <c r="K1552" s="120">
        <f t="shared" si="2047"/>
        <v>0</v>
      </c>
      <c r="L1552" s="120">
        <f t="shared" si="2047"/>
        <v>0</v>
      </c>
      <c r="M1552" s="120">
        <f t="shared" si="2047"/>
        <v>0</v>
      </c>
      <c r="N1552" s="120">
        <f t="shared" si="2047"/>
        <v>0</v>
      </c>
      <c r="O1552" s="120">
        <f t="shared" si="2047"/>
        <v>0</v>
      </c>
      <c r="P1552" s="120">
        <f t="shared" si="2047"/>
        <v>0</v>
      </c>
      <c r="Q1552" s="120">
        <f t="shared" si="2047"/>
        <v>0</v>
      </c>
      <c r="R1552" s="120">
        <f t="shared" si="2047"/>
        <v>0</v>
      </c>
      <c r="S1552" s="120">
        <f t="shared" si="2047"/>
        <v>1365</v>
      </c>
      <c r="T1552" s="109"/>
      <c r="U1552" s="120">
        <f t="shared" ref="U1552:X1552" si="2048">SUM(U1550:U1551)</f>
        <v>997</v>
      </c>
      <c r="V1552" s="120">
        <f t="shared" si="2048"/>
        <v>368</v>
      </c>
      <c r="W1552" s="120">
        <f t="shared" si="2048"/>
        <v>0</v>
      </c>
      <c r="X1552" s="120">
        <f t="shared" si="2048"/>
        <v>0</v>
      </c>
    </row>
    <row r="1553" ht="14.25" customHeight="1" outlineLevel="1">
      <c r="A1553" s="128"/>
      <c r="B1553" s="129"/>
      <c r="C1553" s="130"/>
      <c r="E1553" s="131"/>
      <c r="G1553" s="131"/>
      <c r="H1553" s="131"/>
      <c r="I1553" s="131"/>
      <c r="J1553" s="131"/>
      <c r="K1553" s="131"/>
      <c r="L1553" s="131"/>
      <c r="M1553" s="131"/>
      <c r="N1553" s="131"/>
      <c r="O1553" s="131"/>
      <c r="P1553" s="131"/>
      <c r="Q1553" s="131"/>
      <c r="R1553" s="131"/>
      <c r="S1553" s="131"/>
      <c r="T1553" s="70"/>
      <c r="U1553" s="131"/>
      <c r="V1553" s="131"/>
      <c r="W1553" s="131"/>
      <c r="X1553" s="131"/>
    </row>
    <row r="1554" ht="14.25" customHeight="1" outlineLevel="1">
      <c r="A1554" s="110"/>
      <c r="B1554" s="111" t="s">
        <v>285</v>
      </c>
      <c r="C1554" s="112" t="s">
        <v>283</v>
      </c>
      <c r="E1554" s="116"/>
      <c r="G1554" s="116">
        <v>73.0</v>
      </c>
      <c r="H1554" s="116">
        <v>75.0</v>
      </c>
      <c r="I1554" s="116">
        <v>43.0</v>
      </c>
      <c r="J1554" s="116">
        <v>115.0</v>
      </c>
      <c r="K1554" s="116"/>
      <c r="L1554" s="116"/>
      <c r="M1554" s="116"/>
      <c r="N1554" s="116"/>
      <c r="O1554" s="116"/>
      <c r="P1554" s="116"/>
      <c r="Q1554" s="116"/>
      <c r="R1554" s="116"/>
      <c r="S1554" s="120">
        <f>SUM(G1554:R1554)</f>
        <v>306</v>
      </c>
      <c r="T1554" s="114"/>
      <c r="U1554" s="116">
        <f t="shared" ref="U1554:X1554" si="2049">SUMIFS($G1554:$R1554,$G$5:$R$5,U$6)</f>
        <v>191</v>
      </c>
      <c r="V1554" s="116">
        <f t="shared" si="2049"/>
        <v>115</v>
      </c>
      <c r="W1554" s="116">
        <f t="shared" si="2049"/>
        <v>0</v>
      </c>
      <c r="X1554" s="116">
        <f t="shared" si="2049"/>
        <v>0</v>
      </c>
    </row>
    <row r="1555" ht="14.25" customHeight="1" outlineLevel="1">
      <c r="A1555" s="110"/>
      <c r="B1555" s="111" t="s">
        <v>286</v>
      </c>
      <c r="C1555" s="112" t="s">
        <v>69</v>
      </c>
      <c r="E1555" s="115">
        <f>IFERROR(E1554/E1552,0)</f>
        <v>0</v>
      </c>
      <c r="G1555" s="115">
        <f t="shared" ref="G1555:S1555" si="2050">IFERROR(G1554/G1552,0)</f>
        <v>0.1843434343</v>
      </c>
      <c r="H1555" s="115">
        <f t="shared" si="2050"/>
        <v>0.2459016393</v>
      </c>
      <c r="I1555" s="115">
        <f t="shared" si="2050"/>
        <v>0.1452702703</v>
      </c>
      <c r="J1555" s="115">
        <f t="shared" si="2050"/>
        <v>0.3125</v>
      </c>
      <c r="K1555" s="115">
        <f t="shared" si="2050"/>
        <v>0</v>
      </c>
      <c r="L1555" s="115">
        <f t="shared" si="2050"/>
        <v>0</v>
      </c>
      <c r="M1555" s="115">
        <f t="shared" si="2050"/>
        <v>0</v>
      </c>
      <c r="N1555" s="115">
        <f t="shared" si="2050"/>
        <v>0</v>
      </c>
      <c r="O1555" s="115">
        <f t="shared" si="2050"/>
        <v>0</v>
      </c>
      <c r="P1555" s="115">
        <f t="shared" si="2050"/>
        <v>0</v>
      </c>
      <c r="Q1555" s="115">
        <f t="shared" si="2050"/>
        <v>0</v>
      </c>
      <c r="R1555" s="115">
        <f t="shared" si="2050"/>
        <v>0</v>
      </c>
      <c r="S1555" s="117">
        <f t="shared" si="2050"/>
        <v>0.2241758242</v>
      </c>
      <c r="T1555" s="114"/>
      <c r="U1555" s="116">
        <f t="shared" ref="U1555:X1555" si="2051">IFERROR(U1554/U1552,0)</f>
        <v>0.1915747242</v>
      </c>
      <c r="V1555" s="116">
        <f t="shared" si="2051"/>
        <v>0.3125</v>
      </c>
      <c r="W1555" s="116">
        <f t="shared" si="2051"/>
        <v>0</v>
      </c>
      <c r="X1555" s="116">
        <f t="shared" si="2051"/>
        <v>0</v>
      </c>
    </row>
    <row r="1556" ht="14.25" customHeight="1" outlineLevel="1">
      <c r="A1556" s="128"/>
      <c r="B1556" s="129"/>
      <c r="C1556" s="130"/>
      <c r="E1556" s="131"/>
      <c r="G1556" s="131"/>
      <c r="H1556" s="131"/>
      <c r="I1556" s="131"/>
      <c r="J1556" s="131"/>
      <c r="K1556" s="131"/>
      <c r="L1556" s="131"/>
      <c r="M1556" s="131"/>
      <c r="N1556" s="131"/>
      <c r="O1556" s="131"/>
      <c r="P1556" s="131"/>
      <c r="Q1556" s="131"/>
      <c r="R1556" s="131"/>
      <c r="S1556" s="131"/>
      <c r="T1556" s="70"/>
      <c r="U1556" s="131"/>
      <c r="V1556" s="131"/>
      <c r="W1556" s="131"/>
      <c r="X1556" s="131"/>
    </row>
    <row r="1557" ht="14.25" customHeight="1" outlineLevel="1">
      <c r="A1557" s="110"/>
      <c r="B1557" s="148" t="s">
        <v>45</v>
      </c>
      <c r="C1557" s="112"/>
      <c r="E1557" s="116"/>
      <c r="G1557" s="116"/>
      <c r="H1557" s="116"/>
      <c r="I1557" s="116"/>
      <c r="J1557" s="116"/>
      <c r="K1557" s="116"/>
      <c r="L1557" s="116"/>
      <c r="M1557" s="116"/>
      <c r="N1557" s="116"/>
      <c r="O1557" s="116"/>
      <c r="P1557" s="116"/>
      <c r="Q1557" s="116"/>
      <c r="R1557" s="116"/>
      <c r="S1557" s="120"/>
      <c r="T1557" s="114"/>
      <c r="U1557" s="116"/>
      <c r="V1557" s="116"/>
      <c r="W1557" s="116"/>
      <c r="X1557" s="116"/>
    </row>
    <row r="1558" ht="14.25" customHeight="1" outlineLevel="1">
      <c r="A1558" s="110"/>
      <c r="B1558" s="111" t="s">
        <v>171</v>
      </c>
      <c r="C1558" s="112" t="s">
        <v>170</v>
      </c>
      <c r="E1558" s="116"/>
      <c r="G1558" s="116">
        <v>1.0</v>
      </c>
      <c r="H1558" s="116">
        <v>8.0</v>
      </c>
      <c r="I1558" s="116">
        <v>7.0</v>
      </c>
      <c r="J1558" s="116">
        <v>0.0</v>
      </c>
      <c r="K1558" s="116"/>
      <c r="L1558" s="116"/>
      <c r="M1558" s="116"/>
      <c r="N1558" s="116"/>
      <c r="O1558" s="116"/>
      <c r="P1558" s="116"/>
      <c r="Q1558" s="116"/>
      <c r="R1558" s="116"/>
      <c r="S1558" s="120">
        <f t="shared" ref="S1558:S1559" si="2053">SUM(G1558:R1558)</f>
        <v>16</v>
      </c>
      <c r="T1558" s="114"/>
      <c r="U1558" s="116">
        <f t="shared" ref="U1558:X1558" si="2052">SUMIFS($G1558:$R1558,$G$5:$R$5,U$6)</f>
        <v>16</v>
      </c>
      <c r="V1558" s="116">
        <f t="shared" si="2052"/>
        <v>0</v>
      </c>
      <c r="W1558" s="116">
        <f t="shared" si="2052"/>
        <v>0</v>
      </c>
      <c r="X1558" s="116">
        <f t="shared" si="2052"/>
        <v>0</v>
      </c>
    </row>
    <row r="1559" ht="14.25" customHeight="1" outlineLevel="1">
      <c r="A1559" s="110"/>
      <c r="B1559" s="111" t="s">
        <v>287</v>
      </c>
      <c r="C1559" s="112" t="s">
        <v>170</v>
      </c>
      <c r="E1559" s="116"/>
      <c r="G1559" s="116">
        <v>19.75</v>
      </c>
      <c r="H1559" s="116">
        <v>23.65</v>
      </c>
      <c r="I1559" s="116">
        <v>19.45</v>
      </c>
      <c r="J1559" s="116">
        <v>23.55</v>
      </c>
      <c r="K1559" s="116">
        <v>19.02</v>
      </c>
      <c r="L1559" s="116">
        <v>23.85</v>
      </c>
      <c r="M1559" s="116">
        <v>17.85</v>
      </c>
      <c r="N1559" s="116">
        <v>21.67</v>
      </c>
      <c r="O1559" s="116">
        <v>23.0</v>
      </c>
      <c r="P1559" s="116">
        <v>25.85</v>
      </c>
      <c r="Q1559" s="116">
        <v>22.85</v>
      </c>
      <c r="R1559" s="116">
        <v>23.85</v>
      </c>
      <c r="S1559" s="120">
        <f t="shared" si="2053"/>
        <v>264.34</v>
      </c>
      <c r="T1559" s="114"/>
      <c r="U1559" s="116">
        <f t="shared" ref="U1559:X1559" si="2054">SUMIFS($G1559:$R1559,$G$5:$R$5,U$6)</f>
        <v>62.85</v>
      </c>
      <c r="V1559" s="116">
        <f t="shared" si="2054"/>
        <v>66.42</v>
      </c>
      <c r="W1559" s="116">
        <f t="shared" si="2054"/>
        <v>62.52</v>
      </c>
      <c r="X1559" s="116">
        <f t="shared" si="2054"/>
        <v>72.55</v>
      </c>
    </row>
    <row r="1560" ht="14.25" customHeight="1" outlineLevel="1">
      <c r="A1560" s="149"/>
      <c r="B1560" s="150" t="s">
        <v>288</v>
      </c>
      <c r="C1560" s="151" t="s">
        <v>69</v>
      </c>
      <c r="E1560" s="152">
        <f>IFERROR(E1558/E1559,0)</f>
        <v>0</v>
      </c>
      <c r="G1560" s="172">
        <f t="shared" ref="G1560:S1560" si="2055">IFERROR(G1558/(G1542*G1559)*100%,0)</f>
        <v>0.0253164557</v>
      </c>
      <c r="H1560" s="172">
        <f t="shared" si="2055"/>
        <v>0.1691331924</v>
      </c>
      <c r="I1560" s="172">
        <f t="shared" si="2055"/>
        <v>0.1799485861</v>
      </c>
      <c r="J1560" s="172">
        <f t="shared" si="2055"/>
        <v>0</v>
      </c>
      <c r="K1560" s="172">
        <f t="shared" si="2055"/>
        <v>0</v>
      </c>
      <c r="L1560" s="172">
        <f t="shared" si="2055"/>
        <v>0</v>
      </c>
      <c r="M1560" s="172">
        <f t="shared" si="2055"/>
        <v>0</v>
      </c>
      <c r="N1560" s="172">
        <f t="shared" si="2055"/>
        <v>0</v>
      </c>
      <c r="O1560" s="172">
        <f t="shared" si="2055"/>
        <v>0</v>
      </c>
      <c r="P1560" s="172">
        <f t="shared" si="2055"/>
        <v>0</v>
      </c>
      <c r="Q1560" s="172">
        <f t="shared" si="2055"/>
        <v>0</v>
      </c>
      <c r="R1560" s="172">
        <f t="shared" si="2055"/>
        <v>0</v>
      </c>
      <c r="S1560" s="173">
        <f t="shared" si="2055"/>
        <v>0.03026405387</v>
      </c>
      <c r="T1560" s="114"/>
      <c r="U1560" s="134">
        <f t="shared" ref="U1560:X1560" si="2056">IFERROR(U1558/U1559,0)</f>
        <v>0.2545743835</v>
      </c>
      <c r="V1560" s="134">
        <f t="shared" si="2056"/>
        <v>0</v>
      </c>
      <c r="W1560" s="134">
        <f t="shared" si="2056"/>
        <v>0</v>
      </c>
      <c r="X1560" s="134">
        <f t="shared" si="2056"/>
        <v>0</v>
      </c>
    </row>
    <row r="1561" ht="14.25" customHeight="1" outlineLevel="1">
      <c r="S1561" s="70"/>
    </row>
    <row r="1562" ht="14.25" customHeight="1" outlineLevel="1">
      <c r="B1562" s="209" t="s">
        <v>179</v>
      </c>
      <c r="S1562" s="70"/>
    </row>
    <row r="1563" ht="14.25" customHeight="1" outlineLevel="1">
      <c r="A1563" s="105"/>
      <c r="B1563" s="106" t="s">
        <v>276</v>
      </c>
      <c r="C1563" s="107"/>
      <c r="E1563" s="108"/>
      <c r="G1563" s="108"/>
      <c r="H1563" s="108"/>
      <c r="I1563" s="108"/>
      <c r="J1563" s="108"/>
      <c r="K1563" s="108"/>
      <c r="L1563" s="108"/>
      <c r="M1563" s="108"/>
      <c r="N1563" s="108"/>
      <c r="O1563" s="108"/>
      <c r="P1563" s="108"/>
      <c r="Q1563" s="108"/>
      <c r="R1563" s="108"/>
      <c r="S1563" s="108"/>
      <c r="T1563" s="109"/>
      <c r="U1563" s="108"/>
      <c r="V1563" s="108"/>
      <c r="W1563" s="108"/>
      <c r="X1563" s="108"/>
    </row>
    <row r="1564" ht="14.25" customHeight="1" outlineLevel="1">
      <c r="A1564" s="144"/>
      <c r="B1564" s="145" t="s">
        <v>277</v>
      </c>
      <c r="C1564" s="146" t="s">
        <v>170</v>
      </c>
      <c r="E1564" s="113"/>
      <c r="G1564" s="113">
        <v>2.0</v>
      </c>
      <c r="H1564" s="113">
        <v>2.0</v>
      </c>
      <c r="I1564" s="113">
        <v>2.0</v>
      </c>
      <c r="J1564" s="113">
        <v>2.0</v>
      </c>
      <c r="K1564" s="113"/>
      <c r="L1564" s="113"/>
      <c r="M1564" s="113"/>
      <c r="N1564" s="113"/>
      <c r="O1564" s="113"/>
      <c r="P1564" s="113"/>
      <c r="Q1564" s="113"/>
      <c r="R1564" s="113"/>
      <c r="S1564" s="147">
        <f t="array" ref="S1564">IFERROR(LOOKUP(2,1/(G1564:R1564&lt;&gt;""),G1564:R1564),0)</f>
        <v>2</v>
      </c>
      <c r="T1564" s="114"/>
      <c r="U1564" s="116"/>
      <c r="V1564" s="116"/>
      <c r="W1564" s="116"/>
      <c r="X1564" s="116"/>
    </row>
    <row r="1565" ht="14.25" customHeight="1" outlineLevel="1">
      <c r="A1565" s="144"/>
      <c r="B1565" s="145" t="s">
        <v>278</v>
      </c>
      <c r="C1565" s="146" t="s">
        <v>170</v>
      </c>
      <c r="E1565" s="113"/>
      <c r="G1565" s="113">
        <v>0.0</v>
      </c>
      <c r="H1565" s="113">
        <v>0.0</v>
      </c>
      <c r="I1565" s="113">
        <v>0.0</v>
      </c>
      <c r="J1565" s="113">
        <v>0.0</v>
      </c>
      <c r="K1565" s="113"/>
      <c r="L1565" s="113"/>
      <c r="M1565" s="113"/>
      <c r="N1565" s="113"/>
      <c r="O1565" s="113"/>
      <c r="P1565" s="113"/>
      <c r="Q1565" s="113"/>
      <c r="R1565" s="113"/>
      <c r="S1565" s="147">
        <f t="array" ref="S1565">IFERROR(LOOKUP(2,1/(G1565:R1565&lt;&gt;""),G1565:R1565),0)</f>
        <v>0</v>
      </c>
      <c r="T1565" s="114"/>
      <c r="U1565" s="116"/>
      <c r="V1565" s="116"/>
      <c r="W1565" s="116"/>
      <c r="X1565" s="116"/>
    </row>
    <row r="1566" ht="14.25" customHeight="1" outlineLevel="1">
      <c r="A1566" s="121"/>
      <c r="B1566" s="148" t="s">
        <v>279</v>
      </c>
      <c r="C1566" s="123" t="s">
        <v>170</v>
      </c>
      <c r="E1566" s="120">
        <f>SUM(E1564:E1565)</f>
        <v>0</v>
      </c>
      <c r="G1566" s="120">
        <f t="shared" ref="G1566:S1566" si="2057">SUM(G1564:G1565)</f>
        <v>2</v>
      </c>
      <c r="H1566" s="120">
        <f t="shared" si="2057"/>
        <v>2</v>
      </c>
      <c r="I1566" s="120">
        <f t="shared" si="2057"/>
        <v>2</v>
      </c>
      <c r="J1566" s="120">
        <f t="shared" si="2057"/>
        <v>2</v>
      </c>
      <c r="K1566" s="120">
        <f t="shared" si="2057"/>
        <v>0</v>
      </c>
      <c r="L1566" s="120">
        <f t="shared" si="2057"/>
        <v>0</v>
      </c>
      <c r="M1566" s="120">
        <f t="shared" si="2057"/>
        <v>0</v>
      </c>
      <c r="N1566" s="120">
        <f t="shared" si="2057"/>
        <v>0</v>
      </c>
      <c r="O1566" s="120">
        <f t="shared" si="2057"/>
        <v>0</v>
      </c>
      <c r="P1566" s="120">
        <f t="shared" si="2057"/>
        <v>0</v>
      </c>
      <c r="Q1566" s="120">
        <f t="shared" si="2057"/>
        <v>0</v>
      </c>
      <c r="R1566" s="120">
        <f t="shared" si="2057"/>
        <v>0</v>
      </c>
      <c r="S1566" s="120">
        <f t="shared" si="2057"/>
        <v>2</v>
      </c>
      <c r="T1566" s="109"/>
      <c r="U1566" s="120">
        <f t="shared" ref="U1566:X1566" si="2058">SUM(U1564:U1565)</f>
        <v>0</v>
      </c>
      <c r="V1566" s="120">
        <f t="shared" si="2058"/>
        <v>0</v>
      </c>
      <c r="W1566" s="120">
        <f t="shared" si="2058"/>
        <v>0</v>
      </c>
      <c r="X1566" s="120">
        <f t="shared" si="2058"/>
        <v>0</v>
      </c>
    </row>
    <row r="1567" ht="14.25" customHeight="1" outlineLevel="1">
      <c r="A1567" s="128"/>
      <c r="B1567" s="129"/>
      <c r="C1567" s="130"/>
      <c r="E1567" s="131"/>
      <c r="G1567" s="131"/>
      <c r="H1567" s="131"/>
      <c r="I1567" s="131"/>
      <c r="J1567" s="131"/>
      <c r="K1567" s="131"/>
      <c r="L1567" s="131"/>
      <c r="M1567" s="131"/>
      <c r="N1567" s="131"/>
      <c r="O1567" s="131"/>
      <c r="P1567" s="131"/>
      <c r="Q1567" s="131"/>
      <c r="R1567" s="131"/>
      <c r="S1567" s="131"/>
      <c r="T1567" s="70"/>
      <c r="U1567" s="131"/>
      <c r="V1567" s="131"/>
      <c r="W1567" s="131"/>
      <c r="X1567" s="131"/>
    </row>
    <row r="1568" ht="14.25" customHeight="1" outlineLevel="1">
      <c r="A1568" s="110"/>
      <c r="B1568" s="111" t="s">
        <v>280</v>
      </c>
      <c r="C1568" s="112" t="s">
        <v>170</v>
      </c>
      <c r="E1568" s="116"/>
      <c r="G1568" s="113">
        <v>0.0</v>
      </c>
      <c r="H1568" s="113">
        <v>0.0</v>
      </c>
      <c r="I1568" s="113">
        <v>0.0</v>
      </c>
      <c r="J1568" s="113">
        <v>0.0</v>
      </c>
      <c r="K1568" s="116"/>
      <c r="L1568" s="116"/>
      <c r="M1568" s="116">
        <v>0.0</v>
      </c>
      <c r="N1568" s="116">
        <v>0.0</v>
      </c>
      <c r="O1568" s="116">
        <v>0.0</v>
      </c>
      <c r="P1568" s="116">
        <v>0.0</v>
      </c>
      <c r="Q1568" s="116">
        <v>0.0</v>
      </c>
      <c r="R1568" s="116"/>
      <c r="S1568" s="120">
        <f>SUM(G1568:R1568)</f>
        <v>0</v>
      </c>
      <c r="T1568" s="114"/>
      <c r="U1568" s="116"/>
      <c r="V1568" s="116"/>
      <c r="W1568" s="116"/>
      <c r="X1568" s="116"/>
    </row>
    <row r="1569" ht="14.25" customHeight="1" outlineLevel="1">
      <c r="A1569" s="110"/>
      <c r="B1569" s="111" t="s">
        <v>281</v>
      </c>
      <c r="C1569" s="112" t="s">
        <v>69</v>
      </c>
      <c r="E1569" s="116"/>
      <c r="G1569" s="115">
        <f>IFERROR(G1568/((G1566+E1566)/2),0)</f>
        <v>0</v>
      </c>
      <c r="H1569" s="115">
        <f t="shared" ref="H1569:R1569" si="2059">IFERROR(H1568/((H1566+G1566)/2),0)</f>
        <v>0</v>
      </c>
      <c r="I1569" s="115">
        <f t="shared" si="2059"/>
        <v>0</v>
      </c>
      <c r="J1569" s="115">
        <f t="shared" si="2059"/>
        <v>0</v>
      </c>
      <c r="K1569" s="115">
        <f t="shared" si="2059"/>
        <v>0</v>
      </c>
      <c r="L1569" s="115">
        <f t="shared" si="2059"/>
        <v>0</v>
      </c>
      <c r="M1569" s="115">
        <f t="shared" si="2059"/>
        <v>0</v>
      </c>
      <c r="N1569" s="115">
        <f t="shared" si="2059"/>
        <v>0</v>
      </c>
      <c r="O1569" s="115">
        <f t="shared" si="2059"/>
        <v>0</v>
      </c>
      <c r="P1569" s="115">
        <f t="shared" si="2059"/>
        <v>0</v>
      </c>
      <c r="Q1569" s="115">
        <f t="shared" si="2059"/>
        <v>0</v>
      </c>
      <c r="R1569" s="115">
        <f t="shared" si="2059"/>
        <v>0</v>
      </c>
      <c r="S1569" s="117">
        <f>IFERROR(S1568/((S1566+E1566)/2),0)</f>
        <v>0</v>
      </c>
      <c r="T1569" s="114"/>
      <c r="U1569" s="113">
        <f>IFERROR(AVERAGE(G1569:I1569),0)</f>
        <v>0</v>
      </c>
      <c r="V1569" s="113">
        <f>IFERROR(AVERAGE(J1569:L1569),0)</f>
        <v>0</v>
      </c>
      <c r="W1569" s="113">
        <f>IFERROR(AVERAGE(M1569:O1569),0)</f>
        <v>0</v>
      </c>
      <c r="X1569" s="113">
        <f>IFERROR(AVERAGE(P1569:R1569),0)</f>
        <v>0</v>
      </c>
    </row>
    <row r="1570" ht="14.25" customHeight="1" outlineLevel="1">
      <c r="A1570" s="128"/>
      <c r="B1570" s="129"/>
      <c r="C1570" s="130"/>
      <c r="E1570" s="131"/>
      <c r="G1570" s="131"/>
      <c r="H1570" s="131"/>
      <c r="I1570" s="131"/>
      <c r="J1570" s="131"/>
      <c r="K1570" s="131"/>
      <c r="L1570" s="131"/>
      <c r="M1570" s="131"/>
      <c r="N1570" s="131"/>
      <c r="O1570" s="131"/>
      <c r="P1570" s="131"/>
      <c r="Q1570" s="131"/>
      <c r="R1570" s="131"/>
      <c r="S1570" s="131"/>
      <c r="T1570" s="70"/>
      <c r="U1570" s="131"/>
      <c r="V1570" s="131"/>
      <c r="W1570" s="131"/>
      <c r="X1570" s="131"/>
    </row>
    <row r="1571" ht="14.25" customHeight="1" outlineLevel="1">
      <c r="A1571" s="110"/>
      <c r="B1571" s="148" t="s">
        <v>282</v>
      </c>
      <c r="C1571" s="112"/>
      <c r="E1571" s="116"/>
      <c r="G1571" s="116"/>
      <c r="H1571" s="116"/>
      <c r="I1571" s="116"/>
      <c r="J1571" s="116"/>
      <c r="K1571" s="116"/>
      <c r="L1571" s="116"/>
      <c r="M1571" s="116"/>
      <c r="N1571" s="116"/>
      <c r="O1571" s="116"/>
      <c r="P1571" s="116"/>
      <c r="Q1571" s="116"/>
      <c r="R1571" s="116"/>
      <c r="S1571" s="120"/>
      <c r="T1571" s="114"/>
      <c r="U1571" s="116"/>
      <c r="V1571" s="116"/>
      <c r="W1571" s="116"/>
      <c r="X1571" s="116"/>
    </row>
    <row r="1572" ht="14.25" customHeight="1" outlineLevel="1">
      <c r="A1572" s="110"/>
      <c r="B1572" s="145" t="s">
        <v>277</v>
      </c>
      <c r="C1572" s="112" t="s">
        <v>283</v>
      </c>
      <c r="E1572" s="116"/>
      <c r="G1572" s="116">
        <v>292.65</v>
      </c>
      <c r="H1572" s="116">
        <v>256.0</v>
      </c>
      <c r="I1572" s="116">
        <v>328.0</v>
      </c>
      <c r="J1572" s="116">
        <v>368.0</v>
      </c>
      <c r="K1572" s="116"/>
      <c r="L1572" s="116"/>
      <c r="M1572" s="116"/>
      <c r="N1572" s="116"/>
      <c r="O1572" s="116"/>
      <c r="P1572" s="116"/>
      <c r="Q1572" s="116"/>
      <c r="R1572" s="116"/>
      <c r="S1572" s="120">
        <f t="shared" ref="S1572:S1573" si="2060">SUM(G1572:R1572)</f>
        <v>1244.65</v>
      </c>
      <c r="T1572" s="114"/>
      <c r="U1572" s="116"/>
      <c r="V1572" s="116"/>
      <c r="W1572" s="116"/>
      <c r="X1572" s="116"/>
    </row>
    <row r="1573" ht="14.25" customHeight="1" outlineLevel="1">
      <c r="A1573" s="110"/>
      <c r="B1573" s="145" t="s">
        <v>278</v>
      </c>
      <c r="C1573" s="112" t="s">
        <v>283</v>
      </c>
      <c r="E1573" s="116"/>
      <c r="G1573" s="113">
        <v>0.0</v>
      </c>
      <c r="H1573" s="113">
        <v>0.0</v>
      </c>
      <c r="I1573" s="113">
        <v>0.0</v>
      </c>
      <c r="J1573" s="113">
        <v>0.0</v>
      </c>
      <c r="K1573" s="113">
        <v>0.0</v>
      </c>
      <c r="L1573" s="113">
        <v>0.0</v>
      </c>
      <c r="M1573" s="113">
        <v>0.0</v>
      </c>
      <c r="N1573" s="113">
        <v>0.0</v>
      </c>
      <c r="O1573" s="113">
        <v>0.0</v>
      </c>
      <c r="P1573" s="113">
        <v>0.0</v>
      </c>
      <c r="Q1573" s="113">
        <v>0.0</v>
      </c>
      <c r="R1573" s="113">
        <v>0.0</v>
      </c>
      <c r="S1573" s="120">
        <f t="shared" si="2060"/>
        <v>0</v>
      </c>
      <c r="T1573" s="114"/>
      <c r="U1573" s="116"/>
      <c r="V1573" s="116"/>
      <c r="W1573" s="116"/>
      <c r="X1573" s="116"/>
    </row>
    <row r="1574" ht="14.25" customHeight="1" outlineLevel="1">
      <c r="A1574" s="121"/>
      <c r="B1574" s="148" t="s">
        <v>284</v>
      </c>
      <c r="C1574" s="123" t="s">
        <v>283</v>
      </c>
      <c r="E1574" s="120">
        <f>SUM(E1572:E1573)</f>
        <v>0</v>
      </c>
      <c r="G1574" s="120">
        <f t="shared" ref="G1574:S1574" si="2061">SUM(G1572:G1573)</f>
        <v>292.65</v>
      </c>
      <c r="H1574" s="120">
        <f t="shared" si="2061"/>
        <v>256</v>
      </c>
      <c r="I1574" s="120">
        <f t="shared" si="2061"/>
        <v>328</v>
      </c>
      <c r="J1574" s="120">
        <f t="shared" si="2061"/>
        <v>368</v>
      </c>
      <c r="K1574" s="120">
        <f t="shared" si="2061"/>
        <v>0</v>
      </c>
      <c r="L1574" s="120">
        <f t="shared" si="2061"/>
        <v>0</v>
      </c>
      <c r="M1574" s="120">
        <f t="shared" si="2061"/>
        <v>0</v>
      </c>
      <c r="N1574" s="120">
        <f t="shared" si="2061"/>
        <v>0</v>
      </c>
      <c r="O1574" s="120">
        <f t="shared" si="2061"/>
        <v>0</v>
      </c>
      <c r="P1574" s="120">
        <f t="shared" si="2061"/>
        <v>0</v>
      </c>
      <c r="Q1574" s="120">
        <f t="shared" si="2061"/>
        <v>0</v>
      </c>
      <c r="R1574" s="120">
        <f t="shared" si="2061"/>
        <v>0</v>
      </c>
      <c r="S1574" s="120">
        <f t="shared" si="2061"/>
        <v>1244.65</v>
      </c>
      <c r="T1574" s="109"/>
      <c r="U1574" s="120">
        <f t="shared" ref="U1574:X1574" si="2062">SUM(U1572:U1573)</f>
        <v>0</v>
      </c>
      <c r="V1574" s="120">
        <f t="shared" si="2062"/>
        <v>0</v>
      </c>
      <c r="W1574" s="120">
        <f t="shared" si="2062"/>
        <v>0</v>
      </c>
      <c r="X1574" s="120">
        <f t="shared" si="2062"/>
        <v>0</v>
      </c>
    </row>
    <row r="1575" ht="14.25" customHeight="1" outlineLevel="1">
      <c r="A1575" s="128"/>
      <c r="B1575" s="129"/>
      <c r="C1575" s="130"/>
      <c r="E1575" s="131"/>
      <c r="G1575" s="131"/>
      <c r="H1575" s="131"/>
      <c r="I1575" s="131"/>
      <c r="J1575" s="131"/>
      <c r="K1575" s="131"/>
      <c r="L1575" s="131"/>
      <c r="M1575" s="131"/>
      <c r="N1575" s="131"/>
      <c r="O1575" s="131"/>
      <c r="P1575" s="131"/>
      <c r="Q1575" s="131"/>
      <c r="R1575" s="131"/>
      <c r="S1575" s="131"/>
      <c r="T1575" s="70"/>
      <c r="U1575" s="131"/>
      <c r="V1575" s="131"/>
      <c r="W1575" s="131"/>
      <c r="X1575" s="131"/>
    </row>
    <row r="1576" ht="14.25" customHeight="1" outlineLevel="1">
      <c r="A1576" s="110"/>
      <c r="B1576" s="111" t="s">
        <v>285</v>
      </c>
      <c r="C1576" s="112" t="s">
        <v>283</v>
      </c>
      <c r="E1576" s="116"/>
      <c r="G1576" s="116">
        <v>45.0</v>
      </c>
      <c r="H1576" s="116">
        <v>58.0</v>
      </c>
      <c r="I1576" s="116">
        <v>34.0</v>
      </c>
      <c r="J1576" s="116">
        <v>77.0</v>
      </c>
      <c r="K1576" s="116"/>
      <c r="L1576" s="116"/>
      <c r="M1576" s="116"/>
      <c r="N1576" s="116"/>
      <c r="O1576" s="116"/>
      <c r="P1576" s="116"/>
      <c r="Q1576" s="116"/>
      <c r="R1576" s="116"/>
      <c r="S1576" s="120">
        <f>SUM(G1576:R1576)</f>
        <v>214</v>
      </c>
      <c r="T1576" s="114"/>
      <c r="U1576" s="116">
        <f t="shared" ref="U1576:X1576" si="2063">SUMIFS($G1576:$R1576,$G$5:$R$5,U$6)</f>
        <v>137</v>
      </c>
      <c r="V1576" s="116">
        <f t="shared" si="2063"/>
        <v>77</v>
      </c>
      <c r="W1576" s="116">
        <f t="shared" si="2063"/>
        <v>0</v>
      </c>
      <c r="X1576" s="116">
        <f t="shared" si="2063"/>
        <v>0</v>
      </c>
    </row>
    <row r="1577" ht="14.25" customHeight="1" outlineLevel="1">
      <c r="A1577" s="110"/>
      <c r="B1577" s="111" t="s">
        <v>286</v>
      </c>
      <c r="C1577" s="112" t="s">
        <v>69</v>
      </c>
      <c r="E1577" s="115">
        <f>IFERROR(E1576/E1574,0)</f>
        <v>0</v>
      </c>
      <c r="G1577" s="115">
        <f t="shared" ref="G1577:S1577" si="2064">IFERROR(G1576/G1574,0)</f>
        <v>0.1537672988</v>
      </c>
      <c r="H1577" s="115">
        <f t="shared" si="2064"/>
        <v>0.2265625</v>
      </c>
      <c r="I1577" s="115">
        <f t="shared" si="2064"/>
        <v>0.1036585366</v>
      </c>
      <c r="J1577" s="115">
        <f t="shared" si="2064"/>
        <v>0.2092391304</v>
      </c>
      <c r="K1577" s="115">
        <f t="shared" si="2064"/>
        <v>0</v>
      </c>
      <c r="L1577" s="115">
        <f t="shared" si="2064"/>
        <v>0</v>
      </c>
      <c r="M1577" s="115">
        <f t="shared" si="2064"/>
        <v>0</v>
      </c>
      <c r="N1577" s="115">
        <f t="shared" si="2064"/>
        <v>0</v>
      </c>
      <c r="O1577" s="115">
        <f t="shared" si="2064"/>
        <v>0</v>
      </c>
      <c r="P1577" s="115">
        <f t="shared" si="2064"/>
        <v>0</v>
      </c>
      <c r="Q1577" s="115">
        <f t="shared" si="2064"/>
        <v>0</v>
      </c>
      <c r="R1577" s="115">
        <f t="shared" si="2064"/>
        <v>0</v>
      </c>
      <c r="S1577" s="117">
        <f t="shared" si="2064"/>
        <v>0.1719358856</v>
      </c>
      <c r="T1577" s="114"/>
      <c r="U1577" s="116">
        <f t="shared" ref="U1577:X1577" si="2065">IFERROR(U1576/U1574,0)</f>
        <v>0</v>
      </c>
      <c r="V1577" s="116">
        <f t="shared" si="2065"/>
        <v>0</v>
      </c>
      <c r="W1577" s="116">
        <f t="shared" si="2065"/>
        <v>0</v>
      </c>
      <c r="X1577" s="116">
        <f t="shared" si="2065"/>
        <v>0</v>
      </c>
    </row>
    <row r="1578" ht="14.25" customHeight="1" outlineLevel="1">
      <c r="A1578" s="128"/>
      <c r="B1578" s="129"/>
      <c r="C1578" s="130"/>
      <c r="E1578" s="131"/>
      <c r="G1578" s="131"/>
      <c r="H1578" s="131"/>
      <c r="I1578" s="131"/>
      <c r="J1578" s="131"/>
      <c r="K1578" s="131"/>
      <c r="L1578" s="131"/>
      <c r="M1578" s="131"/>
      <c r="N1578" s="131"/>
      <c r="O1578" s="131"/>
      <c r="P1578" s="131"/>
      <c r="Q1578" s="131"/>
      <c r="R1578" s="131"/>
      <c r="S1578" s="131"/>
      <c r="T1578" s="70"/>
      <c r="U1578" s="131"/>
      <c r="V1578" s="131"/>
      <c r="W1578" s="131"/>
      <c r="X1578" s="131"/>
    </row>
    <row r="1579" ht="14.25" customHeight="1" outlineLevel="1">
      <c r="A1579" s="110"/>
      <c r="B1579" s="148" t="s">
        <v>45</v>
      </c>
      <c r="C1579" s="112"/>
      <c r="E1579" s="116"/>
      <c r="G1579" s="116"/>
      <c r="H1579" s="116"/>
      <c r="I1579" s="116"/>
      <c r="J1579" s="116"/>
      <c r="K1579" s="116"/>
      <c r="L1579" s="116"/>
      <c r="M1579" s="116"/>
      <c r="N1579" s="116"/>
      <c r="O1579" s="116"/>
      <c r="P1579" s="116"/>
      <c r="Q1579" s="116"/>
      <c r="R1579" s="116"/>
      <c r="S1579" s="120"/>
      <c r="T1579" s="114"/>
      <c r="U1579" s="116"/>
      <c r="V1579" s="116"/>
      <c r="W1579" s="116"/>
      <c r="X1579" s="116"/>
    </row>
    <row r="1580" ht="14.25" customHeight="1" outlineLevel="1">
      <c r="A1580" s="110"/>
      <c r="B1580" s="111" t="s">
        <v>171</v>
      </c>
      <c r="C1580" s="112" t="s">
        <v>170</v>
      </c>
      <c r="E1580" s="116"/>
      <c r="G1580" s="116">
        <v>8.0</v>
      </c>
      <c r="H1580" s="116">
        <v>16.0</v>
      </c>
      <c r="I1580" s="116">
        <v>3.0</v>
      </c>
      <c r="J1580" s="116">
        <v>0.0</v>
      </c>
      <c r="K1580" s="116"/>
      <c r="L1580" s="116"/>
      <c r="M1580" s="116"/>
      <c r="N1580" s="116"/>
      <c r="O1580" s="116"/>
      <c r="P1580" s="116"/>
      <c r="Q1580" s="116"/>
      <c r="R1580" s="116"/>
      <c r="S1580" s="120">
        <f t="shared" ref="S1580:S1581" si="2067">SUM(G1580:R1580)</f>
        <v>27</v>
      </c>
      <c r="T1580" s="114"/>
      <c r="U1580" s="116">
        <f t="shared" ref="U1580:X1580" si="2066">SUMIFS($G1580:$R1580,$G$5:$R$5,U$6)</f>
        <v>27</v>
      </c>
      <c r="V1580" s="116">
        <f t="shared" si="2066"/>
        <v>0</v>
      </c>
      <c r="W1580" s="116">
        <f t="shared" si="2066"/>
        <v>0</v>
      </c>
      <c r="X1580" s="116">
        <f t="shared" si="2066"/>
        <v>0</v>
      </c>
    </row>
    <row r="1581" ht="14.25" customHeight="1" outlineLevel="1">
      <c r="A1581" s="110"/>
      <c r="B1581" s="111" t="s">
        <v>287</v>
      </c>
      <c r="C1581" s="112" t="s">
        <v>170</v>
      </c>
      <c r="E1581" s="116"/>
      <c r="G1581" s="116">
        <v>19.75</v>
      </c>
      <c r="H1581" s="116">
        <v>23.65</v>
      </c>
      <c r="I1581" s="116">
        <v>19.45</v>
      </c>
      <c r="J1581" s="116">
        <v>23.55</v>
      </c>
      <c r="K1581" s="116">
        <v>19.02</v>
      </c>
      <c r="L1581" s="116">
        <v>23.85</v>
      </c>
      <c r="M1581" s="116">
        <v>17.85</v>
      </c>
      <c r="N1581" s="116">
        <v>21.67</v>
      </c>
      <c r="O1581" s="116">
        <v>23.0</v>
      </c>
      <c r="P1581" s="116">
        <v>25.85</v>
      </c>
      <c r="Q1581" s="116">
        <v>22.85</v>
      </c>
      <c r="R1581" s="116">
        <v>23.85</v>
      </c>
      <c r="S1581" s="120">
        <f t="shared" si="2067"/>
        <v>264.34</v>
      </c>
      <c r="T1581" s="114"/>
      <c r="U1581" s="116">
        <f t="shared" ref="U1581:X1581" si="2068">SUMIFS($G1581:$R1581,$G$5:$R$5,U$6)</f>
        <v>62.85</v>
      </c>
      <c r="V1581" s="116">
        <f t="shared" si="2068"/>
        <v>66.42</v>
      </c>
      <c r="W1581" s="116">
        <f t="shared" si="2068"/>
        <v>62.52</v>
      </c>
      <c r="X1581" s="116">
        <f t="shared" si="2068"/>
        <v>72.55</v>
      </c>
    </row>
    <row r="1582" ht="14.25" customHeight="1" outlineLevel="1">
      <c r="A1582" s="149"/>
      <c r="B1582" s="150" t="s">
        <v>288</v>
      </c>
      <c r="C1582" s="151" t="s">
        <v>69</v>
      </c>
      <c r="E1582" s="152">
        <f>IFERROR(E1580/E1581,0)</f>
        <v>0</v>
      </c>
      <c r="G1582" s="172">
        <f t="shared" ref="G1582:S1582" si="2069">IFERROR(G1580/(G1564*G1581)*100%,0)</f>
        <v>0.2025316456</v>
      </c>
      <c r="H1582" s="172">
        <f t="shared" si="2069"/>
        <v>0.3382663848</v>
      </c>
      <c r="I1582" s="172">
        <f t="shared" si="2069"/>
        <v>0.07712082262</v>
      </c>
      <c r="J1582" s="172">
        <f t="shared" si="2069"/>
        <v>0</v>
      </c>
      <c r="K1582" s="172">
        <f t="shared" si="2069"/>
        <v>0</v>
      </c>
      <c r="L1582" s="172">
        <f t="shared" si="2069"/>
        <v>0</v>
      </c>
      <c r="M1582" s="172">
        <f t="shared" si="2069"/>
        <v>0</v>
      </c>
      <c r="N1582" s="172">
        <f t="shared" si="2069"/>
        <v>0</v>
      </c>
      <c r="O1582" s="172">
        <f t="shared" si="2069"/>
        <v>0</v>
      </c>
      <c r="P1582" s="172">
        <f t="shared" si="2069"/>
        <v>0</v>
      </c>
      <c r="Q1582" s="172">
        <f t="shared" si="2069"/>
        <v>0</v>
      </c>
      <c r="R1582" s="172">
        <f t="shared" si="2069"/>
        <v>0</v>
      </c>
      <c r="S1582" s="173">
        <f t="shared" si="2069"/>
        <v>0.05107059091</v>
      </c>
      <c r="T1582" s="114"/>
      <c r="U1582" s="134">
        <f t="shared" ref="U1582:X1582" si="2070">IFERROR(U1580/U1581,0)</f>
        <v>0.4295942721</v>
      </c>
      <c r="V1582" s="134">
        <f t="shared" si="2070"/>
        <v>0</v>
      </c>
      <c r="W1582" s="134">
        <f t="shared" si="2070"/>
        <v>0</v>
      </c>
      <c r="X1582" s="134">
        <f t="shared" si="2070"/>
        <v>0</v>
      </c>
    </row>
    <row r="1583" ht="14.25" customHeight="1" outlineLevel="1">
      <c r="S1583" s="70"/>
    </row>
    <row r="1584" ht="14.25" customHeight="1" outlineLevel="1">
      <c r="B1584" s="209" t="s">
        <v>180</v>
      </c>
      <c r="S1584" s="70"/>
    </row>
    <row r="1585" ht="14.25" customHeight="1" outlineLevel="1">
      <c r="A1585" s="105"/>
      <c r="B1585" s="106" t="s">
        <v>276</v>
      </c>
      <c r="C1585" s="107"/>
      <c r="E1585" s="108"/>
      <c r="G1585" s="108"/>
      <c r="H1585" s="108"/>
      <c r="I1585" s="108"/>
      <c r="J1585" s="108"/>
      <c r="K1585" s="108"/>
      <c r="L1585" s="108"/>
      <c r="M1585" s="108"/>
      <c r="N1585" s="108"/>
      <c r="O1585" s="108"/>
      <c r="P1585" s="108"/>
      <c r="Q1585" s="108"/>
      <c r="R1585" s="108"/>
      <c r="S1585" s="108"/>
      <c r="T1585" s="109"/>
      <c r="U1585" s="108"/>
      <c r="V1585" s="108"/>
      <c r="W1585" s="108"/>
      <c r="X1585" s="108"/>
    </row>
    <row r="1586" ht="14.25" customHeight="1" outlineLevel="1">
      <c r="A1586" s="144"/>
      <c r="B1586" s="145" t="s">
        <v>277</v>
      </c>
      <c r="C1586" s="146" t="s">
        <v>170</v>
      </c>
      <c r="E1586" s="113"/>
      <c r="G1586" s="113">
        <v>4.0</v>
      </c>
      <c r="H1586" s="113">
        <v>4.0</v>
      </c>
      <c r="I1586" s="113">
        <v>4.0</v>
      </c>
      <c r="J1586" s="113">
        <v>4.0</v>
      </c>
      <c r="K1586" s="113"/>
      <c r="L1586" s="113"/>
      <c r="M1586" s="113"/>
      <c r="N1586" s="113"/>
      <c r="O1586" s="113"/>
      <c r="P1586" s="113"/>
      <c r="Q1586" s="113"/>
      <c r="R1586" s="113"/>
      <c r="S1586" s="147">
        <f t="array" ref="S1586">IFERROR(LOOKUP(2,1/(G1586:R1586&lt;&gt;""),G1586:R1586),0)</f>
        <v>4</v>
      </c>
      <c r="T1586" s="114"/>
      <c r="U1586" s="116"/>
      <c r="V1586" s="116"/>
      <c r="W1586" s="116"/>
      <c r="X1586" s="116"/>
    </row>
    <row r="1587" ht="14.25" customHeight="1" outlineLevel="1">
      <c r="A1587" s="144"/>
      <c r="B1587" s="145" t="s">
        <v>278</v>
      </c>
      <c r="C1587" s="146" t="s">
        <v>170</v>
      </c>
      <c r="E1587" s="113"/>
      <c r="G1587" s="113">
        <v>0.0</v>
      </c>
      <c r="H1587" s="113">
        <v>0.0</v>
      </c>
      <c r="I1587" s="113">
        <v>0.0</v>
      </c>
      <c r="J1587" s="113">
        <v>0.0</v>
      </c>
      <c r="K1587" s="113">
        <v>0.0</v>
      </c>
      <c r="L1587" s="113">
        <v>0.0</v>
      </c>
      <c r="M1587" s="113">
        <v>0.0</v>
      </c>
      <c r="N1587" s="113">
        <v>0.0</v>
      </c>
      <c r="O1587" s="113">
        <v>0.0</v>
      </c>
      <c r="P1587" s="113">
        <v>0.0</v>
      </c>
      <c r="Q1587" s="113">
        <v>0.0</v>
      </c>
      <c r="R1587" s="113">
        <v>0.0</v>
      </c>
      <c r="S1587" s="147">
        <f t="array" ref="S1587">IFERROR(LOOKUP(2,1/(G1587:R1587&lt;&gt;""),G1587:R1587),0)</f>
        <v>0</v>
      </c>
      <c r="T1587" s="114"/>
      <c r="U1587" s="116"/>
      <c r="V1587" s="116"/>
      <c r="W1587" s="116"/>
      <c r="X1587" s="116"/>
    </row>
    <row r="1588" ht="14.25" customHeight="1" outlineLevel="1">
      <c r="A1588" s="121"/>
      <c r="B1588" s="148" t="s">
        <v>279</v>
      </c>
      <c r="C1588" s="123" t="s">
        <v>170</v>
      </c>
      <c r="E1588" s="120">
        <f>SUM(E1586:E1587)</f>
        <v>0</v>
      </c>
      <c r="G1588" s="120">
        <f t="shared" ref="G1588:S1588" si="2071">SUM(G1586:G1587)</f>
        <v>4</v>
      </c>
      <c r="H1588" s="120">
        <f t="shared" si="2071"/>
        <v>4</v>
      </c>
      <c r="I1588" s="120">
        <f t="shared" si="2071"/>
        <v>4</v>
      </c>
      <c r="J1588" s="120">
        <f t="shared" si="2071"/>
        <v>4</v>
      </c>
      <c r="K1588" s="120">
        <f t="shared" si="2071"/>
        <v>0</v>
      </c>
      <c r="L1588" s="120">
        <f t="shared" si="2071"/>
        <v>0</v>
      </c>
      <c r="M1588" s="120">
        <f t="shared" si="2071"/>
        <v>0</v>
      </c>
      <c r="N1588" s="120">
        <f t="shared" si="2071"/>
        <v>0</v>
      </c>
      <c r="O1588" s="120">
        <f t="shared" si="2071"/>
        <v>0</v>
      </c>
      <c r="P1588" s="120">
        <f t="shared" si="2071"/>
        <v>0</v>
      </c>
      <c r="Q1588" s="120">
        <f t="shared" si="2071"/>
        <v>0</v>
      </c>
      <c r="R1588" s="120">
        <f t="shared" si="2071"/>
        <v>0</v>
      </c>
      <c r="S1588" s="120">
        <f t="shared" si="2071"/>
        <v>4</v>
      </c>
      <c r="T1588" s="109"/>
      <c r="U1588" s="120">
        <f t="shared" ref="U1588:X1588" si="2072">SUM(U1586:U1587)</f>
        <v>0</v>
      </c>
      <c r="V1588" s="120">
        <f t="shared" si="2072"/>
        <v>0</v>
      </c>
      <c r="W1588" s="120">
        <f t="shared" si="2072"/>
        <v>0</v>
      </c>
      <c r="X1588" s="120">
        <f t="shared" si="2072"/>
        <v>0</v>
      </c>
    </row>
    <row r="1589" ht="14.25" customHeight="1" outlineLevel="1">
      <c r="A1589" s="128"/>
      <c r="B1589" s="129"/>
      <c r="C1589" s="130"/>
      <c r="E1589" s="131"/>
      <c r="G1589" s="131"/>
      <c r="H1589" s="131"/>
      <c r="I1589" s="131"/>
      <c r="J1589" s="131"/>
      <c r="K1589" s="131"/>
      <c r="L1589" s="131"/>
      <c r="M1589" s="131"/>
      <c r="N1589" s="131"/>
      <c r="O1589" s="131"/>
      <c r="P1589" s="131"/>
      <c r="Q1589" s="131"/>
      <c r="R1589" s="131"/>
      <c r="S1589" s="131"/>
      <c r="T1589" s="70"/>
      <c r="U1589" s="131"/>
      <c r="V1589" s="131"/>
      <c r="W1589" s="131"/>
      <c r="X1589" s="131"/>
    </row>
    <row r="1590" ht="14.25" customHeight="1" outlineLevel="1">
      <c r="A1590" s="110"/>
      <c r="B1590" s="111" t="s">
        <v>280</v>
      </c>
      <c r="C1590" s="112" t="s">
        <v>170</v>
      </c>
      <c r="E1590" s="116"/>
      <c r="G1590" s="113">
        <v>0.0</v>
      </c>
      <c r="H1590" s="113">
        <v>0.0</v>
      </c>
      <c r="I1590" s="116">
        <v>0.0</v>
      </c>
      <c r="J1590" s="116">
        <v>0.0</v>
      </c>
      <c r="K1590" s="116"/>
      <c r="L1590" s="116"/>
      <c r="M1590" s="116"/>
      <c r="N1590" s="116"/>
      <c r="O1590" s="116"/>
      <c r="P1590" s="116"/>
      <c r="Q1590" s="116"/>
      <c r="R1590" s="116"/>
      <c r="S1590" s="120">
        <f>SUM(G1590:R1590)</f>
        <v>0</v>
      </c>
      <c r="T1590" s="114"/>
      <c r="U1590" s="116"/>
      <c r="V1590" s="116"/>
      <c r="W1590" s="116"/>
      <c r="X1590" s="116"/>
    </row>
    <row r="1591" ht="14.25" customHeight="1" outlineLevel="1">
      <c r="A1591" s="110"/>
      <c r="B1591" s="111" t="s">
        <v>281</v>
      </c>
      <c r="C1591" s="112" t="s">
        <v>69</v>
      </c>
      <c r="E1591" s="116"/>
      <c r="G1591" s="115">
        <f>IFERROR(G1590/((G1588+E1588)/2),0)</f>
        <v>0</v>
      </c>
      <c r="H1591" s="115">
        <f t="shared" ref="H1591:R1591" si="2073">IFERROR(H1590/((H1588+G1588)/2),0)</f>
        <v>0</v>
      </c>
      <c r="I1591" s="115">
        <f t="shared" si="2073"/>
        <v>0</v>
      </c>
      <c r="J1591" s="115">
        <f t="shared" si="2073"/>
        <v>0</v>
      </c>
      <c r="K1591" s="115">
        <f t="shared" si="2073"/>
        <v>0</v>
      </c>
      <c r="L1591" s="115">
        <f t="shared" si="2073"/>
        <v>0</v>
      </c>
      <c r="M1591" s="115">
        <f t="shared" si="2073"/>
        <v>0</v>
      </c>
      <c r="N1591" s="115">
        <f t="shared" si="2073"/>
        <v>0</v>
      </c>
      <c r="O1591" s="115">
        <f t="shared" si="2073"/>
        <v>0</v>
      </c>
      <c r="P1591" s="115">
        <f t="shared" si="2073"/>
        <v>0</v>
      </c>
      <c r="Q1591" s="115">
        <f t="shared" si="2073"/>
        <v>0</v>
      </c>
      <c r="R1591" s="115">
        <f t="shared" si="2073"/>
        <v>0</v>
      </c>
      <c r="S1591" s="117">
        <f>IFERROR(S1590/((S1588+E1588)/2),0)</f>
        <v>0</v>
      </c>
      <c r="T1591" s="114"/>
      <c r="U1591" s="113">
        <f>IFERROR(AVERAGE(G1591:I1591),0)</f>
        <v>0</v>
      </c>
      <c r="V1591" s="113">
        <f>IFERROR(AVERAGE(J1591:L1591),0)</f>
        <v>0</v>
      </c>
      <c r="W1591" s="113">
        <f>IFERROR(AVERAGE(M1591:O1591),0)</f>
        <v>0</v>
      </c>
      <c r="X1591" s="113">
        <f>IFERROR(AVERAGE(P1591:R1591),0)</f>
        <v>0</v>
      </c>
    </row>
    <row r="1592" ht="14.25" customHeight="1" outlineLevel="1">
      <c r="A1592" s="128"/>
      <c r="B1592" s="129"/>
      <c r="C1592" s="130"/>
      <c r="E1592" s="131"/>
      <c r="G1592" s="131"/>
      <c r="H1592" s="131"/>
      <c r="I1592" s="131"/>
      <c r="J1592" s="131"/>
      <c r="K1592" s="131"/>
      <c r="L1592" s="131"/>
      <c r="M1592" s="131"/>
      <c r="N1592" s="131"/>
      <c r="O1592" s="131"/>
      <c r="P1592" s="131"/>
      <c r="Q1592" s="131"/>
      <c r="R1592" s="131"/>
      <c r="S1592" s="131"/>
      <c r="T1592" s="70"/>
      <c r="U1592" s="131"/>
      <c r="V1592" s="131"/>
      <c r="W1592" s="131"/>
      <c r="X1592" s="131"/>
    </row>
    <row r="1593" ht="14.25" customHeight="1" outlineLevel="1">
      <c r="A1593" s="110"/>
      <c r="B1593" s="148" t="s">
        <v>282</v>
      </c>
      <c r="C1593" s="112"/>
      <c r="E1593" s="116"/>
      <c r="G1593" s="116"/>
      <c r="H1593" s="116"/>
      <c r="I1593" s="116"/>
      <c r="J1593" s="116"/>
      <c r="K1593" s="116"/>
      <c r="L1593" s="116"/>
      <c r="M1593" s="116"/>
      <c r="N1593" s="116"/>
      <c r="O1593" s="116"/>
      <c r="P1593" s="116"/>
      <c r="Q1593" s="116"/>
      <c r="R1593" s="116"/>
      <c r="S1593" s="120"/>
      <c r="T1593" s="114"/>
      <c r="U1593" s="116"/>
      <c r="V1593" s="116"/>
      <c r="W1593" s="116"/>
      <c r="X1593" s="116"/>
    </row>
    <row r="1594" ht="14.25" customHeight="1" outlineLevel="1">
      <c r="A1594" s="110"/>
      <c r="B1594" s="145" t="s">
        <v>277</v>
      </c>
      <c r="C1594" s="112" t="s">
        <v>283</v>
      </c>
      <c r="E1594" s="116"/>
      <c r="G1594" s="113">
        <v>711.87</v>
      </c>
      <c r="H1594" s="116">
        <v>680.0</v>
      </c>
      <c r="I1594" s="116">
        <v>592.32</v>
      </c>
      <c r="J1594" s="116">
        <v>703.23</v>
      </c>
      <c r="K1594" s="116"/>
      <c r="L1594" s="116"/>
      <c r="M1594" s="116"/>
      <c r="N1594" s="116"/>
      <c r="O1594" s="116"/>
      <c r="P1594" s="116"/>
      <c r="Q1594" s="116"/>
      <c r="R1594" s="116"/>
      <c r="S1594" s="120">
        <f t="shared" ref="S1594:S1595" si="2075">SUM(G1594:R1594)</f>
        <v>2687.42</v>
      </c>
      <c r="T1594" s="114"/>
      <c r="U1594" s="116">
        <f t="shared" ref="U1594:X1594" si="2074">SUMIFS($G1594:$R1594,$G$5:$R$5,U$6)</f>
        <v>1984.19</v>
      </c>
      <c r="V1594" s="116">
        <f t="shared" si="2074"/>
        <v>703.23</v>
      </c>
      <c r="W1594" s="116">
        <f t="shared" si="2074"/>
        <v>0</v>
      </c>
      <c r="X1594" s="116">
        <f t="shared" si="2074"/>
        <v>0</v>
      </c>
    </row>
    <row r="1595" ht="14.25" customHeight="1" outlineLevel="1">
      <c r="A1595" s="110"/>
      <c r="B1595" s="145" t="s">
        <v>278</v>
      </c>
      <c r="C1595" s="112" t="s">
        <v>283</v>
      </c>
      <c r="E1595" s="116"/>
      <c r="G1595" s="113">
        <v>0.0</v>
      </c>
      <c r="H1595" s="113">
        <v>0.0</v>
      </c>
      <c r="I1595" s="113">
        <v>0.0</v>
      </c>
      <c r="J1595" s="113">
        <v>0.0</v>
      </c>
      <c r="K1595" s="113">
        <v>0.0</v>
      </c>
      <c r="L1595" s="113">
        <v>0.0</v>
      </c>
      <c r="M1595" s="113">
        <v>0.0</v>
      </c>
      <c r="N1595" s="113">
        <v>0.0</v>
      </c>
      <c r="O1595" s="113">
        <v>0.0</v>
      </c>
      <c r="P1595" s="113">
        <v>0.0</v>
      </c>
      <c r="Q1595" s="113">
        <v>0.0</v>
      </c>
      <c r="R1595" s="113">
        <v>0.0</v>
      </c>
      <c r="S1595" s="120">
        <f t="shared" si="2075"/>
        <v>0</v>
      </c>
      <c r="T1595" s="114"/>
      <c r="U1595" s="116">
        <f t="shared" ref="U1595:X1595" si="2076">SUMIFS($G1595:$R1595,$G$5:$R$5,U$6)</f>
        <v>0</v>
      </c>
      <c r="V1595" s="116">
        <f t="shared" si="2076"/>
        <v>0</v>
      </c>
      <c r="W1595" s="116">
        <f t="shared" si="2076"/>
        <v>0</v>
      </c>
      <c r="X1595" s="116">
        <f t="shared" si="2076"/>
        <v>0</v>
      </c>
    </row>
    <row r="1596" ht="14.25" customHeight="1" outlineLevel="1">
      <c r="A1596" s="121"/>
      <c r="B1596" s="148" t="s">
        <v>284</v>
      </c>
      <c r="C1596" s="123" t="s">
        <v>283</v>
      </c>
      <c r="E1596" s="120">
        <f>SUM(E1594:E1595)</f>
        <v>0</v>
      </c>
      <c r="G1596" s="120">
        <f t="shared" ref="G1596:S1596" si="2077">SUM(G1594:G1595)</f>
        <v>711.87</v>
      </c>
      <c r="H1596" s="120">
        <f t="shared" si="2077"/>
        <v>680</v>
      </c>
      <c r="I1596" s="120">
        <f t="shared" si="2077"/>
        <v>592.32</v>
      </c>
      <c r="J1596" s="120">
        <f t="shared" si="2077"/>
        <v>703.23</v>
      </c>
      <c r="K1596" s="120">
        <f t="shared" si="2077"/>
        <v>0</v>
      </c>
      <c r="L1596" s="120">
        <f t="shared" si="2077"/>
        <v>0</v>
      </c>
      <c r="M1596" s="120">
        <f t="shared" si="2077"/>
        <v>0</v>
      </c>
      <c r="N1596" s="120">
        <f t="shared" si="2077"/>
        <v>0</v>
      </c>
      <c r="O1596" s="120">
        <f t="shared" si="2077"/>
        <v>0</v>
      </c>
      <c r="P1596" s="120">
        <f t="shared" si="2077"/>
        <v>0</v>
      </c>
      <c r="Q1596" s="120">
        <f t="shared" si="2077"/>
        <v>0</v>
      </c>
      <c r="R1596" s="120">
        <f t="shared" si="2077"/>
        <v>0</v>
      </c>
      <c r="S1596" s="120">
        <f t="shared" si="2077"/>
        <v>2687.42</v>
      </c>
      <c r="T1596" s="109"/>
      <c r="U1596" s="120">
        <f t="shared" ref="U1596:X1596" si="2078">SUM(U1594:U1595)</f>
        <v>1984.19</v>
      </c>
      <c r="V1596" s="120">
        <f t="shared" si="2078"/>
        <v>703.23</v>
      </c>
      <c r="W1596" s="120">
        <f t="shared" si="2078"/>
        <v>0</v>
      </c>
      <c r="X1596" s="120">
        <f t="shared" si="2078"/>
        <v>0</v>
      </c>
    </row>
    <row r="1597" ht="14.25" customHeight="1" outlineLevel="1">
      <c r="A1597" s="128"/>
      <c r="B1597" s="129"/>
      <c r="C1597" s="130"/>
      <c r="E1597" s="131"/>
      <c r="G1597" s="131"/>
      <c r="H1597" s="131"/>
      <c r="I1597" s="131"/>
      <c r="J1597" s="131"/>
      <c r="K1597" s="131"/>
      <c r="L1597" s="131"/>
      <c r="M1597" s="131"/>
      <c r="N1597" s="131"/>
      <c r="O1597" s="131"/>
      <c r="P1597" s="131"/>
      <c r="Q1597" s="131"/>
      <c r="R1597" s="131"/>
      <c r="S1597" s="131"/>
      <c r="T1597" s="70"/>
      <c r="U1597" s="131"/>
      <c r="V1597" s="131"/>
      <c r="W1597" s="131"/>
      <c r="X1597" s="131"/>
    </row>
    <row r="1598" ht="14.25" customHeight="1" outlineLevel="1">
      <c r="A1598" s="110"/>
      <c r="B1598" s="111" t="s">
        <v>285</v>
      </c>
      <c r="C1598" s="112" t="s">
        <v>283</v>
      </c>
      <c r="E1598" s="116"/>
      <c r="G1598" s="116">
        <v>132.0</v>
      </c>
      <c r="H1598" s="116">
        <v>197.0</v>
      </c>
      <c r="I1598" s="116">
        <v>164.0</v>
      </c>
      <c r="J1598" s="116">
        <v>282.0</v>
      </c>
      <c r="K1598" s="116"/>
      <c r="L1598" s="116"/>
      <c r="M1598" s="116"/>
      <c r="N1598" s="116"/>
      <c r="O1598" s="116"/>
      <c r="P1598" s="116"/>
      <c r="Q1598" s="116"/>
      <c r="R1598" s="116"/>
      <c r="S1598" s="120">
        <f>SUM(G1598:R1598)</f>
        <v>775</v>
      </c>
      <c r="T1598" s="114"/>
      <c r="U1598" s="116">
        <f t="shared" ref="U1598:X1598" si="2079">SUMIFS($G1598:$R1598,$G$5:$R$5,U$6)</f>
        <v>493</v>
      </c>
      <c r="V1598" s="116">
        <f t="shared" si="2079"/>
        <v>282</v>
      </c>
      <c r="W1598" s="116">
        <f t="shared" si="2079"/>
        <v>0</v>
      </c>
      <c r="X1598" s="116">
        <f t="shared" si="2079"/>
        <v>0</v>
      </c>
    </row>
    <row r="1599" ht="14.25" customHeight="1" outlineLevel="1">
      <c r="A1599" s="110"/>
      <c r="B1599" s="111" t="s">
        <v>286</v>
      </c>
      <c r="C1599" s="112" t="s">
        <v>69</v>
      </c>
      <c r="E1599" s="115">
        <f>IFERROR(E1598/E1596,0)</f>
        <v>0</v>
      </c>
      <c r="G1599" s="115">
        <f t="shared" ref="G1599:S1599" si="2080">IFERROR(G1598/G1596,0)</f>
        <v>0.1854271145</v>
      </c>
      <c r="H1599" s="115">
        <f t="shared" si="2080"/>
        <v>0.2897058824</v>
      </c>
      <c r="I1599" s="115">
        <f t="shared" si="2080"/>
        <v>0.2768773636</v>
      </c>
      <c r="J1599" s="115">
        <f t="shared" si="2080"/>
        <v>0.401006783</v>
      </c>
      <c r="K1599" s="115">
        <f t="shared" si="2080"/>
        <v>0</v>
      </c>
      <c r="L1599" s="115">
        <f t="shared" si="2080"/>
        <v>0</v>
      </c>
      <c r="M1599" s="115">
        <f t="shared" si="2080"/>
        <v>0</v>
      </c>
      <c r="N1599" s="115">
        <f t="shared" si="2080"/>
        <v>0</v>
      </c>
      <c r="O1599" s="115">
        <f t="shared" si="2080"/>
        <v>0</v>
      </c>
      <c r="P1599" s="115">
        <f t="shared" si="2080"/>
        <v>0</v>
      </c>
      <c r="Q1599" s="115">
        <f t="shared" si="2080"/>
        <v>0</v>
      </c>
      <c r="R1599" s="115">
        <f t="shared" si="2080"/>
        <v>0</v>
      </c>
      <c r="S1599" s="117">
        <f t="shared" si="2080"/>
        <v>0.2883806774</v>
      </c>
      <c r="T1599" s="114"/>
      <c r="U1599" s="116">
        <f t="shared" ref="U1599:X1599" si="2081">IFERROR(U1598/U1596,0)</f>
        <v>0.2484641088</v>
      </c>
      <c r="V1599" s="116">
        <f t="shared" si="2081"/>
        <v>0.401006783</v>
      </c>
      <c r="W1599" s="116">
        <f t="shared" si="2081"/>
        <v>0</v>
      </c>
      <c r="X1599" s="116">
        <f t="shared" si="2081"/>
        <v>0</v>
      </c>
    </row>
    <row r="1600" ht="14.25" customHeight="1" outlineLevel="1">
      <c r="A1600" s="128"/>
      <c r="B1600" s="129"/>
      <c r="C1600" s="130"/>
      <c r="E1600" s="131"/>
      <c r="G1600" s="131"/>
      <c r="H1600" s="131"/>
      <c r="I1600" s="131"/>
      <c r="J1600" s="131"/>
      <c r="K1600" s="131"/>
      <c r="L1600" s="131"/>
      <c r="M1600" s="131"/>
      <c r="N1600" s="131"/>
      <c r="O1600" s="131"/>
      <c r="P1600" s="131"/>
      <c r="Q1600" s="131"/>
      <c r="R1600" s="131"/>
      <c r="S1600" s="131"/>
      <c r="T1600" s="70"/>
      <c r="U1600" s="131"/>
      <c r="V1600" s="131"/>
      <c r="W1600" s="131"/>
      <c r="X1600" s="131"/>
    </row>
    <row r="1601" ht="14.25" customHeight="1" outlineLevel="1">
      <c r="A1601" s="110"/>
      <c r="B1601" s="148" t="s">
        <v>45</v>
      </c>
      <c r="C1601" s="112"/>
      <c r="E1601" s="116"/>
      <c r="G1601" s="116"/>
      <c r="H1601" s="116"/>
      <c r="I1601" s="116"/>
      <c r="J1601" s="116"/>
      <c r="K1601" s="116"/>
      <c r="L1601" s="116"/>
      <c r="M1601" s="116"/>
      <c r="N1601" s="116"/>
      <c r="O1601" s="116"/>
      <c r="P1601" s="116"/>
      <c r="Q1601" s="116"/>
      <c r="R1601" s="116"/>
      <c r="S1601" s="120"/>
      <c r="T1601" s="114"/>
      <c r="U1601" s="116"/>
      <c r="V1601" s="116"/>
      <c r="W1601" s="116"/>
      <c r="X1601" s="116"/>
    </row>
    <row r="1602" ht="14.25" customHeight="1" outlineLevel="1">
      <c r="A1602" s="110"/>
      <c r="B1602" s="111" t="s">
        <v>171</v>
      </c>
      <c r="C1602" s="112" t="s">
        <v>170</v>
      </c>
      <c r="E1602" s="116"/>
      <c r="G1602" s="116">
        <v>7.0</v>
      </c>
      <c r="H1602" s="116">
        <v>6.0</v>
      </c>
      <c r="I1602" s="116">
        <v>5.0</v>
      </c>
      <c r="J1602" s="116">
        <v>0.0</v>
      </c>
      <c r="K1602" s="116"/>
      <c r="L1602" s="116"/>
      <c r="M1602" s="116"/>
      <c r="N1602" s="116"/>
      <c r="O1602" s="116"/>
      <c r="P1602" s="116"/>
      <c r="Q1602" s="116"/>
      <c r="R1602" s="116"/>
      <c r="S1602" s="120">
        <f t="shared" ref="S1602:S1603" si="2083">SUM(G1602:R1602)</f>
        <v>18</v>
      </c>
      <c r="T1602" s="114"/>
      <c r="U1602" s="116">
        <f t="shared" ref="U1602:X1602" si="2082">SUMIFS($G1602:$R1602,$G$5:$R$5,U$6)</f>
        <v>18</v>
      </c>
      <c r="V1602" s="116">
        <f t="shared" si="2082"/>
        <v>0</v>
      </c>
      <c r="W1602" s="116">
        <f t="shared" si="2082"/>
        <v>0</v>
      </c>
      <c r="X1602" s="116">
        <f t="shared" si="2082"/>
        <v>0</v>
      </c>
    </row>
    <row r="1603" ht="14.25" customHeight="1" outlineLevel="1">
      <c r="A1603" s="110"/>
      <c r="B1603" s="111" t="s">
        <v>287</v>
      </c>
      <c r="C1603" s="112" t="s">
        <v>170</v>
      </c>
      <c r="E1603" s="116"/>
      <c r="G1603" s="116">
        <v>19.75</v>
      </c>
      <c r="H1603" s="116">
        <v>23.65</v>
      </c>
      <c r="I1603" s="116">
        <v>19.45</v>
      </c>
      <c r="J1603" s="116">
        <v>23.55</v>
      </c>
      <c r="K1603" s="116">
        <v>19.02</v>
      </c>
      <c r="L1603" s="116">
        <v>23.85</v>
      </c>
      <c r="M1603" s="116">
        <v>17.85</v>
      </c>
      <c r="N1603" s="116">
        <v>21.67</v>
      </c>
      <c r="O1603" s="116">
        <v>23.0</v>
      </c>
      <c r="P1603" s="116">
        <v>25.85</v>
      </c>
      <c r="Q1603" s="116">
        <v>22.85</v>
      </c>
      <c r="R1603" s="116">
        <v>23.85</v>
      </c>
      <c r="S1603" s="120">
        <f t="shared" si="2083"/>
        <v>264.34</v>
      </c>
      <c r="T1603" s="114"/>
      <c r="U1603" s="116">
        <f t="shared" ref="U1603:X1603" si="2084">SUMIFS($G1603:$R1603,$G$5:$R$5,U$6)</f>
        <v>62.85</v>
      </c>
      <c r="V1603" s="116">
        <f t="shared" si="2084"/>
        <v>66.42</v>
      </c>
      <c r="W1603" s="116">
        <f t="shared" si="2084"/>
        <v>62.52</v>
      </c>
      <c r="X1603" s="116">
        <f t="shared" si="2084"/>
        <v>72.55</v>
      </c>
    </row>
    <row r="1604" ht="14.25" customHeight="1" outlineLevel="1">
      <c r="A1604" s="149"/>
      <c r="B1604" s="150" t="s">
        <v>288</v>
      </c>
      <c r="C1604" s="151" t="s">
        <v>69</v>
      </c>
      <c r="E1604" s="152">
        <f>IFERROR(E1602/E1603,0)</f>
        <v>0</v>
      </c>
      <c r="G1604" s="172">
        <f t="shared" ref="G1604:S1604" si="2085">IFERROR(G1602/(G1586*G1603)*100%,0)</f>
        <v>0.08860759494</v>
      </c>
      <c r="H1604" s="172">
        <f t="shared" si="2085"/>
        <v>0.06342494715</v>
      </c>
      <c r="I1604" s="172">
        <f t="shared" si="2085"/>
        <v>0.06426735219</v>
      </c>
      <c r="J1604" s="172">
        <f t="shared" si="2085"/>
        <v>0</v>
      </c>
      <c r="K1604" s="172">
        <f t="shared" si="2085"/>
        <v>0</v>
      </c>
      <c r="L1604" s="172">
        <f t="shared" si="2085"/>
        <v>0</v>
      </c>
      <c r="M1604" s="172">
        <f t="shared" si="2085"/>
        <v>0</v>
      </c>
      <c r="N1604" s="172">
        <f t="shared" si="2085"/>
        <v>0</v>
      </c>
      <c r="O1604" s="172">
        <f t="shared" si="2085"/>
        <v>0</v>
      </c>
      <c r="P1604" s="172">
        <f t="shared" si="2085"/>
        <v>0</v>
      </c>
      <c r="Q1604" s="172">
        <f t="shared" si="2085"/>
        <v>0</v>
      </c>
      <c r="R1604" s="172">
        <f t="shared" si="2085"/>
        <v>0</v>
      </c>
      <c r="S1604" s="173">
        <f t="shared" si="2085"/>
        <v>0.0170235303</v>
      </c>
      <c r="T1604" s="114"/>
      <c r="U1604" s="134">
        <f t="shared" ref="U1604:X1604" si="2086">IFERROR(U1602/U1603,0)</f>
        <v>0.2863961814</v>
      </c>
      <c r="V1604" s="134">
        <f t="shared" si="2086"/>
        <v>0</v>
      </c>
      <c r="W1604" s="134">
        <f t="shared" si="2086"/>
        <v>0</v>
      </c>
      <c r="X1604" s="134">
        <f t="shared" si="2086"/>
        <v>0</v>
      </c>
    </row>
    <row r="1605" ht="14.25" customHeight="1" outlineLevel="1">
      <c r="S1605" s="70"/>
    </row>
    <row r="1606" ht="14.25" customHeight="1" outlineLevel="1">
      <c r="B1606" s="209" t="s">
        <v>181</v>
      </c>
      <c r="S1606" s="70"/>
    </row>
    <row r="1607" ht="14.25" customHeight="1" outlineLevel="1">
      <c r="A1607" s="105"/>
      <c r="B1607" s="106" t="s">
        <v>276</v>
      </c>
      <c r="C1607" s="107"/>
      <c r="E1607" s="108"/>
      <c r="G1607" s="108"/>
      <c r="H1607" s="108"/>
      <c r="I1607" s="108"/>
      <c r="J1607" s="108"/>
      <c r="K1607" s="108"/>
      <c r="L1607" s="108"/>
      <c r="M1607" s="108"/>
      <c r="N1607" s="108"/>
      <c r="O1607" s="108"/>
      <c r="P1607" s="108"/>
      <c r="Q1607" s="108"/>
      <c r="R1607" s="108"/>
      <c r="S1607" s="108"/>
      <c r="T1607" s="109"/>
      <c r="U1607" s="108"/>
      <c r="V1607" s="108"/>
      <c r="W1607" s="108"/>
      <c r="X1607" s="108"/>
    </row>
    <row r="1608" ht="14.25" customHeight="1" outlineLevel="1">
      <c r="A1608" s="144"/>
      <c r="B1608" s="145" t="s">
        <v>277</v>
      </c>
      <c r="C1608" s="146" t="s">
        <v>170</v>
      </c>
      <c r="E1608" s="113"/>
      <c r="G1608" s="113">
        <v>7.0</v>
      </c>
      <c r="H1608" s="113">
        <v>7.0</v>
      </c>
      <c r="I1608" s="113">
        <v>7.0</v>
      </c>
      <c r="J1608" s="113">
        <v>7.0</v>
      </c>
      <c r="K1608" s="113"/>
      <c r="L1608" s="113"/>
      <c r="M1608" s="113"/>
      <c r="N1608" s="113"/>
      <c r="O1608" s="113"/>
      <c r="P1608" s="113"/>
      <c r="Q1608" s="113"/>
      <c r="R1608" s="113"/>
      <c r="S1608" s="147">
        <f t="array" ref="S1608">IFERROR(LOOKUP(2,1/(G1608:R1608&lt;&gt;""),G1608:R1608),0)</f>
        <v>7</v>
      </c>
      <c r="T1608" s="114"/>
      <c r="U1608" s="116"/>
      <c r="V1608" s="116"/>
      <c r="W1608" s="116"/>
      <c r="X1608" s="116"/>
    </row>
    <row r="1609" ht="14.25" customHeight="1" outlineLevel="1">
      <c r="A1609" s="144"/>
      <c r="B1609" s="145" t="s">
        <v>278</v>
      </c>
      <c r="C1609" s="146" t="s">
        <v>170</v>
      </c>
      <c r="E1609" s="113"/>
      <c r="G1609" s="113">
        <v>0.0</v>
      </c>
      <c r="H1609" s="113">
        <v>0.0</v>
      </c>
      <c r="I1609" s="113">
        <v>0.0</v>
      </c>
      <c r="J1609" s="113">
        <v>0.0</v>
      </c>
      <c r="K1609" s="113">
        <v>0.0</v>
      </c>
      <c r="L1609" s="113">
        <v>0.0</v>
      </c>
      <c r="M1609" s="113">
        <v>0.0</v>
      </c>
      <c r="N1609" s="113">
        <v>0.0</v>
      </c>
      <c r="O1609" s="113">
        <v>0.0</v>
      </c>
      <c r="P1609" s="113">
        <v>0.0</v>
      </c>
      <c r="Q1609" s="113">
        <v>0.0</v>
      </c>
      <c r="R1609" s="113">
        <v>0.0</v>
      </c>
      <c r="S1609" s="147">
        <f t="array" ref="S1609">IFERROR(LOOKUP(2,1/(G1609:R1609&lt;&gt;""),G1609:R1609),0)</f>
        <v>0</v>
      </c>
      <c r="T1609" s="114"/>
      <c r="U1609" s="116"/>
      <c r="V1609" s="116"/>
      <c r="W1609" s="116"/>
      <c r="X1609" s="116"/>
    </row>
    <row r="1610" ht="14.25" customHeight="1" outlineLevel="1">
      <c r="A1610" s="121"/>
      <c r="B1610" s="148" t="s">
        <v>279</v>
      </c>
      <c r="C1610" s="123" t="s">
        <v>170</v>
      </c>
      <c r="E1610" s="120">
        <f>SUM(E1608:E1609)</f>
        <v>0</v>
      </c>
      <c r="G1610" s="120">
        <f t="shared" ref="G1610:S1610" si="2087">SUM(G1608:G1609)</f>
        <v>7</v>
      </c>
      <c r="H1610" s="120">
        <f t="shared" si="2087"/>
        <v>7</v>
      </c>
      <c r="I1610" s="120">
        <f t="shared" si="2087"/>
        <v>7</v>
      </c>
      <c r="J1610" s="120">
        <f t="shared" si="2087"/>
        <v>7</v>
      </c>
      <c r="K1610" s="120">
        <f t="shared" si="2087"/>
        <v>0</v>
      </c>
      <c r="L1610" s="120">
        <f t="shared" si="2087"/>
        <v>0</v>
      </c>
      <c r="M1610" s="120">
        <f t="shared" si="2087"/>
        <v>0</v>
      </c>
      <c r="N1610" s="120">
        <f t="shared" si="2087"/>
        <v>0</v>
      </c>
      <c r="O1610" s="120">
        <f t="shared" si="2087"/>
        <v>0</v>
      </c>
      <c r="P1610" s="120">
        <f t="shared" si="2087"/>
        <v>0</v>
      </c>
      <c r="Q1610" s="120">
        <f t="shared" si="2087"/>
        <v>0</v>
      </c>
      <c r="R1610" s="120">
        <f t="shared" si="2087"/>
        <v>0</v>
      </c>
      <c r="S1610" s="120">
        <f t="shared" si="2087"/>
        <v>7</v>
      </c>
      <c r="T1610" s="109"/>
      <c r="U1610" s="120">
        <f t="shared" ref="U1610:X1610" si="2088">SUM(U1608:U1609)</f>
        <v>0</v>
      </c>
      <c r="V1610" s="120">
        <f t="shared" si="2088"/>
        <v>0</v>
      </c>
      <c r="W1610" s="120">
        <f t="shared" si="2088"/>
        <v>0</v>
      </c>
      <c r="X1610" s="120">
        <f t="shared" si="2088"/>
        <v>0</v>
      </c>
    </row>
    <row r="1611" ht="14.25" customHeight="1" outlineLevel="1">
      <c r="A1611" s="128"/>
      <c r="B1611" s="129"/>
      <c r="C1611" s="130"/>
      <c r="E1611" s="131"/>
      <c r="G1611" s="131"/>
      <c r="H1611" s="131"/>
      <c r="I1611" s="131"/>
      <c r="J1611" s="131"/>
      <c r="K1611" s="131"/>
      <c r="L1611" s="131"/>
      <c r="M1611" s="131"/>
      <c r="N1611" s="131"/>
      <c r="O1611" s="131"/>
      <c r="P1611" s="131"/>
      <c r="Q1611" s="131"/>
      <c r="R1611" s="131"/>
      <c r="S1611" s="131"/>
      <c r="T1611" s="70"/>
      <c r="U1611" s="131"/>
      <c r="V1611" s="131"/>
      <c r="W1611" s="131"/>
      <c r="X1611" s="131"/>
    </row>
    <row r="1612" ht="14.25" customHeight="1" outlineLevel="1">
      <c r="A1612" s="110"/>
      <c r="B1612" s="111" t="s">
        <v>280</v>
      </c>
      <c r="C1612" s="112" t="s">
        <v>170</v>
      </c>
      <c r="E1612" s="116"/>
      <c r="G1612" s="113">
        <v>0.0</v>
      </c>
      <c r="H1612" s="113">
        <v>0.0</v>
      </c>
      <c r="I1612" s="113">
        <v>0.0</v>
      </c>
      <c r="J1612" s="113">
        <v>0.0</v>
      </c>
      <c r="K1612" s="116"/>
      <c r="L1612" s="116"/>
      <c r="M1612" s="116"/>
      <c r="N1612" s="116"/>
      <c r="O1612" s="116"/>
      <c r="P1612" s="116"/>
      <c r="Q1612" s="116"/>
      <c r="R1612" s="116"/>
      <c r="S1612" s="120">
        <f>SUM(G1612:R1612)</f>
        <v>0</v>
      </c>
      <c r="T1612" s="114"/>
      <c r="U1612" s="116"/>
      <c r="V1612" s="116"/>
      <c r="W1612" s="116"/>
      <c r="X1612" s="116"/>
    </row>
    <row r="1613" ht="14.25" customHeight="1" outlineLevel="1">
      <c r="A1613" s="110"/>
      <c r="B1613" s="111" t="s">
        <v>281</v>
      </c>
      <c r="C1613" s="112" t="s">
        <v>69</v>
      </c>
      <c r="E1613" s="116"/>
      <c r="G1613" s="115">
        <f>IFERROR(G1612/((G1610+E1610)/2),0)</f>
        <v>0</v>
      </c>
      <c r="H1613" s="115">
        <f t="shared" ref="H1613:R1613" si="2089">IFERROR(H1612/((H1610+G1610)/2),0)</f>
        <v>0</v>
      </c>
      <c r="I1613" s="115">
        <f t="shared" si="2089"/>
        <v>0</v>
      </c>
      <c r="J1613" s="115">
        <f t="shared" si="2089"/>
        <v>0</v>
      </c>
      <c r="K1613" s="115">
        <f t="shared" si="2089"/>
        <v>0</v>
      </c>
      <c r="L1613" s="115">
        <f t="shared" si="2089"/>
        <v>0</v>
      </c>
      <c r="M1613" s="115">
        <f t="shared" si="2089"/>
        <v>0</v>
      </c>
      <c r="N1613" s="115">
        <f t="shared" si="2089"/>
        <v>0</v>
      </c>
      <c r="O1613" s="115">
        <f t="shared" si="2089"/>
        <v>0</v>
      </c>
      <c r="P1613" s="115">
        <f t="shared" si="2089"/>
        <v>0</v>
      </c>
      <c r="Q1613" s="115">
        <f t="shared" si="2089"/>
        <v>0</v>
      </c>
      <c r="R1613" s="115">
        <f t="shared" si="2089"/>
        <v>0</v>
      </c>
      <c r="S1613" s="117">
        <f>IFERROR(S1612/((S1610+E1610)/2),0)</f>
        <v>0</v>
      </c>
      <c r="T1613" s="114"/>
      <c r="U1613" s="113">
        <f>IFERROR(AVERAGE(G1613:I1613),0)</f>
        <v>0</v>
      </c>
      <c r="V1613" s="113">
        <f>IFERROR(AVERAGE(J1613:L1613),0)</f>
        <v>0</v>
      </c>
      <c r="W1613" s="113">
        <f>IFERROR(AVERAGE(M1613:O1613),0)</f>
        <v>0</v>
      </c>
      <c r="X1613" s="113">
        <f>IFERROR(AVERAGE(P1613:R1613),0)</f>
        <v>0</v>
      </c>
    </row>
    <row r="1614" ht="14.25" customHeight="1" outlineLevel="1">
      <c r="A1614" s="128"/>
      <c r="B1614" s="129"/>
      <c r="C1614" s="130"/>
      <c r="E1614" s="131"/>
      <c r="G1614" s="131"/>
      <c r="H1614" s="131"/>
      <c r="I1614" s="131"/>
      <c r="J1614" s="131"/>
      <c r="K1614" s="131"/>
      <c r="L1614" s="131"/>
      <c r="M1614" s="131"/>
      <c r="N1614" s="131"/>
      <c r="O1614" s="131"/>
      <c r="P1614" s="131"/>
      <c r="Q1614" s="131"/>
      <c r="R1614" s="131"/>
      <c r="S1614" s="131"/>
      <c r="T1614" s="70"/>
      <c r="U1614" s="131"/>
      <c r="V1614" s="131"/>
      <c r="W1614" s="131"/>
      <c r="X1614" s="131"/>
    </row>
    <row r="1615" ht="14.25" customHeight="1" outlineLevel="1">
      <c r="A1615" s="110"/>
      <c r="B1615" s="148" t="s">
        <v>282</v>
      </c>
      <c r="C1615" s="112"/>
      <c r="E1615" s="116"/>
      <c r="G1615" s="116"/>
      <c r="H1615" s="116"/>
      <c r="I1615" s="116"/>
      <c r="J1615" s="116"/>
      <c r="K1615" s="116"/>
      <c r="L1615" s="116"/>
      <c r="M1615" s="116"/>
      <c r="N1615" s="116"/>
      <c r="O1615" s="116"/>
      <c r="P1615" s="116"/>
      <c r="Q1615" s="116"/>
      <c r="R1615" s="116"/>
      <c r="S1615" s="120"/>
      <c r="T1615" s="114"/>
      <c r="U1615" s="116"/>
      <c r="V1615" s="116"/>
      <c r="W1615" s="116"/>
      <c r="X1615" s="116"/>
    </row>
    <row r="1616" ht="14.25" customHeight="1" outlineLevel="1">
      <c r="A1616" s="110"/>
      <c r="B1616" s="145" t="s">
        <v>277</v>
      </c>
      <c r="C1616" s="112" t="s">
        <v>283</v>
      </c>
      <c r="E1616" s="116"/>
      <c r="G1616" s="116">
        <v>1251.51</v>
      </c>
      <c r="H1616" s="116">
        <v>1176.0</v>
      </c>
      <c r="I1616" s="116">
        <v>815.05</v>
      </c>
      <c r="J1616" s="116">
        <v>1280.0</v>
      </c>
      <c r="K1616" s="116"/>
      <c r="L1616" s="116"/>
      <c r="M1616" s="116"/>
      <c r="N1616" s="116"/>
      <c r="O1616" s="116"/>
      <c r="P1616" s="116"/>
      <c r="Q1616" s="116"/>
      <c r="R1616" s="116"/>
      <c r="S1616" s="120">
        <f t="shared" ref="S1616:S1617" si="2091">SUM(G1616:R1616)</f>
        <v>4522.56</v>
      </c>
      <c r="T1616" s="114"/>
      <c r="U1616" s="116">
        <f t="shared" ref="U1616:X1616" si="2090">SUMIFS($G1616:$R1616,$G$5:$R$5,U$6)</f>
        <v>3242.56</v>
      </c>
      <c r="V1616" s="116">
        <f t="shared" si="2090"/>
        <v>1280</v>
      </c>
      <c r="W1616" s="116">
        <f t="shared" si="2090"/>
        <v>0</v>
      </c>
      <c r="X1616" s="116">
        <f t="shared" si="2090"/>
        <v>0</v>
      </c>
    </row>
    <row r="1617" ht="14.25" customHeight="1" outlineLevel="1">
      <c r="A1617" s="110"/>
      <c r="B1617" s="145" t="s">
        <v>278</v>
      </c>
      <c r="C1617" s="112" t="s">
        <v>283</v>
      </c>
      <c r="E1617" s="116"/>
      <c r="G1617" s="113">
        <v>0.0</v>
      </c>
      <c r="H1617" s="113">
        <v>0.0</v>
      </c>
      <c r="I1617" s="113">
        <v>0.0</v>
      </c>
      <c r="J1617" s="113">
        <v>0.0</v>
      </c>
      <c r="K1617" s="113">
        <v>0.0</v>
      </c>
      <c r="L1617" s="113">
        <v>0.0</v>
      </c>
      <c r="M1617" s="113">
        <v>0.0</v>
      </c>
      <c r="N1617" s="113">
        <v>0.0</v>
      </c>
      <c r="O1617" s="113">
        <v>0.0</v>
      </c>
      <c r="P1617" s="113">
        <v>0.0</v>
      </c>
      <c r="Q1617" s="113">
        <v>0.0</v>
      </c>
      <c r="R1617" s="113">
        <v>0.0</v>
      </c>
      <c r="S1617" s="120">
        <f t="shared" si="2091"/>
        <v>0</v>
      </c>
      <c r="T1617" s="114"/>
      <c r="U1617" s="116">
        <f t="shared" ref="U1617:X1617" si="2092">SUMIFS($G1617:$R1617,$G$5:$R$5,U$6)</f>
        <v>0</v>
      </c>
      <c r="V1617" s="116">
        <f t="shared" si="2092"/>
        <v>0</v>
      </c>
      <c r="W1617" s="116">
        <f t="shared" si="2092"/>
        <v>0</v>
      </c>
      <c r="X1617" s="116">
        <f t="shared" si="2092"/>
        <v>0</v>
      </c>
    </row>
    <row r="1618" ht="14.25" customHeight="1" outlineLevel="1">
      <c r="A1618" s="121"/>
      <c r="B1618" s="148" t="s">
        <v>284</v>
      </c>
      <c r="C1618" s="123" t="s">
        <v>283</v>
      </c>
      <c r="E1618" s="120">
        <f>SUM(E1616:E1617)</f>
        <v>0</v>
      </c>
      <c r="G1618" s="120">
        <f t="shared" ref="G1618:S1618" si="2093">SUM(G1616:G1617)</f>
        <v>1251.51</v>
      </c>
      <c r="H1618" s="120">
        <f t="shared" si="2093"/>
        <v>1176</v>
      </c>
      <c r="I1618" s="120">
        <f t="shared" si="2093"/>
        <v>815.05</v>
      </c>
      <c r="J1618" s="120">
        <f t="shared" si="2093"/>
        <v>1280</v>
      </c>
      <c r="K1618" s="120">
        <f t="shared" si="2093"/>
        <v>0</v>
      </c>
      <c r="L1618" s="120">
        <f t="shared" si="2093"/>
        <v>0</v>
      </c>
      <c r="M1618" s="120">
        <f t="shared" si="2093"/>
        <v>0</v>
      </c>
      <c r="N1618" s="120">
        <f t="shared" si="2093"/>
        <v>0</v>
      </c>
      <c r="O1618" s="120">
        <f t="shared" si="2093"/>
        <v>0</v>
      </c>
      <c r="P1618" s="120">
        <f t="shared" si="2093"/>
        <v>0</v>
      </c>
      <c r="Q1618" s="120">
        <f t="shared" si="2093"/>
        <v>0</v>
      </c>
      <c r="R1618" s="120">
        <f t="shared" si="2093"/>
        <v>0</v>
      </c>
      <c r="S1618" s="120">
        <f t="shared" si="2093"/>
        <v>4522.56</v>
      </c>
      <c r="T1618" s="109"/>
      <c r="U1618" s="120">
        <f t="shared" ref="U1618:X1618" si="2094">SUM(U1616:U1617)</f>
        <v>3242.56</v>
      </c>
      <c r="V1618" s="120">
        <f t="shared" si="2094"/>
        <v>1280</v>
      </c>
      <c r="W1618" s="120">
        <f t="shared" si="2094"/>
        <v>0</v>
      </c>
      <c r="X1618" s="120">
        <f t="shared" si="2094"/>
        <v>0</v>
      </c>
    </row>
    <row r="1619" ht="14.25" customHeight="1" outlineLevel="1">
      <c r="A1619" s="128"/>
      <c r="B1619" s="129"/>
      <c r="C1619" s="130"/>
      <c r="E1619" s="131"/>
      <c r="G1619" s="131"/>
      <c r="H1619" s="131"/>
      <c r="I1619" s="131"/>
      <c r="J1619" s="131"/>
      <c r="K1619" s="131"/>
      <c r="L1619" s="131"/>
      <c r="M1619" s="131"/>
      <c r="N1619" s="131"/>
      <c r="O1619" s="131"/>
      <c r="P1619" s="131"/>
      <c r="Q1619" s="131"/>
      <c r="R1619" s="131"/>
      <c r="S1619" s="131"/>
      <c r="T1619" s="70"/>
      <c r="U1619" s="131"/>
      <c r="V1619" s="131"/>
      <c r="W1619" s="131"/>
      <c r="X1619" s="131"/>
    </row>
    <row r="1620" ht="14.25" customHeight="1" outlineLevel="1">
      <c r="A1620" s="110"/>
      <c r="B1620" s="111" t="s">
        <v>285</v>
      </c>
      <c r="C1620" s="112" t="s">
        <v>283</v>
      </c>
      <c r="E1620" s="116"/>
      <c r="G1620" s="116">
        <v>305.0</v>
      </c>
      <c r="H1620" s="116">
        <v>376.0</v>
      </c>
      <c r="I1620" s="116">
        <v>170.0</v>
      </c>
      <c r="J1620" s="116">
        <v>443.0</v>
      </c>
      <c r="K1620" s="116"/>
      <c r="L1620" s="116"/>
      <c r="M1620" s="116"/>
      <c r="N1620" s="116"/>
      <c r="O1620" s="116"/>
      <c r="P1620" s="116"/>
      <c r="Q1620" s="116"/>
      <c r="R1620" s="116"/>
      <c r="S1620" s="120">
        <f>SUM(G1620:R1620)</f>
        <v>1294</v>
      </c>
      <c r="T1620" s="114"/>
      <c r="U1620" s="116">
        <f t="shared" ref="U1620:X1620" si="2095">SUMIFS($G1620:$R1620,$G$5:$R$5,U$6)</f>
        <v>851</v>
      </c>
      <c r="V1620" s="116">
        <f t="shared" si="2095"/>
        <v>443</v>
      </c>
      <c r="W1620" s="116">
        <f t="shared" si="2095"/>
        <v>0</v>
      </c>
      <c r="X1620" s="116">
        <f t="shared" si="2095"/>
        <v>0</v>
      </c>
    </row>
    <row r="1621" ht="14.25" customHeight="1" outlineLevel="1">
      <c r="A1621" s="110"/>
      <c r="B1621" s="111" t="s">
        <v>286</v>
      </c>
      <c r="C1621" s="112" t="s">
        <v>69</v>
      </c>
      <c r="E1621" s="115">
        <f>IFERROR(E1620/E1618,0)</f>
        <v>0</v>
      </c>
      <c r="G1621" s="115">
        <f t="shared" ref="G1621:S1621" si="2096">IFERROR(G1620/G1618,0)</f>
        <v>0.2437056036</v>
      </c>
      <c r="H1621" s="115">
        <f t="shared" si="2096"/>
        <v>0.3197278912</v>
      </c>
      <c r="I1621" s="115">
        <f t="shared" si="2096"/>
        <v>0.208576161</v>
      </c>
      <c r="J1621" s="115">
        <f t="shared" si="2096"/>
        <v>0.34609375</v>
      </c>
      <c r="K1621" s="115">
        <f t="shared" si="2096"/>
        <v>0</v>
      </c>
      <c r="L1621" s="115">
        <f t="shared" si="2096"/>
        <v>0</v>
      </c>
      <c r="M1621" s="115">
        <f t="shared" si="2096"/>
        <v>0</v>
      </c>
      <c r="N1621" s="115">
        <f t="shared" si="2096"/>
        <v>0</v>
      </c>
      <c r="O1621" s="115">
        <f t="shared" si="2096"/>
        <v>0</v>
      </c>
      <c r="P1621" s="115">
        <f t="shared" si="2096"/>
        <v>0</v>
      </c>
      <c r="Q1621" s="115">
        <f t="shared" si="2096"/>
        <v>0</v>
      </c>
      <c r="R1621" s="115">
        <f t="shared" si="2096"/>
        <v>0</v>
      </c>
      <c r="S1621" s="117">
        <f t="shared" si="2096"/>
        <v>0.2861211349</v>
      </c>
      <c r="T1621" s="114"/>
      <c r="U1621" s="116">
        <f t="shared" ref="U1621:X1621" si="2097">IFERROR(U1620/U1618,0)</f>
        <v>0.2624469555</v>
      </c>
      <c r="V1621" s="116">
        <f t="shared" si="2097"/>
        <v>0.34609375</v>
      </c>
      <c r="W1621" s="116">
        <f t="shared" si="2097"/>
        <v>0</v>
      </c>
      <c r="X1621" s="116">
        <f t="shared" si="2097"/>
        <v>0</v>
      </c>
    </row>
    <row r="1622" ht="14.25" customHeight="1" outlineLevel="1">
      <c r="A1622" s="128"/>
      <c r="B1622" s="129"/>
      <c r="C1622" s="130"/>
      <c r="E1622" s="131"/>
      <c r="G1622" s="131"/>
      <c r="H1622" s="131"/>
      <c r="I1622" s="131"/>
      <c r="J1622" s="131"/>
      <c r="K1622" s="131"/>
      <c r="L1622" s="131"/>
      <c r="M1622" s="131"/>
      <c r="N1622" s="131"/>
      <c r="O1622" s="131"/>
      <c r="P1622" s="131"/>
      <c r="Q1622" s="131"/>
      <c r="R1622" s="131"/>
      <c r="S1622" s="131"/>
      <c r="T1622" s="70"/>
      <c r="U1622" s="131"/>
      <c r="V1622" s="131"/>
      <c r="W1622" s="131"/>
      <c r="X1622" s="131"/>
    </row>
    <row r="1623" ht="14.25" customHeight="1" outlineLevel="1">
      <c r="A1623" s="110"/>
      <c r="B1623" s="148" t="s">
        <v>45</v>
      </c>
      <c r="C1623" s="112"/>
      <c r="E1623" s="116"/>
      <c r="G1623" s="116"/>
      <c r="H1623" s="116"/>
      <c r="I1623" s="116"/>
      <c r="J1623" s="116"/>
      <c r="K1623" s="116"/>
      <c r="L1623" s="116"/>
      <c r="M1623" s="116"/>
      <c r="N1623" s="116"/>
      <c r="O1623" s="116"/>
      <c r="P1623" s="116"/>
      <c r="Q1623" s="116"/>
      <c r="R1623" s="116"/>
      <c r="S1623" s="120"/>
      <c r="T1623" s="114"/>
      <c r="U1623" s="116"/>
      <c r="V1623" s="116"/>
      <c r="W1623" s="116"/>
      <c r="X1623" s="116"/>
    </row>
    <row r="1624" ht="14.25" customHeight="1" outlineLevel="1">
      <c r="A1624" s="110"/>
      <c r="B1624" s="111" t="s">
        <v>171</v>
      </c>
      <c r="C1624" s="112" t="s">
        <v>170</v>
      </c>
      <c r="E1624" s="116"/>
      <c r="G1624" s="116">
        <v>19.0</v>
      </c>
      <c r="H1624" s="116">
        <v>19.0</v>
      </c>
      <c r="I1624" s="116">
        <v>47.0</v>
      </c>
      <c r="J1624" s="116">
        <v>2.0</v>
      </c>
      <c r="K1624" s="116"/>
      <c r="L1624" s="116"/>
      <c r="M1624" s="116"/>
      <c r="N1624" s="116"/>
      <c r="O1624" s="116"/>
      <c r="P1624" s="116"/>
      <c r="Q1624" s="116"/>
      <c r="R1624" s="116"/>
      <c r="S1624" s="120">
        <f t="shared" ref="S1624:S1625" si="2099">SUM(G1624:R1624)</f>
        <v>87</v>
      </c>
      <c r="T1624" s="114"/>
      <c r="U1624" s="116">
        <f t="shared" ref="U1624:X1624" si="2098">SUMIFS($G1624:$R1624,$G$5:$R$5,U$6)</f>
        <v>85</v>
      </c>
      <c r="V1624" s="116">
        <f t="shared" si="2098"/>
        <v>2</v>
      </c>
      <c r="W1624" s="116">
        <f t="shared" si="2098"/>
        <v>0</v>
      </c>
      <c r="X1624" s="116">
        <f t="shared" si="2098"/>
        <v>0</v>
      </c>
    </row>
    <row r="1625" ht="14.25" customHeight="1" outlineLevel="1">
      <c r="A1625" s="110"/>
      <c r="B1625" s="111" t="s">
        <v>287</v>
      </c>
      <c r="C1625" s="112" t="s">
        <v>170</v>
      </c>
      <c r="E1625" s="116"/>
      <c r="G1625" s="116">
        <v>19.75</v>
      </c>
      <c r="H1625" s="116">
        <v>23.65</v>
      </c>
      <c r="I1625" s="116">
        <v>19.45</v>
      </c>
      <c r="J1625" s="116">
        <v>23.55</v>
      </c>
      <c r="K1625" s="116">
        <v>19.02</v>
      </c>
      <c r="L1625" s="116">
        <v>23.85</v>
      </c>
      <c r="M1625" s="116">
        <v>17.85</v>
      </c>
      <c r="N1625" s="116">
        <v>21.67</v>
      </c>
      <c r="O1625" s="116">
        <v>23.0</v>
      </c>
      <c r="P1625" s="116">
        <v>25.85</v>
      </c>
      <c r="Q1625" s="116">
        <v>22.85</v>
      </c>
      <c r="R1625" s="116">
        <v>23.85</v>
      </c>
      <c r="S1625" s="120">
        <f t="shared" si="2099"/>
        <v>264.34</v>
      </c>
      <c r="T1625" s="114"/>
      <c r="U1625" s="116">
        <f t="shared" ref="U1625:X1625" si="2100">SUMIFS($G1625:$R1625,$G$5:$R$5,U$6)</f>
        <v>62.85</v>
      </c>
      <c r="V1625" s="116">
        <f t="shared" si="2100"/>
        <v>66.42</v>
      </c>
      <c r="W1625" s="116">
        <f t="shared" si="2100"/>
        <v>62.52</v>
      </c>
      <c r="X1625" s="116">
        <f t="shared" si="2100"/>
        <v>72.55</v>
      </c>
    </row>
    <row r="1626" ht="14.25" customHeight="1" outlineLevel="1">
      <c r="A1626" s="149"/>
      <c r="B1626" s="150" t="s">
        <v>288</v>
      </c>
      <c r="C1626" s="151" t="s">
        <v>69</v>
      </c>
      <c r="E1626" s="152">
        <f>IFERROR(E1624/E1625,0)</f>
        <v>0</v>
      </c>
      <c r="G1626" s="172">
        <f t="shared" ref="G1626:S1626" si="2101">IFERROR(G1624/(G1608*G1625)*100%,0)</f>
        <v>0.1374321881</v>
      </c>
      <c r="H1626" s="172">
        <f t="shared" si="2101"/>
        <v>0.114768952</v>
      </c>
      <c r="I1626" s="172">
        <f t="shared" si="2101"/>
        <v>0.3452074917</v>
      </c>
      <c r="J1626" s="172">
        <f t="shared" si="2101"/>
        <v>0.01213224143</v>
      </c>
      <c r="K1626" s="172">
        <f t="shared" si="2101"/>
        <v>0</v>
      </c>
      <c r="L1626" s="172">
        <f t="shared" si="2101"/>
        <v>0</v>
      </c>
      <c r="M1626" s="172">
        <f t="shared" si="2101"/>
        <v>0</v>
      </c>
      <c r="N1626" s="172">
        <f t="shared" si="2101"/>
        <v>0</v>
      </c>
      <c r="O1626" s="172">
        <f t="shared" si="2101"/>
        <v>0</v>
      </c>
      <c r="P1626" s="172">
        <f t="shared" si="2101"/>
        <v>0</v>
      </c>
      <c r="Q1626" s="172">
        <f t="shared" si="2101"/>
        <v>0</v>
      </c>
      <c r="R1626" s="172">
        <f t="shared" si="2101"/>
        <v>0</v>
      </c>
      <c r="S1626" s="173">
        <f t="shared" si="2101"/>
        <v>0.04701736941</v>
      </c>
      <c r="T1626" s="114"/>
      <c r="U1626" s="134">
        <f t="shared" ref="U1626:X1626" si="2102">IFERROR(U1624/U1625,0)</f>
        <v>1.352426412</v>
      </c>
      <c r="V1626" s="134">
        <f t="shared" si="2102"/>
        <v>0.03011141223</v>
      </c>
      <c r="W1626" s="134">
        <f t="shared" si="2102"/>
        <v>0</v>
      </c>
      <c r="X1626" s="134">
        <f t="shared" si="2102"/>
        <v>0</v>
      </c>
    </row>
    <row r="1627" ht="14.25" customHeight="1" outlineLevel="1">
      <c r="S1627" s="70"/>
    </row>
    <row r="1628" ht="14.25" customHeight="1" outlineLevel="1">
      <c r="B1628" s="209" t="s">
        <v>182</v>
      </c>
      <c r="S1628" s="70"/>
    </row>
    <row r="1629" ht="14.25" customHeight="1" outlineLevel="1">
      <c r="A1629" s="105"/>
      <c r="B1629" s="106" t="s">
        <v>276</v>
      </c>
      <c r="C1629" s="107"/>
      <c r="E1629" s="108"/>
      <c r="G1629" s="108"/>
      <c r="H1629" s="108"/>
      <c r="I1629" s="108"/>
      <c r="J1629" s="108"/>
      <c r="K1629" s="108"/>
      <c r="L1629" s="108"/>
      <c r="M1629" s="108"/>
      <c r="N1629" s="108"/>
      <c r="O1629" s="108"/>
      <c r="P1629" s="108"/>
      <c r="Q1629" s="108"/>
      <c r="R1629" s="108"/>
      <c r="S1629" s="108"/>
      <c r="T1629" s="109"/>
      <c r="U1629" s="108"/>
      <c r="V1629" s="108"/>
      <c r="W1629" s="108"/>
      <c r="X1629" s="108"/>
    </row>
    <row r="1630" ht="14.25" customHeight="1" outlineLevel="1">
      <c r="A1630" s="144"/>
      <c r="B1630" s="145" t="s">
        <v>277</v>
      </c>
      <c r="C1630" s="146" t="s">
        <v>170</v>
      </c>
      <c r="E1630" s="113"/>
      <c r="G1630" s="113">
        <v>6.0</v>
      </c>
      <c r="H1630" s="113">
        <v>6.0</v>
      </c>
      <c r="I1630" s="113">
        <v>6.0</v>
      </c>
      <c r="J1630" s="113">
        <v>5.0</v>
      </c>
      <c r="K1630" s="113"/>
      <c r="L1630" s="113"/>
      <c r="M1630" s="113"/>
      <c r="N1630" s="113"/>
      <c r="O1630" s="113"/>
      <c r="P1630" s="113"/>
      <c r="Q1630" s="113"/>
      <c r="R1630" s="113"/>
      <c r="S1630" s="147">
        <f t="array" ref="S1630">IFERROR(LOOKUP(2,1/(G1630:R1630&lt;&gt;""),G1630:R1630),0)</f>
        <v>5</v>
      </c>
      <c r="T1630" s="114"/>
      <c r="U1630" s="116"/>
      <c r="V1630" s="116"/>
      <c r="W1630" s="116"/>
      <c r="X1630" s="116"/>
    </row>
    <row r="1631" ht="14.25" customHeight="1" outlineLevel="1">
      <c r="A1631" s="144"/>
      <c r="B1631" s="145" t="s">
        <v>278</v>
      </c>
      <c r="C1631" s="146" t="s">
        <v>170</v>
      </c>
      <c r="E1631" s="113"/>
      <c r="G1631" s="113">
        <v>0.0</v>
      </c>
      <c r="H1631" s="113">
        <v>0.0</v>
      </c>
      <c r="I1631" s="113">
        <v>0.0</v>
      </c>
      <c r="J1631" s="113">
        <v>0.0</v>
      </c>
      <c r="K1631" s="113">
        <v>0.0</v>
      </c>
      <c r="L1631" s="113">
        <v>0.0</v>
      </c>
      <c r="M1631" s="113">
        <v>0.0</v>
      </c>
      <c r="N1631" s="113">
        <v>0.0</v>
      </c>
      <c r="O1631" s="113">
        <v>0.0</v>
      </c>
      <c r="P1631" s="113">
        <v>0.0</v>
      </c>
      <c r="Q1631" s="113">
        <v>0.0</v>
      </c>
      <c r="R1631" s="113">
        <v>0.0</v>
      </c>
      <c r="S1631" s="147">
        <f t="array" ref="S1631">IFERROR(LOOKUP(2,1/(G1631:R1631&lt;&gt;""),G1631:R1631),0)</f>
        <v>0</v>
      </c>
      <c r="T1631" s="114"/>
      <c r="U1631" s="116"/>
      <c r="V1631" s="116"/>
      <c r="W1631" s="116"/>
      <c r="X1631" s="116"/>
    </row>
    <row r="1632" ht="14.25" customHeight="1" outlineLevel="1">
      <c r="A1632" s="121"/>
      <c r="B1632" s="148" t="s">
        <v>279</v>
      </c>
      <c r="C1632" s="123" t="s">
        <v>170</v>
      </c>
      <c r="E1632" s="120">
        <f>SUM(E1630:E1631)</f>
        <v>0</v>
      </c>
      <c r="G1632" s="120">
        <f t="shared" ref="G1632:S1632" si="2103">SUM(G1630:G1631)</f>
        <v>6</v>
      </c>
      <c r="H1632" s="120">
        <f t="shared" si="2103"/>
        <v>6</v>
      </c>
      <c r="I1632" s="120">
        <f t="shared" si="2103"/>
        <v>6</v>
      </c>
      <c r="J1632" s="120">
        <f t="shared" si="2103"/>
        <v>5</v>
      </c>
      <c r="K1632" s="120">
        <f t="shared" si="2103"/>
        <v>0</v>
      </c>
      <c r="L1632" s="120">
        <f t="shared" si="2103"/>
        <v>0</v>
      </c>
      <c r="M1632" s="120">
        <f t="shared" si="2103"/>
        <v>0</v>
      </c>
      <c r="N1632" s="120">
        <f t="shared" si="2103"/>
        <v>0</v>
      </c>
      <c r="O1632" s="120">
        <f t="shared" si="2103"/>
        <v>0</v>
      </c>
      <c r="P1632" s="120">
        <f t="shared" si="2103"/>
        <v>0</v>
      </c>
      <c r="Q1632" s="120">
        <f t="shared" si="2103"/>
        <v>0</v>
      </c>
      <c r="R1632" s="120">
        <f t="shared" si="2103"/>
        <v>0</v>
      </c>
      <c r="S1632" s="120">
        <f t="shared" si="2103"/>
        <v>5</v>
      </c>
      <c r="T1632" s="109"/>
      <c r="U1632" s="120">
        <f t="shared" ref="U1632:X1632" si="2104">SUM(U1630:U1631)</f>
        <v>0</v>
      </c>
      <c r="V1632" s="120">
        <f t="shared" si="2104"/>
        <v>0</v>
      </c>
      <c r="W1632" s="120">
        <f t="shared" si="2104"/>
        <v>0</v>
      </c>
      <c r="X1632" s="120">
        <f t="shared" si="2104"/>
        <v>0</v>
      </c>
    </row>
    <row r="1633" ht="14.25" customHeight="1" outlineLevel="1">
      <c r="A1633" s="128"/>
      <c r="B1633" s="129"/>
      <c r="C1633" s="130"/>
      <c r="E1633" s="131"/>
      <c r="G1633" s="131"/>
      <c r="H1633" s="131"/>
      <c r="I1633" s="131"/>
      <c r="J1633" s="131"/>
      <c r="K1633" s="131"/>
      <c r="L1633" s="131"/>
      <c r="M1633" s="131"/>
      <c r="N1633" s="131"/>
      <c r="O1633" s="131"/>
      <c r="P1633" s="131"/>
      <c r="Q1633" s="131"/>
      <c r="R1633" s="131"/>
      <c r="S1633" s="131"/>
      <c r="T1633" s="70"/>
      <c r="U1633" s="131"/>
      <c r="V1633" s="131"/>
      <c r="W1633" s="131"/>
      <c r="X1633" s="131"/>
    </row>
    <row r="1634" ht="14.25" customHeight="1" outlineLevel="1">
      <c r="A1634" s="110"/>
      <c r="B1634" s="111" t="s">
        <v>280</v>
      </c>
      <c r="C1634" s="112" t="s">
        <v>170</v>
      </c>
      <c r="E1634" s="116"/>
      <c r="G1634" s="113">
        <v>0.0</v>
      </c>
      <c r="H1634" s="113">
        <v>0.0</v>
      </c>
      <c r="I1634" s="116">
        <v>0.0</v>
      </c>
      <c r="J1634" s="116">
        <v>0.0</v>
      </c>
      <c r="K1634" s="116"/>
      <c r="L1634" s="116"/>
      <c r="M1634" s="116"/>
      <c r="N1634" s="116"/>
      <c r="O1634" s="116"/>
      <c r="P1634" s="116"/>
      <c r="Q1634" s="116"/>
      <c r="R1634" s="116"/>
      <c r="S1634" s="120">
        <f>SUM(G1634:R1634)</f>
        <v>0</v>
      </c>
      <c r="T1634" s="114"/>
      <c r="U1634" s="116"/>
      <c r="V1634" s="116"/>
      <c r="W1634" s="116"/>
      <c r="X1634" s="116"/>
    </row>
    <row r="1635" ht="14.25" customHeight="1" outlineLevel="1">
      <c r="A1635" s="110"/>
      <c r="B1635" s="111" t="s">
        <v>281</v>
      </c>
      <c r="C1635" s="112" t="s">
        <v>69</v>
      </c>
      <c r="E1635" s="116"/>
      <c r="G1635" s="115">
        <f>IFERROR(G1634/((G1632+E1632)/2),0)</f>
        <v>0</v>
      </c>
      <c r="H1635" s="115">
        <f t="shared" ref="H1635:R1635" si="2105">IFERROR(H1634/((H1632+G1632)/2),0)</f>
        <v>0</v>
      </c>
      <c r="I1635" s="115">
        <f t="shared" si="2105"/>
        <v>0</v>
      </c>
      <c r="J1635" s="115">
        <f t="shared" si="2105"/>
        <v>0</v>
      </c>
      <c r="K1635" s="115">
        <f t="shared" si="2105"/>
        <v>0</v>
      </c>
      <c r="L1635" s="115">
        <f t="shared" si="2105"/>
        <v>0</v>
      </c>
      <c r="M1635" s="115">
        <f t="shared" si="2105"/>
        <v>0</v>
      </c>
      <c r="N1635" s="115">
        <f t="shared" si="2105"/>
        <v>0</v>
      </c>
      <c r="O1635" s="115">
        <f t="shared" si="2105"/>
        <v>0</v>
      </c>
      <c r="P1635" s="115">
        <f t="shared" si="2105"/>
        <v>0</v>
      </c>
      <c r="Q1635" s="115">
        <f t="shared" si="2105"/>
        <v>0</v>
      </c>
      <c r="R1635" s="115">
        <f t="shared" si="2105"/>
        <v>0</v>
      </c>
      <c r="S1635" s="117">
        <f>IFERROR(S1634/((S1632+E1632)/2),0)</f>
        <v>0</v>
      </c>
      <c r="T1635" s="114"/>
      <c r="U1635" s="113">
        <f>IFERROR(AVERAGE(G1635:I1635),0)</f>
        <v>0</v>
      </c>
      <c r="V1635" s="113">
        <f>IFERROR(AVERAGE(J1635:L1635),0)</f>
        <v>0</v>
      </c>
      <c r="W1635" s="113">
        <f>IFERROR(AVERAGE(M1635:O1635),0)</f>
        <v>0</v>
      </c>
      <c r="X1635" s="113">
        <f>IFERROR(AVERAGE(P1635:R1635),0)</f>
        <v>0</v>
      </c>
    </row>
    <row r="1636" ht="14.25" customHeight="1" outlineLevel="1">
      <c r="A1636" s="128"/>
      <c r="B1636" s="129"/>
      <c r="C1636" s="130"/>
      <c r="E1636" s="131"/>
      <c r="G1636" s="131"/>
      <c r="H1636" s="131"/>
      <c r="I1636" s="131"/>
      <c r="J1636" s="131"/>
      <c r="K1636" s="131"/>
      <c r="L1636" s="131"/>
      <c r="M1636" s="131"/>
      <c r="N1636" s="131"/>
      <c r="O1636" s="131"/>
      <c r="P1636" s="131"/>
      <c r="Q1636" s="131"/>
      <c r="R1636" s="131"/>
      <c r="S1636" s="131"/>
      <c r="T1636" s="70"/>
      <c r="U1636" s="131"/>
      <c r="V1636" s="131"/>
      <c r="W1636" s="131"/>
      <c r="X1636" s="131"/>
    </row>
    <row r="1637" ht="14.25" customHeight="1" outlineLevel="1">
      <c r="A1637" s="110"/>
      <c r="B1637" s="148" t="s">
        <v>282</v>
      </c>
      <c r="C1637" s="112"/>
      <c r="E1637" s="116"/>
      <c r="G1637" s="116"/>
      <c r="H1637" s="116"/>
      <c r="I1637" s="116"/>
      <c r="J1637" s="116"/>
      <c r="K1637" s="116"/>
      <c r="L1637" s="116"/>
      <c r="M1637" s="116"/>
      <c r="N1637" s="116"/>
      <c r="O1637" s="116"/>
      <c r="P1637" s="116"/>
      <c r="Q1637" s="116"/>
      <c r="R1637" s="116"/>
      <c r="S1637" s="120"/>
      <c r="T1637" s="114"/>
      <c r="U1637" s="116"/>
      <c r="V1637" s="116"/>
      <c r="W1637" s="116"/>
      <c r="X1637" s="116"/>
    </row>
    <row r="1638" ht="14.25" customHeight="1" outlineLevel="1">
      <c r="A1638" s="110"/>
      <c r="B1638" s="145" t="s">
        <v>277</v>
      </c>
      <c r="C1638" s="112" t="s">
        <v>283</v>
      </c>
      <c r="E1638" s="116"/>
      <c r="G1638" s="116">
        <v>895.95</v>
      </c>
      <c r="H1638" s="116">
        <v>735.37</v>
      </c>
      <c r="I1638" s="116">
        <v>815.05</v>
      </c>
      <c r="J1638" s="116">
        <v>862.97</v>
      </c>
      <c r="K1638" s="116"/>
      <c r="L1638" s="116"/>
      <c r="M1638" s="116"/>
      <c r="N1638" s="116"/>
      <c r="O1638" s="116"/>
      <c r="P1638" s="116"/>
      <c r="Q1638" s="116"/>
      <c r="R1638" s="116"/>
      <c r="S1638" s="120">
        <f t="shared" ref="S1638:S1639" si="2107">SUM(G1638:R1638)</f>
        <v>3309.34</v>
      </c>
      <c r="T1638" s="114"/>
      <c r="U1638" s="116">
        <f t="shared" ref="U1638:X1638" si="2106">SUMIFS($G1638:$R1638,$G$5:$R$5,U$6)</f>
        <v>2446.37</v>
      </c>
      <c r="V1638" s="116">
        <f t="shared" si="2106"/>
        <v>862.97</v>
      </c>
      <c r="W1638" s="116">
        <f t="shared" si="2106"/>
        <v>0</v>
      </c>
      <c r="X1638" s="116">
        <f t="shared" si="2106"/>
        <v>0</v>
      </c>
    </row>
    <row r="1639" ht="14.25" customHeight="1" outlineLevel="1">
      <c r="A1639" s="110"/>
      <c r="B1639" s="145" t="s">
        <v>278</v>
      </c>
      <c r="C1639" s="112" t="s">
        <v>283</v>
      </c>
      <c r="E1639" s="116"/>
      <c r="G1639" s="113">
        <v>0.0</v>
      </c>
      <c r="H1639" s="113">
        <v>0.0</v>
      </c>
      <c r="I1639" s="113">
        <v>0.0</v>
      </c>
      <c r="J1639" s="113">
        <v>0.0</v>
      </c>
      <c r="K1639" s="113">
        <v>0.0</v>
      </c>
      <c r="L1639" s="113">
        <v>0.0</v>
      </c>
      <c r="M1639" s="113">
        <v>0.0</v>
      </c>
      <c r="N1639" s="113">
        <v>0.0</v>
      </c>
      <c r="O1639" s="113">
        <v>0.0</v>
      </c>
      <c r="P1639" s="113">
        <v>0.0</v>
      </c>
      <c r="Q1639" s="113">
        <v>0.0</v>
      </c>
      <c r="R1639" s="113">
        <v>0.0</v>
      </c>
      <c r="S1639" s="120">
        <f t="shared" si="2107"/>
        <v>0</v>
      </c>
      <c r="T1639" s="114"/>
      <c r="U1639" s="116">
        <f t="shared" ref="U1639:X1639" si="2108">SUMIFS($G1639:$R1639,$G$5:$R$5,U$6)</f>
        <v>0</v>
      </c>
      <c r="V1639" s="116">
        <f t="shared" si="2108"/>
        <v>0</v>
      </c>
      <c r="W1639" s="116">
        <f t="shared" si="2108"/>
        <v>0</v>
      </c>
      <c r="X1639" s="116">
        <f t="shared" si="2108"/>
        <v>0</v>
      </c>
    </row>
    <row r="1640" ht="14.25" customHeight="1" outlineLevel="1">
      <c r="A1640" s="121"/>
      <c r="B1640" s="148" t="s">
        <v>284</v>
      </c>
      <c r="C1640" s="123" t="s">
        <v>283</v>
      </c>
      <c r="E1640" s="120">
        <f>SUM(E1638:E1639)</f>
        <v>0</v>
      </c>
      <c r="G1640" s="120">
        <f t="shared" ref="G1640:S1640" si="2109">SUM(G1638:G1639)</f>
        <v>895.95</v>
      </c>
      <c r="H1640" s="120">
        <f t="shared" si="2109"/>
        <v>735.37</v>
      </c>
      <c r="I1640" s="120">
        <f t="shared" si="2109"/>
        <v>815.05</v>
      </c>
      <c r="J1640" s="120">
        <f t="shared" si="2109"/>
        <v>862.97</v>
      </c>
      <c r="K1640" s="120">
        <f t="shared" si="2109"/>
        <v>0</v>
      </c>
      <c r="L1640" s="120">
        <f t="shared" si="2109"/>
        <v>0</v>
      </c>
      <c r="M1640" s="120">
        <f t="shared" si="2109"/>
        <v>0</v>
      </c>
      <c r="N1640" s="120">
        <f t="shared" si="2109"/>
        <v>0</v>
      </c>
      <c r="O1640" s="120">
        <f t="shared" si="2109"/>
        <v>0</v>
      </c>
      <c r="P1640" s="120">
        <f t="shared" si="2109"/>
        <v>0</v>
      </c>
      <c r="Q1640" s="120">
        <f t="shared" si="2109"/>
        <v>0</v>
      </c>
      <c r="R1640" s="120">
        <f t="shared" si="2109"/>
        <v>0</v>
      </c>
      <c r="S1640" s="120">
        <f t="shared" si="2109"/>
        <v>3309.34</v>
      </c>
      <c r="T1640" s="109"/>
      <c r="U1640" s="120">
        <f t="shared" ref="U1640:X1640" si="2110">SUM(U1638:U1639)</f>
        <v>2446.37</v>
      </c>
      <c r="V1640" s="120">
        <f t="shared" si="2110"/>
        <v>862.97</v>
      </c>
      <c r="W1640" s="120">
        <f t="shared" si="2110"/>
        <v>0</v>
      </c>
      <c r="X1640" s="120">
        <f t="shared" si="2110"/>
        <v>0</v>
      </c>
    </row>
    <row r="1641" ht="14.25" customHeight="1" outlineLevel="1">
      <c r="A1641" s="128"/>
      <c r="B1641" s="129"/>
      <c r="C1641" s="130"/>
      <c r="E1641" s="131"/>
      <c r="G1641" s="131"/>
      <c r="H1641" s="131"/>
      <c r="I1641" s="131"/>
      <c r="J1641" s="131"/>
      <c r="K1641" s="131"/>
      <c r="L1641" s="131"/>
      <c r="M1641" s="131"/>
      <c r="N1641" s="131"/>
      <c r="O1641" s="131"/>
      <c r="P1641" s="131"/>
      <c r="Q1641" s="131"/>
      <c r="R1641" s="131"/>
      <c r="S1641" s="131"/>
      <c r="T1641" s="70"/>
      <c r="U1641" s="131"/>
      <c r="V1641" s="131"/>
      <c r="W1641" s="131"/>
      <c r="X1641" s="131"/>
    </row>
    <row r="1642" ht="14.25" customHeight="1" outlineLevel="1">
      <c r="A1642" s="110"/>
      <c r="B1642" s="111" t="s">
        <v>285</v>
      </c>
      <c r="C1642" s="112" t="s">
        <v>283</v>
      </c>
      <c r="E1642" s="116"/>
      <c r="G1642" s="116">
        <v>170.0</v>
      </c>
      <c r="H1642" s="116">
        <v>247.5</v>
      </c>
      <c r="I1642" s="116">
        <v>170.0</v>
      </c>
      <c r="J1642" s="116">
        <v>305.0</v>
      </c>
      <c r="K1642" s="116"/>
      <c r="L1642" s="116"/>
      <c r="M1642" s="116"/>
      <c r="N1642" s="116"/>
      <c r="O1642" s="116"/>
      <c r="P1642" s="116"/>
      <c r="Q1642" s="116"/>
      <c r="R1642" s="116"/>
      <c r="S1642" s="120">
        <f>SUM(G1642:R1642)</f>
        <v>892.5</v>
      </c>
      <c r="T1642" s="114"/>
      <c r="U1642" s="116">
        <f t="shared" ref="U1642:X1642" si="2111">SUMIFS($G1642:$R1642,$G$5:$R$5,U$6)</f>
        <v>587.5</v>
      </c>
      <c r="V1642" s="116">
        <f t="shared" si="2111"/>
        <v>305</v>
      </c>
      <c r="W1642" s="116">
        <f t="shared" si="2111"/>
        <v>0</v>
      </c>
      <c r="X1642" s="116">
        <f t="shared" si="2111"/>
        <v>0</v>
      </c>
    </row>
    <row r="1643" ht="14.25" customHeight="1" outlineLevel="1">
      <c r="A1643" s="110"/>
      <c r="B1643" s="111" t="s">
        <v>286</v>
      </c>
      <c r="C1643" s="112" t="s">
        <v>69</v>
      </c>
      <c r="E1643" s="115">
        <f>IFERROR(E1642/E1640,0)</f>
        <v>0</v>
      </c>
      <c r="G1643" s="115">
        <f t="shared" ref="G1643:S1643" si="2112">IFERROR(G1642/G1640,0)</f>
        <v>0.1897427312</v>
      </c>
      <c r="H1643" s="115">
        <f t="shared" si="2112"/>
        <v>0.3365652665</v>
      </c>
      <c r="I1643" s="115">
        <f t="shared" si="2112"/>
        <v>0.208576161</v>
      </c>
      <c r="J1643" s="115">
        <f t="shared" si="2112"/>
        <v>0.3534305943</v>
      </c>
      <c r="K1643" s="115">
        <f t="shared" si="2112"/>
        <v>0</v>
      </c>
      <c r="L1643" s="115">
        <f t="shared" si="2112"/>
        <v>0</v>
      </c>
      <c r="M1643" s="115">
        <f t="shared" si="2112"/>
        <v>0</v>
      </c>
      <c r="N1643" s="115">
        <f t="shared" si="2112"/>
        <v>0</v>
      </c>
      <c r="O1643" s="115">
        <f t="shared" si="2112"/>
        <v>0</v>
      </c>
      <c r="P1643" s="115">
        <f t="shared" si="2112"/>
        <v>0</v>
      </c>
      <c r="Q1643" s="115">
        <f t="shared" si="2112"/>
        <v>0</v>
      </c>
      <c r="R1643" s="115">
        <f t="shared" si="2112"/>
        <v>0</v>
      </c>
      <c r="S1643" s="117">
        <f t="shared" si="2112"/>
        <v>0.2696912375</v>
      </c>
      <c r="T1643" s="114"/>
      <c r="U1643" s="116">
        <f t="shared" ref="U1643:X1643" si="2113">IFERROR(U1642/U1640,0)</f>
        <v>0.240151735</v>
      </c>
      <c r="V1643" s="116">
        <f t="shared" si="2113"/>
        <v>0.3534305943</v>
      </c>
      <c r="W1643" s="116">
        <f t="shared" si="2113"/>
        <v>0</v>
      </c>
      <c r="X1643" s="116">
        <f t="shared" si="2113"/>
        <v>0</v>
      </c>
    </row>
    <row r="1644" ht="14.25" customHeight="1" outlineLevel="1">
      <c r="A1644" s="128"/>
      <c r="B1644" s="129"/>
      <c r="C1644" s="130"/>
      <c r="E1644" s="131"/>
      <c r="G1644" s="131"/>
      <c r="H1644" s="131"/>
      <c r="I1644" s="131"/>
      <c r="J1644" s="131"/>
      <c r="K1644" s="131"/>
      <c r="L1644" s="131"/>
      <c r="M1644" s="131"/>
      <c r="N1644" s="131"/>
      <c r="O1644" s="131"/>
      <c r="P1644" s="131"/>
      <c r="Q1644" s="131"/>
      <c r="R1644" s="131"/>
      <c r="S1644" s="131"/>
      <c r="T1644" s="70"/>
      <c r="U1644" s="131"/>
      <c r="V1644" s="131"/>
      <c r="W1644" s="131"/>
      <c r="X1644" s="131"/>
    </row>
    <row r="1645" ht="14.25" customHeight="1" outlineLevel="1">
      <c r="A1645" s="110"/>
      <c r="B1645" s="148" t="s">
        <v>45</v>
      </c>
      <c r="C1645" s="112"/>
      <c r="E1645" s="116"/>
      <c r="G1645" s="116"/>
      <c r="H1645" s="116"/>
      <c r="I1645" s="116"/>
      <c r="J1645" s="116"/>
      <c r="K1645" s="116"/>
      <c r="L1645" s="116"/>
      <c r="M1645" s="116"/>
      <c r="N1645" s="116"/>
      <c r="O1645" s="116"/>
      <c r="P1645" s="116"/>
      <c r="Q1645" s="116"/>
      <c r="R1645" s="116"/>
      <c r="S1645" s="120"/>
      <c r="T1645" s="114"/>
      <c r="U1645" s="116"/>
      <c r="V1645" s="116"/>
      <c r="W1645" s="116"/>
      <c r="X1645" s="116"/>
    </row>
    <row r="1646" ht="14.25" customHeight="1" outlineLevel="1">
      <c r="A1646" s="110"/>
      <c r="B1646" s="111" t="s">
        <v>171</v>
      </c>
      <c r="C1646" s="112" t="s">
        <v>170</v>
      </c>
      <c r="E1646" s="116"/>
      <c r="G1646" s="116">
        <v>19.0</v>
      </c>
      <c r="H1646" s="116">
        <v>27.0</v>
      </c>
      <c r="I1646" s="116">
        <v>47.0</v>
      </c>
      <c r="J1646" s="116">
        <v>3.0</v>
      </c>
      <c r="K1646" s="116"/>
      <c r="L1646" s="116"/>
      <c r="M1646" s="116"/>
      <c r="N1646" s="116"/>
      <c r="O1646" s="116"/>
      <c r="P1646" s="116"/>
      <c r="Q1646" s="116"/>
      <c r="R1646" s="116"/>
      <c r="S1646" s="120">
        <f t="shared" ref="S1646:S1647" si="2115">SUM(G1646:R1646)</f>
        <v>96</v>
      </c>
      <c r="T1646" s="114"/>
      <c r="U1646" s="116">
        <f t="shared" ref="U1646:X1646" si="2114">SUMIFS($G1646:$R1646,$G$5:$R$5,U$6)</f>
        <v>93</v>
      </c>
      <c r="V1646" s="116">
        <f t="shared" si="2114"/>
        <v>3</v>
      </c>
      <c r="W1646" s="116">
        <f t="shared" si="2114"/>
        <v>0</v>
      </c>
      <c r="X1646" s="116">
        <f t="shared" si="2114"/>
        <v>0</v>
      </c>
    </row>
    <row r="1647" ht="14.25" customHeight="1" outlineLevel="1">
      <c r="A1647" s="110"/>
      <c r="B1647" s="111" t="s">
        <v>287</v>
      </c>
      <c r="C1647" s="112" t="s">
        <v>170</v>
      </c>
      <c r="E1647" s="116"/>
      <c r="G1647" s="116">
        <v>19.75</v>
      </c>
      <c r="H1647" s="116">
        <v>23.65</v>
      </c>
      <c r="I1647" s="116">
        <v>19.45</v>
      </c>
      <c r="J1647" s="116">
        <v>23.55</v>
      </c>
      <c r="K1647" s="116">
        <v>19.02</v>
      </c>
      <c r="L1647" s="116">
        <v>23.85</v>
      </c>
      <c r="M1647" s="116">
        <v>17.85</v>
      </c>
      <c r="N1647" s="116">
        <v>21.67</v>
      </c>
      <c r="O1647" s="116">
        <v>23.0</v>
      </c>
      <c r="P1647" s="116">
        <v>25.85</v>
      </c>
      <c r="Q1647" s="116">
        <v>22.85</v>
      </c>
      <c r="R1647" s="116">
        <v>23.85</v>
      </c>
      <c r="S1647" s="120">
        <f t="shared" si="2115"/>
        <v>264.34</v>
      </c>
      <c r="T1647" s="114"/>
      <c r="U1647" s="116">
        <f t="shared" ref="U1647:X1647" si="2116">SUMIFS($G1647:$R1647,$G$5:$R$5,U$6)</f>
        <v>62.85</v>
      </c>
      <c r="V1647" s="116">
        <f t="shared" si="2116"/>
        <v>66.42</v>
      </c>
      <c r="W1647" s="116">
        <f t="shared" si="2116"/>
        <v>62.52</v>
      </c>
      <c r="X1647" s="116">
        <f t="shared" si="2116"/>
        <v>72.55</v>
      </c>
    </row>
    <row r="1648" ht="14.25" customHeight="1" outlineLevel="1">
      <c r="A1648" s="149"/>
      <c r="B1648" s="150" t="s">
        <v>288</v>
      </c>
      <c r="C1648" s="151" t="s">
        <v>69</v>
      </c>
      <c r="E1648" s="152">
        <f>IFERROR(E1646/E1647,0)</f>
        <v>0</v>
      </c>
      <c r="G1648" s="172">
        <f t="shared" ref="G1648:S1648" si="2117">IFERROR(G1646/(G1630*G1647)*100%,0)</f>
        <v>0.1603375527</v>
      </c>
      <c r="H1648" s="172">
        <f t="shared" si="2117"/>
        <v>0.1902748414</v>
      </c>
      <c r="I1648" s="172">
        <f t="shared" si="2117"/>
        <v>0.4027420737</v>
      </c>
      <c r="J1648" s="172">
        <f t="shared" si="2117"/>
        <v>0.02547770701</v>
      </c>
      <c r="K1648" s="172">
        <f t="shared" si="2117"/>
        <v>0</v>
      </c>
      <c r="L1648" s="172">
        <f t="shared" si="2117"/>
        <v>0</v>
      </c>
      <c r="M1648" s="172">
        <f t="shared" si="2117"/>
        <v>0</v>
      </c>
      <c r="N1648" s="172">
        <f t="shared" si="2117"/>
        <v>0</v>
      </c>
      <c r="O1648" s="172">
        <f t="shared" si="2117"/>
        <v>0</v>
      </c>
      <c r="P1648" s="172">
        <f t="shared" si="2117"/>
        <v>0</v>
      </c>
      <c r="Q1648" s="172">
        <f t="shared" si="2117"/>
        <v>0</v>
      </c>
      <c r="R1648" s="172">
        <f t="shared" si="2117"/>
        <v>0</v>
      </c>
      <c r="S1648" s="173">
        <f t="shared" si="2117"/>
        <v>0.07263372929</v>
      </c>
      <c r="T1648" s="114"/>
      <c r="U1648" s="134">
        <f t="shared" ref="U1648:X1648" si="2118">IFERROR(U1646/U1647,0)</f>
        <v>1.479713604</v>
      </c>
      <c r="V1648" s="134">
        <f t="shared" si="2118"/>
        <v>0.04516711834</v>
      </c>
      <c r="W1648" s="134">
        <f t="shared" si="2118"/>
        <v>0</v>
      </c>
      <c r="X1648" s="134">
        <f t="shared" si="2118"/>
        <v>0</v>
      </c>
    </row>
    <row r="1649" ht="14.25" customHeight="1" outlineLevel="1">
      <c r="S1649" s="70"/>
    </row>
    <row r="1650" ht="14.25" customHeight="1" outlineLevel="1">
      <c r="B1650" s="209" t="s">
        <v>183</v>
      </c>
      <c r="S1650" s="70"/>
    </row>
    <row r="1651" ht="14.25" customHeight="1" outlineLevel="1">
      <c r="A1651" s="105"/>
      <c r="B1651" s="106" t="s">
        <v>276</v>
      </c>
      <c r="C1651" s="107"/>
      <c r="E1651" s="108"/>
      <c r="G1651" s="108"/>
      <c r="H1651" s="108"/>
      <c r="I1651" s="108"/>
      <c r="J1651" s="108"/>
      <c r="K1651" s="108"/>
      <c r="L1651" s="108"/>
      <c r="M1651" s="108"/>
      <c r="N1651" s="108"/>
      <c r="O1651" s="108"/>
      <c r="P1651" s="108"/>
      <c r="Q1651" s="108"/>
      <c r="R1651" s="108"/>
      <c r="S1651" s="108"/>
      <c r="T1651" s="109"/>
      <c r="U1651" s="108"/>
      <c r="V1651" s="108"/>
      <c r="W1651" s="108"/>
      <c r="X1651" s="108"/>
    </row>
    <row r="1652" ht="14.25" customHeight="1" outlineLevel="1">
      <c r="A1652" s="144"/>
      <c r="B1652" s="145" t="s">
        <v>277</v>
      </c>
      <c r="C1652" s="146" t="s">
        <v>170</v>
      </c>
      <c r="E1652" s="113"/>
      <c r="G1652" s="113">
        <v>10.0</v>
      </c>
      <c r="H1652" s="113">
        <v>10.0</v>
      </c>
      <c r="I1652" s="113">
        <v>9.0</v>
      </c>
      <c r="J1652" s="113">
        <v>9.0</v>
      </c>
      <c r="K1652" s="113"/>
      <c r="L1652" s="113"/>
      <c r="M1652" s="113"/>
      <c r="N1652" s="113"/>
      <c r="O1652" s="113"/>
      <c r="P1652" s="113"/>
      <c r="Q1652" s="113"/>
      <c r="R1652" s="113"/>
      <c r="S1652" s="147">
        <f t="array" ref="S1652">IFERROR(LOOKUP(2,1/(G1652:R1652&lt;&gt;""),G1652:R1652),0)</f>
        <v>9</v>
      </c>
      <c r="T1652" s="114"/>
      <c r="U1652" s="116"/>
      <c r="V1652" s="116"/>
      <c r="W1652" s="116"/>
      <c r="X1652" s="116"/>
    </row>
    <row r="1653" ht="14.25" customHeight="1" outlineLevel="1">
      <c r="A1653" s="144"/>
      <c r="B1653" s="145" t="s">
        <v>278</v>
      </c>
      <c r="C1653" s="146" t="s">
        <v>170</v>
      </c>
      <c r="E1653" s="113"/>
      <c r="G1653" s="113">
        <v>0.0</v>
      </c>
      <c r="H1653" s="113">
        <v>0.0</v>
      </c>
      <c r="I1653" s="113">
        <v>0.0</v>
      </c>
      <c r="J1653" s="113">
        <v>0.0</v>
      </c>
      <c r="K1653" s="113">
        <v>0.0</v>
      </c>
      <c r="L1653" s="113">
        <v>0.0</v>
      </c>
      <c r="M1653" s="113">
        <v>0.0</v>
      </c>
      <c r="N1653" s="113">
        <v>0.0</v>
      </c>
      <c r="O1653" s="113">
        <v>0.0</v>
      </c>
      <c r="P1653" s="113">
        <v>0.0</v>
      </c>
      <c r="Q1653" s="113">
        <v>0.0</v>
      </c>
      <c r="R1653" s="113">
        <v>0.0</v>
      </c>
      <c r="S1653" s="147">
        <f t="array" ref="S1653">IFERROR(LOOKUP(2,1/(G1653:R1653&lt;&gt;""),G1653:R1653),0)</f>
        <v>0</v>
      </c>
      <c r="T1653" s="114"/>
      <c r="U1653" s="116"/>
      <c r="V1653" s="116"/>
      <c r="W1653" s="116"/>
      <c r="X1653" s="116"/>
    </row>
    <row r="1654" ht="14.25" customHeight="1" outlineLevel="1">
      <c r="A1654" s="121"/>
      <c r="B1654" s="148" t="s">
        <v>279</v>
      </c>
      <c r="C1654" s="123" t="s">
        <v>170</v>
      </c>
      <c r="E1654" s="120">
        <f>SUM(E1652:E1653)</f>
        <v>0</v>
      </c>
      <c r="G1654" s="120">
        <f t="shared" ref="G1654:S1654" si="2119">SUM(G1652:G1653)</f>
        <v>10</v>
      </c>
      <c r="H1654" s="120">
        <f t="shared" si="2119"/>
        <v>10</v>
      </c>
      <c r="I1654" s="120">
        <f t="shared" si="2119"/>
        <v>9</v>
      </c>
      <c r="J1654" s="120">
        <f t="shared" si="2119"/>
        <v>9</v>
      </c>
      <c r="K1654" s="120">
        <f t="shared" si="2119"/>
        <v>0</v>
      </c>
      <c r="L1654" s="120">
        <f t="shared" si="2119"/>
        <v>0</v>
      </c>
      <c r="M1654" s="120">
        <f t="shared" si="2119"/>
        <v>0</v>
      </c>
      <c r="N1654" s="120">
        <f t="shared" si="2119"/>
        <v>0</v>
      </c>
      <c r="O1654" s="120">
        <f t="shared" si="2119"/>
        <v>0</v>
      </c>
      <c r="P1654" s="120">
        <f t="shared" si="2119"/>
        <v>0</v>
      </c>
      <c r="Q1654" s="120">
        <f t="shared" si="2119"/>
        <v>0</v>
      </c>
      <c r="R1654" s="120">
        <f t="shared" si="2119"/>
        <v>0</v>
      </c>
      <c r="S1654" s="120">
        <f t="shared" si="2119"/>
        <v>9</v>
      </c>
      <c r="T1654" s="109"/>
      <c r="U1654" s="120">
        <f t="shared" ref="U1654:X1654" si="2120">SUM(U1652:U1653)</f>
        <v>0</v>
      </c>
      <c r="V1654" s="120">
        <f t="shared" si="2120"/>
        <v>0</v>
      </c>
      <c r="W1654" s="120">
        <f t="shared" si="2120"/>
        <v>0</v>
      </c>
      <c r="X1654" s="120">
        <f t="shared" si="2120"/>
        <v>0</v>
      </c>
    </row>
    <row r="1655" ht="14.25" customHeight="1" outlineLevel="1">
      <c r="A1655" s="128"/>
      <c r="B1655" s="129"/>
      <c r="C1655" s="130"/>
      <c r="E1655" s="131"/>
      <c r="G1655" s="131"/>
      <c r="H1655" s="131"/>
      <c r="I1655" s="131"/>
      <c r="J1655" s="131"/>
      <c r="K1655" s="131"/>
      <c r="L1655" s="131"/>
      <c r="M1655" s="131"/>
      <c r="N1655" s="131"/>
      <c r="O1655" s="131"/>
      <c r="P1655" s="131"/>
      <c r="Q1655" s="131"/>
      <c r="R1655" s="131"/>
      <c r="S1655" s="131"/>
      <c r="T1655" s="70"/>
      <c r="U1655" s="131"/>
      <c r="V1655" s="131"/>
      <c r="W1655" s="131"/>
      <c r="X1655" s="131"/>
    </row>
    <row r="1656" ht="14.25" customHeight="1" outlineLevel="1">
      <c r="A1656" s="110"/>
      <c r="B1656" s="111" t="s">
        <v>280</v>
      </c>
      <c r="C1656" s="112" t="s">
        <v>170</v>
      </c>
      <c r="E1656" s="116"/>
      <c r="G1656" s="113">
        <v>0.0</v>
      </c>
      <c r="H1656" s="113">
        <v>0.0</v>
      </c>
      <c r="I1656" s="113">
        <v>0.0</v>
      </c>
      <c r="J1656" s="113">
        <v>0.0</v>
      </c>
      <c r="K1656" s="116"/>
      <c r="L1656" s="116"/>
      <c r="M1656" s="116"/>
      <c r="N1656" s="116"/>
      <c r="O1656" s="116"/>
      <c r="P1656" s="116"/>
      <c r="Q1656" s="116"/>
      <c r="R1656" s="116"/>
      <c r="S1656" s="120">
        <f>SUM(G1656:R1656)</f>
        <v>0</v>
      </c>
      <c r="T1656" s="114"/>
      <c r="U1656" s="116"/>
      <c r="V1656" s="116"/>
      <c r="W1656" s="116"/>
      <c r="X1656" s="116"/>
    </row>
    <row r="1657" ht="14.25" customHeight="1" outlineLevel="1">
      <c r="A1657" s="110"/>
      <c r="B1657" s="111" t="s">
        <v>281</v>
      </c>
      <c r="C1657" s="112" t="s">
        <v>69</v>
      </c>
      <c r="E1657" s="116"/>
      <c r="G1657" s="115">
        <f>IFERROR(G1656/((G1654+E1654)/2),0)</f>
        <v>0</v>
      </c>
      <c r="H1657" s="115">
        <f t="shared" ref="H1657:R1657" si="2121">IFERROR(H1656/((H1654+G1654)/2),0)</f>
        <v>0</v>
      </c>
      <c r="I1657" s="115">
        <f t="shared" si="2121"/>
        <v>0</v>
      </c>
      <c r="J1657" s="115">
        <f t="shared" si="2121"/>
        <v>0</v>
      </c>
      <c r="K1657" s="115">
        <f t="shared" si="2121"/>
        <v>0</v>
      </c>
      <c r="L1657" s="115">
        <f t="shared" si="2121"/>
        <v>0</v>
      </c>
      <c r="M1657" s="115">
        <f t="shared" si="2121"/>
        <v>0</v>
      </c>
      <c r="N1657" s="115">
        <f t="shared" si="2121"/>
        <v>0</v>
      </c>
      <c r="O1657" s="115">
        <f t="shared" si="2121"/>
        <v>0</v>
      </c>
      <c r="P1657" s="115">
        <f t="shared" si="2121"/>
        <v>0</v>
      </c>
      <c r="Q1657" s="115">
        <f t="shared" si="2121"/>
        <v>0</v>
      </c>
      <c r="R1657" s="115">
        <f t="shared" si="2121"/>
        <v>0</v>
      </c>
      <c r="S1657" s="117">
        <f>IFERROR(S1656/((S1654+E1654)/2),0)</f>
        <v>0</v>
      </c>
      <c r="T1657" s="114"/>
      <c r="U1657" s="113">
        <f>IFERROR(AVERAGE(G1657:I1657),0)</f>
        <v>0</v>
      </c>
      <c r="V1657" s="113">
        <f>IFERROR(AVERAGE(J1657:L1657),0)</f>
        <v>0</v>
      </c>
      <c r="W1657" s="113">
        <f>IFERROR(AVERAGE(M1657:O1657),0)</f>
        <v>0</v>
      </c>
      <c r="X1657" s="113">
        <f>IFERROR(AVERAGE(P1657:R1657),0)</f>
        <v>0</v>
      </c>
    </row>
    <row r="1658" ht="14.25" customHeight="1" outlineLevel="1">
      <c r="A1658" s="128"/>
      <c r="B1658" s="129"/>
      <c r="C1658" s="130"/>
      <c r="E1658" s="131"/>
      <c r="G1658" s="131"/>
      <c r="H1658" s="131"/>
      <c r="I1658" s="131"/>
      <c r="J1658" s="131"/>
      <c r="K1658" s="131"/>
      <c r="L1658" s="131"/>
      <c r="M1658" s="131"/>
      <c r="N1658" s="131"/>
      <c r="O1658" s="131"/>
      <c r="P1658" s="131"/>
      <c r="Q1658" s="131"/>
      <c r="R1658" s="131"/>
      <c r="S1658" s="131"/>
      <c r="T1658" s="70"/>
      <c r="U1658" s="131"/>
      <c r="V1658" s="131"/>
      <c r="W1658" s="131"/>
      <c r="X1658" s="131"/>
    </row>
    <row r="1659" ht="14.25" customHeight="1" outlineLevel="1">
      <c r="A1659" s="110"/>
      <c r="B1659" s="148" t="s">
        <v>282</v>
      </c>
      <c r="C1659" s="112"/>
      <c r="E1659" s="116"/>
      <c r="G1659" s="116"/>
      <c r="H1659" s="116"/>
      <c r="I1659" s="116"/>
      <c r="J1659" s="116"/>
      <c r="K1659" s="116"/>
      <c r="L1659" s="116"/>
      <c r="M1659" s="116"/>
      <c r="N1659" s="116"/>
      <c r="O1659" s="116"/>
      <c r="P1659" s="116"/>
      <c r="Q1659" s="116"/>
      <c r="R1659" s="116"/>
      <c r="S1659" s="120"/>
      <c r="T1659" s="114"/>
      <c r="U1659" s="116"/>
      <c r="V1659" s="116"/>
      <c r="W1659" s="116"/>
      <c r="X1659" s="116"/>
    </row>
    <row r="1660" ht="14.25" customHeight="1" outlineLevel="1">
      <c r="A1660" s="110"/>
      <c r="B1660" s="145" t="s">
        <v>277</v>
      </c>
      <c r="C1660" s="112" t="s">
        <v>283</v>
      </c>
      <c r="E1660" s="116"/>
      <c r="G1660" s="116">
        <v>1904.82</v>
      </c>
      <c r="H1660" s="116">
        <v>1723.49</v>
      </c>
      <c r="I1660" s="116">
        <v>1394.8</v>
      </c>
      <c r="J1660" s="116">
        <v>1552.28</v>
      </c>
      <c r="K1660" s="116"/>
      <c r="L1660" s="116"/>
      <c r="M1660" s="116"/>
      <c r="N1660" s="116"/>
      <c r="O1660" s="116"/>
      <c r="P1660" s="116"/>
      <c r="Q1660" s="116"/>
      <c r="R1660" s="116"/>
      <c r="S1660" s="120">
        <f t="shared" ref="S1660:S1661" si="2123">SUM(G1660:R1660)</f>
        <v>6575.39</v>
      </c>
      <c r="T1660" s="114"/>
      <c r="U1660" s="116">
        <f t="shared" ref="U1660:X1660" si="2122">SUMIFS($G1660:$R1660,$G$5:$R$5,U$6)</f>
        <v>5023.11</v>
      </c>
      <c r="V1660" s="116">
        <f t="shared" si="2122"/>
        <v>1552.28</v>
      </c>
      <c r="W1660" s="116">
        <f t="shared" si="2122"/>
        <v>0</v>
      </c>
      <c r="X1660" s="116">
        <f t="shared" si="2122"/>
        <v>0</v>
      </c>
    </row>
    <row r="1661" ht="14.25" customHeight="1" outlineLevel="1">
      <c r="A1661" s="110"/>
      <c r="B1661" s="145" t="s">
        <v>278</v>
      </c>
      <c r="C1661" s="112" t="s">
        <v>283</v>
      </c>
      <c r="E1661" s="116"/>
      <c r="G1661" s="113">
        <v>0.0</v>
      </c>
      <c r="H1661" s="113">
        <v>0.0</v>
      </c>
      <c r="I1661" s="113">
        <v>0.0</v>
      </c>
      <c r="J1661" s="113">
        <v>0.0</v>
      </c>
      <c r="K1661" s="113">
        <v>0.0</v>
      </c>
      <c r="L1661" s="113">
        <v>0.0</v>
      </c>
      <c r="M1661" s="113">
        <v>0.0</v>
      </c>
      <c r="N1661" s="113">
        <v>0.0</v>
      </c>
      <c r="O1661" s="113">
        <v>0.0</v>
      </c>
      <c r="P1661" s="113">
        <v>0.0</v>
      </c>
      <c r="Q1661" s="113">
        <v>0.0</v>
      </c>
      <c r="R1661" s="113">
        <v>0.0</v>
      </c>
      <c r="S1661" s="120">
        <f t="shared" si="2123"/>
        <v>0</v>
      </c>
      <c r="T1661" s="114"/>
      <c r="U1661" s="116">
        <f t="shared" ref="U1661:X1661" si="2124">SUMIFS($G1661:$R1661,$G$5:$R$5,U$6)</f>
        <v>0</v>
      </c>
      <c r="V1661" s="116">
        <f t="shared" si="2124"/>
        <v>0</v>
      </c>
      <c r="W1661" s="116">
        <f t="shared" si="2124"/>
        <v>0</v>
      </c>
      <c r="X1661" s="116">
        <f t="shared" si="2124"/>
        <v>0</v>
      </c>
    </row>
    <row r="1662" ht="14.25" customHeight="1" outlineLevel="1">
      <c r="A1662" s="121"/>
      <c r="B1662" s="148" t="s">
        <v>284</v>
      </c>
      <c r="C1662" s="123" t="s">
        <v>283</v>
      </c>
      <c r="E1662" s="120">
        <f>SUM(E1660:E1661)</f>
        <v>0</v>
      </c>
      <c r="G1662" s="120">
        <f t="shared" ref="G1662:S1662" si="2125">SUM(G1660:G1661)</f>
        <v>1904.82</v>
      </c>
      <c r="H1662" s="120">
        <f t="shared" si="2125"/>
        <v>1723.49</v>
      </c>
      <c r="I1662" s="120">
        <f t="shared" si="2125"/>
        <v>1394.8</v>
      </c>
      <c r="J1662" s="120">
        <f t="shared" si="2125"/>
        <v>1552.28</v>
      </c>
      <c r="K1662" s="120">
        <f t="shared" si="2125"/>
        <v>0</v>
      </c>
      <c r="L1662" s="120">
        <f t="shared" si="2125"/>
        <v>0</v>
      </c>
      <c r="M1662" s="120">
        <f t="shared" si="2125"/>
        <v>0</v>
      </c>
      <c r="N1662" s="120">
        <f t="shared" si="2125"/>
        <v>0</v>
      </c>
      <c r="O1662" s="120">
        <f t="shared" si="2125"/>
        <v>0</v>
      </c>
      <c r="P1662" s="120">
        <f t="shared" si="2125"/>
        <v>0</v>
      </c>
      <c r="Q1662" s="120">
        <f t="shared" si="2125"/>
        <v>0</v>
      </c>
      <c r="R1662" s="120">
        <f t="shared" si="2125"/>
        <v>0</v>
      </c>
      <c r="S1662" s="120">
        <f t="shared" si="2125"/>
        <v>6575.39</v>
      </c>
      <c r="T1662" s="109"/>
      <c r="U1662" s="120">
        <f t="shared" ref="U1662:X1662" si="2126">SUM(U1660:U1661)</f>
        <v>5023.11</v>
      </c>
      <c r="V1662" s="120">
        <f t="shared" si="2126"/>
        <v>1552.28</v>
      </c>
      <c r="W1662" s="120">
        <f t="shared" si="2126"/>
        <v>0</v>
      </c>
      <c r="X1662" s="120">
        <f t="shared" si="2126"/>
        <v>0</v>
      </c>
    </row>
    <row r="1663" ht="14.25" customHeight="1" outlineLevel="1">
      <c r="A1663" s="128"/>
      <c r="B1663" s="129"/>
      <c r="C1663" s="130"/>
      <c r="E1663" s="131"/>
      <c r="G1663" s="131"/>
      <c r="H1663" s="131"/>
      <c r="I1663" s="131"/>
      <c r="J1663" s="131"/>
      <c r="K1663" s="131"/>
      <c r="L1663" s="131"/>
      <c r="M1663" s="131"/>
      <c r="N1663" s="131"/>
      <c r="O1663" s="131"/>
      <c r="P1663" s="131"/>
      <c r="Q1663" s="131"/>
      <c r="R1663" s="131"/>
      <c r="S1663" s="131"/>
      <c r="T1663" s="70"/>
      <c r="U1663" s="131"/>
      <c r="V1663" s="131"/>
      <c r="W1663" s="131"/>
      <c r="X1663" s="131"/>
    </row>
    <row r="1664" ht="14.25" customHeight="1" outlineLevel="1">
      <c r="A1664" s="110"/>
      <c r="B1664" s="111" t="s">
        <v>285</v>
      </c>
      <c r="C1664" s="112" t="s">
        <v>283</v>
      </c>
      <c r="E1664" s="116"/>
      <c r="G1664" s="116">
        <v>454.0</v>
      </c>
      <c r="H1664" s="116">
        <v>681.5</v>
      </c>
      <c r="I1664" s="116">
        <v>284.0</v>
      </c>
      <c r="J1664" s="116">
        <v>658.5</v>
      </c>
      <c r="K1664" s="116"/>
      <c r="L1664" s="116"/>
      <c r="M1664" s="116"/>
      <c r="N1664" s="116"/>
      <c r="O1664" s="116"/>
      <c r="P1664" s="116"/>
      <c r="Q1664" s="116"/>
      <c r="R1664" s="116"/>
      <c r="S1664" s="120">
        <f>SUM(G1664:R1664)</f>
        <v>2078</v>
      </c>
      <c r="T1664" s="114"/>
      <c r="U1664" s="116">
        <f t="shared" ref="U1664:X1664" si="2127">SUMIFS($G1664:$R1664,$G$5:$R$5,U$6)</f>
        <v>1419.5</v>
      </c>
      <c r="V1664" s="116">
        <f t="shared" si="2127"/>
        <v>658.5</v>
      </c>
      <c r="W1664" s="116">
        <f t="shared" si="2127"/>
        <v>0</v>
      </c>
      <c r="X1664" s="116">
        <f t="shared" si="2127"/>
        <v>0</v>
      </c>
    </row>
    <row r="1665" ht="14.25" customHeight="1" outlineLevel="1">
      <c r="A1665" s="110"/>
      <c r="B1665" s="111" t="s">
        <v>286</v>
      </c>
      <c r="C1665" s="112" t="s">
        <v>69</v>
      </c>
      <c r="E1665" s="115">
        <f>IFERROR(E1664/E1662,0)</f>
        <v>0</v>
      </c>
      <c r="G1665" s="115">
        <f t="shared" ref="G1665:S1665" si="2128">IFERROR(G1664/G1662,0)</f>
        <v>0.2383427305</v>
      </c>
      <c r="H1665" s="115">
        <f t="shared" si="2128"/>
        <v>0.3954185983</v>
      </c>
      <c r="I1665" s="115">
        <f t="shared" si="2128"/>
        <v>0.2036134213</v>
      </c>
      <c r="J1665" s="115">
        <f t="shared" si="2128"/>
        <v>0.4242147035</v>
      </c>
      <c r="K1665" s="115">
        <f t="shared" si="2128"/>
        <v>0</v>
      </c>
      <c r="L1665" s="115">
        <f t="shared" si="2128"/>
        <v>0</v>
      </c>
      <c r="M1665" s="115">
        <f t="shared" si="2128"/>
        <v>0</v>
      </c>
      <c r="N1665" s="115">
        <f t="shared" si="2128"/>
        <v>0</v>
      </c>
      <c r="O1665" s="115">
        <f t="shared" si="2128"/>
        <v>0</v>
      </c>
      <c r="P1665" s="115">
        <f t="shared" si="2128"/>
        <v>0</v>
      </c>
      <c r="Q1665" s="115">
        <f t="shared" si="2128"/>
        <v>0</v>
      </c>
      <c r="R1665" s="115">
        <f t="shared" si="2128"/>
        <v>0</v>
      </c>
      <c r="S1665" s="117">
        <f t="shared" si="2128"/>
        <v>0.3160268821</v>
      </c>
      <c r="T1665" s="114"/>
      <c r="U1665" s="116">
        <f t="shared" ref="U1665:X1665" si="2129">IFERROR(U1664/U1662,0)</f>
        <v>0.2825938512</v>
      </c>
      <c r="V1665" s="116">
        <f t="shared" si="2129"/>
        <v>0.4242147035</v>
      </c>
      <c r="W1665" s="116">
        <f t="shared" si="2129"/>
        <v>0</v>
      </c>
      <c r="X1665" s="116">
        <f t="shared" si="2129"/>
        <v>0</v>
      </c>
    </row>
    <row r="1666" ht="14.25" customHeight="1" outlineLevel="1">
      <c r="A1666" s="128"/>
      <c r="B1666" s="129"/>
      <c r="C1666" s="130"/>
      <c r="E1666" s="131"/>
      <c r="G1666" s="131"/>
      <c r="H1666" s="131"/>
      <c r="I1666" s="131"/>
      <c r="J1666" s="131"/>
      <c r="K1666" s="131"/>
      <c r="L1666" s="131"/>
      <c r="M1666" s="131"/>
      <c r="N1666" s="131"/>
      <c r="O1666" s="131"/>
      <c r="P1666" s="131"/>
      <c r="Q1666" s="131"/>
      <c r="R1666" s="131"/>
      <c r="S1666" s="131"/>
      <c r="T1666" s="70"/>
      <c r="U1666" s="131"/>
      <c r="V1666" s="131"/>
      <c r="W1666" s="131"/>
      <c r="X1666" s="131"/>
    </row>
    <row r="1667" ht="14.25" customHeight="1" outlineLevel="1">
      <c r="A1667" s="110"/>
      <c r="B1667" s="148" t="s">
        <v>45</v>
      </c>
      <c r="C1667" s="112"/>
      <c r="E1667" s="116"/>
      <c r="G1667" s="116"/>
      <c r="H1667" s="116"/>
      <c r="I1667" s="116"/>
      <c r="J1667" s="116"/>
      <c r="K1667" s="116"/>
      <c r="L1667" s="116"/>
      <c r="M1667" s="116"/>
      <c r="N1667" s="116"/>
      <c r="O1667" s="116"/>
      <c r="P1667" s="116"/>
      <c r="Q1667" s="116"/>
      <c r="R1667" s="116"/>
      <c r="S1667" s="120"/>
      <c r="T1667" s="114"/>
      <c r="U1667" s="116"/>
      <c r="V1667" s="116"/>
      <c r="W1667" s="116"/>
      <c r="X1667" s="116"/>
    </row>
    <row r="1668" ht="14.25" customHeight="1" outlineLevel="1">
      <c r="A1668" s="110"/>
      <c r="B1668" s="111" t="s">
        <v>171</v>
      </c>
      <c r="C1668" s="112" t="s">
        <v>170</v>
      </c>
      <c r="E1668" s="116"/>
      <c r="G1668" s="116">
        <v>15.0</v>
      </c>
      <c r="H1668" s="116">
        <v>16.0</v>
      </c>
      <c r="I1668" s="116">
        <v>15.0</v>
      </c>
      <c r="J1668" s="116">
        <v>0.0</v>
      </c>
      <c r="K1668" s="116"/>
      <c r="L1668" s="116"/>
      <c r="M1668" s="116"/>
      <c r="N1668" s="116"/>
      <c r="O1668" s="116"/>
      <c r="P1668" s="116"/>
      <c r="Q1668" s="116"/>
      <c r="R1668" s="116"/>
      <c r="S1668" s="120">
        <f t="shared" ref="S1668:S1669" si="2131">SUM(G1668:R1668)</f>
        <v>46</v>
      </c>
      <c r="T1668" s="114"/>
      <c r="U1668" s="116">
        <f t="shared" ref="U1668:X1668" si="2130">SUMIFS($G1668:$R1668,$G$5:$R$5,U$6)</f>
        <v>46</v>
      </c>
      <c r="V1668" s="116">
        <f t="shared" si="2130"/>
        <v>0</v>
      </c>
      <c r="W1668" s="116">
        <f t="shared" si="2130"/>
        <v>0</v>
      </c>
      <c r="X1668" s="116">
        <f t="shared" si="2130"/>
        <v>0</v>
      </c>
    </row>
    <row r="1669" ht="14.25" customHeight="1" outlineLevel="1">
      <c r="A1669" s="110"/>
      <c r="B1669" s="111" t="s">
        <v>287</v>
      </c>
      <c r="C1669" s="112" t="s">
        <v>170</v>
      </c>
      <c r="E1669" s="116"/>
      <c r="G1669" s="116">
        <v>19.75</v>
      </c>
      <c r="H1669" s="116">
        <v>23.65</v>
      </c>
      <c r="I1669" s="116">
        <v>19.45</v>
      </c>
      <c r="J1669" s="116">
        <v>23.55</v>
      </c>
      <c r="K1669" s="116">
        <v>19.02</v>
      </c>
      <c r="L1669" s="116">
        <v>23.85</v>
      </c>
      <c r="M1669" s="116">
        <v>17.85</v>
      </c>
      <c r="N1669" s="116">
        <v>21.67</v>
      </c>
      <c r="O1669" s="116">
        <v>23.0</v>
      </c>
      <c r="P1669" s="116">
        <v>25.85</v>
      </c>
      <c r="Q1669" s="116">
        <v>22.85</v>
      </c>
      <c r="R1669" s="116">
        <v>23.85</v>
      </c>
      <c r="S1669" s="120">
        <f t="shared" si="2131"/>
        <v>264.34</v>
      </c>
      <c r="T1669" s="114"/>
      <c r="U1669" s="116">
        <f t="shared" ref="U1669:X1669" si="2132">SUMIFS($G1669:$R1669,$G$5:$R$5,U$6)</f>
        <v>62.85</v>
      </c>
      <c r="V1669" s="116">
        <f t="shared" si="2132"/>
        <v>66.42</v>
      </c>
      <c r="W1669" s="116">
        <f t="shared" si="2132"/>
        <v>62.52</v>
      </c>
      <c r="X1669" s="116">
        <f t="shared" si="2132"/>
        <v>72.55</v>
      </c>
    </row>
    <row r="1670" ht="14.25" customHeight="1" outlineLevel="1">
      <c r="A1670" s="149"/>
      <c r="B1670" s="150" t="s">
        <v>288</v>
      </c>
      <c r="C1670" s="151" t="s">
        <v>69</v>
      </c>
      <c r="E1670" s="152">
        <f>IFERROR(E1668/E1669,0)</f>
        <v>0</v>
      </c>
      <c r="G1670" s="172">
        <f t="shared" ref="G1670:S1670" si="2133">IFERROR(G1668/(G1652*G1669)*100%,0)</f>
        <v>0.07594936709</v>
      </c>
      <c r="H1670" s="172">
        <f t="shared" si="2133"/>
        <v>0.06765327696</v>
      </c>
      <c r="I1670" s="172">
        <f t="shared" si="2133"/>
        <v>0.08568980291</v>
      </c>
      <c r="J1670" s="172">
        <f t="shared" si="2133"/>
        <v>0</v>
      </c>
      <c r="K1670" s="172">
        <f t="shared" si="2133"/>
        <v>0</v>
      </c>
      <c r="L1670" s="172">
        <f t="shared" si="2133"/>
        <v>0</v>
      </c>
      <c r="M1670" s="172">
        <f t="shared" si="2133"/>
        <v>0</v>
      </c>
      <c r="N1670" s="172">
        <f t="shared" si="2133"/>
        <v>0</v>
      </c>
      <c r="O1670" s="172">
        <f t="shared" si="2133"/>
        <v>0</v>
      </c>
      <c r="P1670" s="172">
        <f t="shared" si="2133"/>
        <v>0</v>
      </c>
      <c r="Q1670" s="172">
        <f t="shared" si="2133"/>
        <v>0</v>
      </c>
      <c r="R1670" s="172">
        <f t="shared" si="2133"/>
        <v>0</v>
      </c>
      <c r="S1670" s="173">
        <f t="shared" si="2133"/>
        <v>0.01933536775</v>
      </c>
      <c r="T1670" s="114"/>
      <c r="U1670" s="134">
        <f t="shared" ref="U1670:X1670" si="2134">IFERROR(U1668/U1669,0)</f>
        <v>0.7319013524</v>
      </c>
      <c r="V1670" s="134">
        <f t="shared" si="2134"/>
        <v>0</v>
      </c>
      <c r="W1670" s="134">
        <f t="shared" si="2134"/>
        <v>0</v>
      </c>
      <c r="X1670" s="134">
        <f t="shared" si="2134"/>
        <v>0</v>
      </c>
    </row>
    <row r="1671" ht="14.25" customHeight="1" outlineLevel="1">
      <c r="S1671" s="70"/>
    </row>
    <row r="1672" ht="14.25" hidden="1" customHeight="1" outlineLevel="1">
      <c r="B1672" s="209"/>
      <c r="S1672" s="70"/>
    </row>
    <row r="1673" ht="14.25" hidden="1" customHeight="1" outlineLevel="1">
      <c r="A1673" s="105"/>
      <c r="B1673" s="106" t="s">
        <v>276</v>
      </c>
      <c r="C1673" s="107"/>
      <c r="E1673" s="108"/>
      <c r="G1673" s="108"/>
      <c r="H1673" s="108"/>
      <c r="I1673" s="108"/>
      <c r="J1673" s="108"/>
      <c r="K1673" s="108"/>
      <c r="L1673" s="108"/>
      <c r="M1673" s="108"/>
      <c r="N1673" s="108"/>
      <c r="O1673" s="108"/>
      <c r="P1673" s="108"/>
      <c r="Q1673" s="108"/>
      <c r="R1673" s="108"/>
      <c r="S1673" s="108"/>
      <c r="T1673" s="109"/>
      <c r="U1673" s="108"/>
      <c r="V1673" s="108"/>
      <c r="W1673" s="108"/>
      <c r="X1673" s="108"/>
    </row>
    <row r="1674" ht="14.25" hidden="1" customHeight="1" outlineLevel="1">
      <c r="A1674" s="144"/>
      <c r="B1674" s="145" t="s">
        <v>277</v>
      </c>
      <c r="C1674" s="146" t="s">
        <v>170</v>
      </c>
      <c r="E1674" s="113"/>
      <c r="G1674" s="113">
        <v>0.0</v>
      </c>
      <c r="H1674" s="113">
        <v>0.0</v>
      </c>
      <c r="I1674" s="113"/>
      <c r="J1674" s="113"/>
      <c r="K1674" s="113"/>
      <c r="L1674" s="113"/>
      <c r="M1674" s="113"/>
      <c r="N1674" s="113"/>
      <c r="O1674" s="113"/>
      <c r="P1674" s="113"/>
      <c r="Q1674" s="113"/>
      <c r="R1674" s="113"/>
      <c r="S1674" s="147">
        <f t="array" ref="S1674">IFERROR(LOOKUP(2,1/(G1674:R1674&lt;&gt;""),G1674:R1674),0)</f>
        <v>0</v>
      </c>
      <c r="T1674" s="114"/>
      <c r="U1674" s="116"/>
      <c r="V1674" s="116"/>
      <c r="W1674" s="116"/>
      <c r="X1674" s="116"/>
    </row>
    <row r="1675" ht="14.25" hidden="1" customHeight="1" outlineLevel="1">
      <c r="A1675" s="144"/>
      <c r="B1675" s="145" t="s">
        <v>278</v>
      </c>
      <c r="C1675" s="146" t="s">
        <v>170</v>
      </c>
      <c r="E1675" s="113"/>
      <c r="G1675" s="113">
        <v>0.0</v>
      </c>
      <c r="H1675" s="113">
        <v>0.0</v>
      </c>
      <c r="I1675" s="113">
        <v>0.0</v>
      </c>
      <c r="J1675" s="113">
        <v>0.0</v>
      </c>
      <c r="K1675" s="113">
        <v>0.0</v>
      </c>
      <c r="L1675" s="113">
        <v>0.0</v>
      </c>
      <c r="M1675" s="113">
        <v>0.0</v>
      </c>
      <c r="N1675" s="113">
        <v>0.0</v>
      </c>
      <c r="O1675" s="113">
        <v>0.0</v>
      </c>
      <c r="P1675" s="113">
        <v>0.0</v>
      </c>
      <c r="Q1675" s="113">
        <v>0.0</v>
      </c>
      <c r="R1675" s="113">
        <v>0.0</v>
      </c>
      <c r="S1675" s="147">
        <f t="array" ref="S1675">IFERROR(LOOKUP(2,1/(G1675:R1675&lt;&gt;""),G1675:R1675),0)</f>
        <v>0</v>
      </c>
      <c r="T1675" s="114"/>
      <c r="U1675" s="116"/>
      <c r="V1675" s="116"/>
      <c r="W1675" s="116"/>
      <c r="X1675" s="116"/>
    </row>
    <row r="1676" ht="14.25" hidden="1" customHeight="1" outlineLevel="1">
      <c r="A1676" s="121"/>
      <c r="B1676" s="148" t="s">
        <v>279</v>
      </c>
      <c r="C1676" s="123" t="s">
        <v>170</v>
      </c>
      <c r="E1676" s="120">
        <f>SUM(E1674:E1675)</f>
        <v>0</v>
      </c>
      <c r="G1676" s="120">
        <f t="shared" ref="G1676:S1676" si="2135">SUM(G1674:G1675)</f>
        <v>0</v>
      </c>
      <c r="H1676" s="120">
        <f t="shared" si="2135"/>
        <v>0</v>
      </c>
      <c r="I1676" s="120">
        <f t="shared" si="2135"/>
        <v>0</v>
      </c>
      <c r="J1676" s="120">
        <f t="shared" si="2135"/>
        <v>0</v>
      </c>
      <c r="K1676" s="120">
        <f t="shared" si="2135"/>
        <v>0</v>
      </c>
      <c r="L1676" s="120">
        <f t="shared" si="2135"/>
        <v>0</v>
      </c>
      <c r="M1676" s="120">
        <f t="shared" si="2135"/>
        <v>0</v>
      </c>
      <c r="N1676" s="120">
        <f t="shared" si="2135"/>
        <v>0</v>
      </c>
      <c r="O1676" s="120">
        <f t="shared" si="2135"/>
        <v>0</v>
      </c>
      <c r="P1676" s="120">
        <f t="shared" si="2135"/>
        <v>0</v>
      </c>
      <c r="Q1676" s="120">
        <f t="shared" si="2135"/>
        <v>0</v>
      </c>
      <c r="R1676" s="120">
        <f t="shared" si="2135"/>
        <v>0</v>
      </c>
      <c r="S1676" s="120">
        <f t="shared" si="2135"/>
        <v>0</v>
      </c>
      <c r="T1676" s="109"/>
      <c r="U1676" s="120">
        <f t="shared" ref="U1676:X1676" si="2136">SUM(U1674:U1675)</f>
        <v>0</v>
      </c>
      <c r="V1676" s="120">
        <f t="shared" si="2136"/>
        <v>0</v>
      </c>
      <c r="W1676" s="120">
        <f t="shared" si="2136"/>
        <v>0</v>
      </c>
      <c r="X1676" s="120">
        <f t="shared" si="2136"/>
        <v>0</v>
      </c>
    </row>
    <row r="1677" ht="14.25" hidden="1" customHeight="1" outlineLevel="1">
      <c r="A1677" s="128"/>
      <c r="B1677" s="129"/>
      <c r="C1677" s="130"/>
      <c r="E1677" s="131"/>
      <c r="G1677" s="131"/>
      <c r="H1677" s="131"/>
      <c r="I1677" s="131"/>
      <c r="J1677" s="131"/>
      <c r="K1677" s="131"/>
      <c r="L1677" s="131"/>
      <c r="M1677" s="131"/>
      <c r="N1677" s="131"/>
      <c r="O1677" s="131"/>
      <c r="P1677" s="131"/>
      <c r="Q1677" s="131"/>
      <c r="R1677" s="131"/>
      <c r="S1677" s="131"/>
      <c r="T1677" s="70"/>
      <c r="U1677" s="131"/>
      <c r="V1677" s="131"/>
      <c r="W1677" s="131"/>
      <c r="X1677" s="131"/>
    </row>
    <row r="1678" ht="14.25" hidden="1" customHeight="1" outlineLevel="1">
      <c r="A1678" s="110"/>
      <c r="B1678" s="111" t="s">
        <v>280</v>
      </c>
      <c r="C1678" s="112" t="s">
        <v>170</v>
      </c>
      <c r="E1678" s="116"/>
      <c r="G1678" s="116">
        <v>0.0</v>
      </c>
      <c r="H1678" s="116">
        <v>0.0</v>
      </c>
      <c r="I1678" s="116"/>
      <c r="J1678" s="116"/>
      <c r="K1678" s="116"/>
      <c r="L1678" s="116"/>
      <c r="M1678" s="116"/>
      <c r="N1678" s="116"/>
      <c r="O1678" s="116"/>
      <c r="P1678" s="116"/>
      <c r="Q1678" s="116"/>
      <c r="R1678" s="116"/>
      <c r="S1678" s="120">
        <f>SUM(G1678:R1678)</f>
        <v>0</v>
      </c>
      <c r="T1678" s="114"/>
      <c r="U1678" s="116"/>
      <c r="V1678" s="116"/>
      <c r="W1678" s="116"/>
      <c r="X1678" s="116"/>
    </row>
    <row r="1679" ht="14.25" hidden="1" customHeight="1" outlineLevel="1">
      <c r="A1679" s="110"/>
      <c r="B1679" s="111" t="s">
        <v>281</v>
      </c>
      <c r="C1679" s="112" t="s">
        <v>69</v>
      </c>
      <c r="E1679" s="116"/>
      <c r="G1679" s="115">
        <f>IFERROR(G1678/((G1676+E1676)/2),0)</f>
        <v>0</v>
      </c>
      <c r="H1679" s="115">
        <f t="shared" ref="H1679:R1679" si="2137">IFERROR(H1678/((H1676+G1676)/2),0)</f>
        <v>0</v>
      </c>
      <c r="I1679" s="115">
        <f t="shared" si="2137"/>
        <v>0</v>
      </c>
      <c r="J1679" s="115">
        <f t="shared" si="2137"/>
        <v>0</v>
      </c>
      <c r="K1679" s="115">
        <f t="shared" si="2137"/>
        <v>0</v>
      </c>
      <c r="L1679" s="115">
        <f t="shared" si="2137"/>
        <v>0</v>
      </c>
      <c r="M1679" s="115">
        <f t="shared" si="2137"/>
        <v>0</v>
      </c>
      <c r="N1679" s="115">
        <f t="shared" si="2137"/>
        <v>0</v>
      </c>
      <c r="O1679" s="115">
        <f t="shared" si="2137"/>
        <v>0</v>
      </c>
      <c r="P1679" s="115">
        <f t="shared" si="2137"/>
        <v>0</v>
      </c>
      <c r="Q1679" s="115">
        <f t="shared" si="2137"/>
        <v>0</v>
      </c>
      <c r="R1679" s="115">
        <f t="shared" si="2137"/>
        <v>0</v>
      </c>
      <c r="S1679" s="117">
        <f>IFERROR(S1678/((S1676+E1676)/2),0)</f>
        <v>0</v>
      </c>
      <c r="T1679" s="114"/>
      <c r="U1679" s="113">
        <f>IFERROR(AVERAGE(G1679:I1679),0)</f>
        <v>0</v>
      </c>
      <c r="V1679" s="113">
        <f>IFERROR(AVERAGE(J1679:L1679),0)</f>
        <v>0</v>
      </c>
      <c r="W1679" s="113">
        <f>IFERROR(AVERAGE(M1679:O1679),0)</f>
        <v>0</v>
      </c>
      <c r="X1679" s="113">
        <f>IFERROR(AVERAGE(P1679:R1679),0)</f>
        <v>0</v>
      </c>
    </row>
    <row r="1680" ht="14.25" hidden="1" customHeight="1" outlineLevel="1">
      <c r="A1680" s="128"/>
      <c r="B1680" s="129"/>
      <c r="C1680" s="130"/>
      <c r="E1680" s="131"/>
      <c r="G1680" s="131"/>
      <c r="H1680" s="131"/>
      <c r="I1680" s="131"/>
      <c r="J1680" s="131"/>
      <c r="K1680" s="131"/>
      <c r="L1680" s="131"/>
      <c r="M1680" s="131"/>
      <c r="N1680" s="131"/>
      <c r="O1680" s="131"/>
      <c r="P1680" s="131"/>
      <c r="Q1680" s="131"/>
      <c r="R1680" s="131"/>
      <c r="S1680" s="131"/>
      <c r="T1680" s="70"/>
      <c r="U1680" s="131"/>
      <c r="V1680" s="131"/>
      <c r="W1680" s="131"/>
      <c r="X1680" s="131"/>
    </row>
    <row r="1681" ht="14.25" hidden="1" customHeight="1" outlineLevel="1">
      <c r="A1681" s="110"/>
      <c r="B1681" s="148" t="s">
        <v>282</v>
      </c>
      <c r="C1681" s="112"/>
      <c r="E1681" s="116"/>
      <c r="G1681" s="116"/>
      <c r="H1681" s="116"/>
      <c r="I1681" s="116"/>
      <c r="J1681" s="116"/>
      <c r="K1681" s="116"/>
      <c r="L1681" s="116"/>
      <c r="M1681" s="116"/>
      <c r="N1681" s="116"/>
      <c r="O1681" s="116"/>
      <c r="P1681" s="116"/>
      <c r="Q1681" s="116"/>
      <c r="R1681" s="116"/>
      <c r="S1681" s="120"/>
      <c r="T1681" s="114"/>
      <c r="U1681" s="116"/>
      <c r="V1681" s="116"/>
      <c r="W1681" s="116"/>
      <c r="X1681" s="116"/>
    </row>
    <row r="1682" ht="14.25" hidden="1" customHeight="1" outlineLevel="1">
      <c r="A1682" s="110"/>
      <c r="B1682" s="145" t="s">
        <v>277</v>
      </c>
      <c r="C1682" s="112" t="s">
        <v>283</v>
      </c>
      <c r="E1682" s="116"/>
      <c r="G1682" s="113">
        <v>0.0</v>
      </c>
      <c r="H1682" s="116">
        <v>0.0</v>
      </c>
      <c r="I1682" s="116"/>
      <c r="J1682" s="116"/>
      <c r="K1682" s="116"/>
      <c r="L1682" s="116"/>
      <c r="M1682" s="116"/>
      <c r="N1682" s="116"/>
      <c r="O1682" s="116"/>
      <c r="P1682" s="116"/>
      <c r="Q1682" s="116"/>
      <c r="R1682" s="116"/>
      <c r="S1682" s="120">
        <f t="shared" ref="S1682:S1683" si="2139">SUM(G1682:R1682)</f>
        <v>0</v>
      </c>
      <c r="T1682" s="114"/>
      <c r="U1682" s="116">
        <f t="shared" ref="U1682:X1682" si="2138">SUMIFS($G1682:$R1682,$G$5:$R$5,U$6)</f>
        <v>0</v>
      </c>
      <c r="V1682" s="116">
        <f t="shared" si="2138"/>
        <v>0</v>
      </c>
      <c r="W1682" s="116">
        <f t="shared" si="2138"/>
        <v>0</v>
      </c>
      <c r="X1682" s="116">
        <f t="shared" si="2138"/>
        <v>0</v>
      </c>
    </row>
    <row r="1683" ht="14.25" hidden="1" customHeight="1" outlineLevel="1">
      <c r="A1683" s="110"/>
      <c r="B1683" s="145" t="s">
        <v>278</v>
      </c>
      <c r="C1683" s="112" t="s">
        <v>283</v>
      </c>
      <c r="E1683" s="116"/>
      <c r="G1683" s="113">
        <v>0.0</v>
      </c>
      <c r="H1683" s="113">
        <v>0.0</v>
      </c>
      <c r="I1683" s="113">
        <v>0.0</v>
      </c>
      <c r="J1683" s="113">
        <v>0.0</v>
      </c>
      <c r="K1683" s="113">
        <v>0.0</v>
      </c>
      <c r="L1683" s="113">
        <v>0.0</v>
      </c>
      <c r="M1683" s="113">
        <v>0.0</v>
      </c>
      <c r="N1683" s="113">
        <v>0.0</v>
      </c>
      <c r="O1683" s="113">
        <v>0.0</v>
      </c>
      <c r="P1683" s="113">
        <v>0.0</v>
      </c>
      <c r="Q1683" s="113">
        <v>0.0</v>
      </c>
      <c r="R1683" s="113">
        <v>0.0</v>
      </c>
      <c r="S1683" s="120">
        <f t="shared" si="2139"/>
        <v>0</v>
      </c>
      <c r="T1683" s="114"/>
      <c r="U1683" s="116">
        <f t="shared" ref="U1683:X1683" si="2140">SUMIFS($G1683:$R1683,$G$5:$R$5,U$6)</f>
        <v>0</v>
      </c>
      <c r="V1683" s="116">
        <f t="shared" si="2140"/>
        <v>0</v>
      </c>
      <c r="W1683" s="116">
        <f t="shared" si="2140"/>
        <v>0</v>
      </c>
      <c r="X1683" s="116">
        <f t="shared" si="2140"/>
        <v>0</v>
      </c>
    </row>
    <row r="1684" ht="14.25" hidden="1" customHeight="1" outlineLevel="1">
      <c r="A1684" s="121"/>
      <c r="B1684" s="148" t="s">
        <v>284</v>
      </c>
      <c r="C1684" s="123" t="s">
        <v>283</v>
      </c>
      <c r="E1684" s="120">
        <f>SUM(E1682:E1683)</f>
        <v>0</v>
      </c>
      <c r="G1684" s="120">
        <f t="shared" ref="G1684:S1684" si="2141">SUM(G1682:G1683)</f>
        <v>0</v>
      </c>
      <c r="H1684" s="120">
        <f t="shared" si="2141"/>
        <v>0</v>
      </c>
      <c r="I1684" s="120">
        <f t="shared" si="2141"/>
        <v>0</v>
      </c>
      <c r="J1684" s="120">
        <f t="shared" si="2141"/>
        <v>0</v>
      </c>
      <c r="K1684" s="120">
        <f t="shared" si="2141"/>
        <v>0</v>
      </c>
      <c r="L1684" s="120">
        <f t="shared" si="2141"/>
        <v>0</v>
      </c>
      <c r="M1684" s="120">
        <f t="shared" si="2141"/>
        <v>0</v>
      </c>
      <c r="N1684" s="120">
        <f t="shared" si="2141"/>
        <v>0</v>
      </c>
      <c r="O1684" s="120">
        <f t="shared" si="2141"/>
        <v>0</v>
      </c>
      <c r="P1684" s="120">
        <f t="shared" si="2141"/>
        <v>0</v>
      </c>
      <c r="Q1684" s="120">
        <f t="shared" si="2141"/>
        <v>0</v>
      </c>
      <c r="R1684" s="120">
        <f t="shared" si="2141"/>
        <v>0</v>
      </c>
      <c r="S1684" s="120">
        <f t="shared" si="2141"/>
        <v>0</v>
      </c>
      <c r="T1684" s="109"/>
      <c r="U1684" s="120">
        <f t="shared" ref="U1684:X1684" si="2142">SUM(U1682:U1683)</f>
        <v>0</v>
      </c>
      <c r="V1684" s="120">
        <f t="shared" si="2142"/>
        <v>0</v>
      </c>
      <c r="W1684" s="120">
        <f t="shared" si="2142"/>
        <v>0</v>
      </c>
      <c r="X1684" s="120">
        <f t="shared" si="2142"/>
        <v>0</v>
      </c>
    </row>
    <row r="1685" ht="14.25" hidden="1" customHeight="1" outlineLevel="1">
      <c r="A1685" s="128"/>
      <c r="B1685" s="129"/>
      <c r="C1685" s="130"/>
      <c r="E1685" s="131"/>
      <c r="G1685" s="131"/>
      <c r="H1685" s="131"/>
      <c r="I1685" s="131"/>
      <c r="J1685" s="131"/>
      <c r="K1685" s="131"/>
      <c r="L1685" s="131"/>
      <c r="M1685" s="131"/>
      <c r="N1685" s="131"/>
      <c r="O1685" s="131"/>
      <c r="P1685" s="131"/>
      <c r="Q1685" s="131"/>
      <c r="R1685" s="131"/>
      <c r="S1685" s="131"/>
      <c r="T1685" s="70"/>
      <c r="U1685" s="131"/>
      <c r="V1685" s="131"/>
      <c r="W1685" s="131"/>
      <c r="X1685" s="131"/>
    </row>
    <row r="1686" ht="14.25" hidden="1" customHeight="1" outlineLevel="1">
      <c r="A1686" s="110"/>
      <c r="B1686" s="111" t="s">
        <v>285</v>
      </c>
      <c r="C1686" s="112" t="s">
        <v>283</v>
      </c>
      <c r="E1686" s="116"/>
      <c r="G1686" s="116"/>
      <c r="H1686" s="116"/>
      <c r="I1686" s="116"/>
      <c r="J1686" s="116"/>
      <c r="K1686" s="116"/>
      <c r="L1686" s="116"/>
      <c r="M1686" s="116"/>
      <c r="N1686" s="116"/>
      <c r="O1686" s="116"/>
      <c r="P1686" s="116"/>
      <c r="Q1686" s="116"/>
      <c r="R1686" s="116"/>
      <c r="S1686" s="120">
        <f>SUM(G1686:R1686)</f>
        <v>0</v>
      </c>
      <c r="T1686" s="114"/>
      <c r="U1686" s="116">
        <f t="shared" ref="U1686:X1686" si="2143">SUMIFS($G1686:$R1686,$G$5:$R$5,U$6)</f>
        <v>0</v>
      </c>
      <c r="V1686" s="116">
        <f t="shared" si="2143"/>
        <v>0</v>
      </c>
      <c r="W1686" s="116">
        <f t="shared" si="2143"/>
        <v>0</v>
      </c>
      <c r="X1686" s="116">
        <f t="shared" si="2143"/>
        <v>0</v>
      </c>
    </row>
    <row r="1687" ht="14.25" hidden="1" customHeight="1" outlineLevel="1">
      <c r="A1687" s="110"/>
      <c r="B1687" s="111" t="s">
        <v>286</v>
      </c>
      <c r="C1687" s="112" t="s">
        <v>69</v>
      </c>
      <c r="E1687" s="115">
        <f>IFERROR(E1686/E1684,0)</f>
        <v>0</v>
      </c>
      <c r="G1687" s="115">
        <f t="shared" ref="G1687:S1687" si="2144">IFERROR(G1686/G1684,0)</f>
        <v>0</v>
      </c>
      <c r="H1687" s="115">
        <f t="shared" si="2144"/>
        <v>0</v>
      </c>
      <c r="I1687" s="115">
        <f t="shared" si="2144"/>
        <v>0</v>
      </c>
      <c r="J1687" s="115">
        <f t="shared" si="2144"/>
        <v>0</v>
      </c>
      <c r="K1687" s="115">
        <f t="shared" si="2144"/>
        <v>0</v>
      </c>
      <c r="L1687" s="115">
        <f t="shared" si="2144"/>
        <v>0</v>
      </c>
      <c r="M1687" s="115">
        <f t="shared" si="2144"/>
        <v>0</v>
      </c>
      <c r="N1687" s="115">
        <f t="shared" si="2144"/>
        <v>0</v>
      </c>
      <c r="O1687" s="115">
        <f t="shared" si="2144"/>
        <v>0</v>
      </c>
      <c r="P1687" s="115">
        <f t="shared" si="2144"/>
        <v>0</v>
      </c>
      <c r="Q1687" s="115">
        <f t="shared" si="2144"/>
        <v>0</v>
      </c>
      <c r="R1687" s="115">
        <f t="shared" si="2144"/>
        <v>0</v>
      </c>
      <c r="S1687" s="117">
        <f t="shared" si="2144"/>
        <v>0</v>
      </c>
      <c r="T1687" s="114"/>
      <c r="U1687" s="116">
        <f t="shared" ref="U1687:X1687" si="2145">IFERROR(U1686/U1684,0)</f>
        <v>0</v>
      </c>
      <c r="V1687" s="116">
        <f t="shared" si="2145"/>
        <v>0</v>
      </c>
      <c r="W1687" s="116">
        <f t="shared" si="2145"/>
        <v>0</v>
      </c>
      <c r="X1687" s="116">
        <f t="shared" si="2145"/>
        <v>0</v>
      </c>
    </row>
    <row r="1688" ht="14.25" hidden="1" customHeight="1" outlineLevel="1">
      <c r="A1688" s="128"/>
      <c r="B1688" s="129"/>
      <c r="C1688" s="130"/>
      <c r="E1688" s="131"/>
      <c r="G1688" s="131"/>
      <c r="H1688" s="131"/>
      <c r="I1688" s="131"/>
      <c r="J1688" s="131"/>
      <c r="K1688" s="131"/>
      <c r="L1688" s="131"/>
      <c r="M1688" s="131"/>
      <c r="N1688" s="131"/>
      <c r="O1688" s="131"/>
      <c r="P1688" s="131"/>
      <c r="Q1688" s="131"/>
      <c r="R1688" s="131"/>
      <c r="S1688" s="131"/>
      <c r="T1688" s="70"/>
      <c r="U1688" s="131"/>
      <c r="V1688" s="131"/>
      <c r="W1688" s="131"/>
      <c r="X1688" s="131"/>
    </row>
    <row r="1689" ht="14.25" hidden="1" customHeight="1" outlineLevel="1">
      <c r="A1689" s="110"/>
      <c r="B1689" s="148" t="s">
        <v>45</v>
      </c>
      <c r="C1689" s="112"/>
      <c r="E1689" s="116"/>
      <c r="G1689" s="116"/>
      <c r="H1689" s="116"/>
      <c r="I1689" s="116"/>
      <c r="J1689" s="116"/>
      <c r="K1689" s="116"/>
      <c r="L1689" s="116"/>
      <c r="M1689" s="116"/>
      <c r="N1689" s="116"/>
      <c r="O1689" s="116"/>
      <c r="P1689" s="116"/>
      <c r="Q1689" s="116"/>
      <c r="R1689" s="116"/>
      <c r="S1689" s="120"/>
      <c r="T1689" s="114"/>
      <c r="U1689" s="116"/>
      <c r="V1689" s="116"/>
      <c r="W1689" s="116"/>
      <c r="X1689" s="116"/>
    </row>
    <row r="1690" ht="14.25" hidden="1" customHeight="1" outlineLevel="1">
      <c r="A1690" s="110"/>
      <c r="B1690" s="111" t="s">
        <v>171</v>
      </c>
      <c r="C1690" s="112" t="s">
        <v>170</v>
      </c>
      <c r="E1690" s="116"/>
      <c r="G1690" s="116">
        <v>0.0</v>
      </c>
      <c r="H1690" s="116">
        <v>0.0</v>
      </c>
      <c r="I1690" s="116"/>
      <c r="J1690" s="116"/>
      <c r="K1690" s="116"/>
      <c r="L1690" s="116"/>
      <c r="M1690" s="116"/>
      <c r="N1690" s="116"/>
      <c r="O1690" s="116"/>
      <c r="P1690" s="116"/>
      <c r="Q1690" s="116"/>
      <c r="R1690" s="116"/>
      <c r="S1690" s="120">
        <f>SUM(G1690:R1690)</f>
        <v>0</v>
      </c>
      <c r="T1690" s="114"/>
      <c r="U1690" s="116">
        <f t="shared" ref="U1690:X1690" si="2146">SUMIFS($G1690:$R1690,$G$5:$R$5,U$6)</f>
        <v>0</v>
      </c>
      <c r="V1690" s="116">
        <f t="shared" si="2146"/>
        <v>0</v>
      </c>
      <c r="W1690" s="116">
        <f t="shared" si="2146"/>
        <v>0</v>
      </c>
      <c r="X1690" s="116">
        <f t="shared" si="2146"/>
        <v>0</v>
      </c>
    </row>
    <row r="1691" ht="14.25" hidden="1" customHeight="1" outlineLevel="1">
      <c r="A1691" s="110"/>
      <c r="B1691" s="111" t="s">
        <v>287</v>
      </c>
      <c r="C1691" s="112" t="s">
        <v>170</v>
      </c>
      <c r="E1691" s="116"/>
      <c r="G1691" s="116"/>
      <c r="H1691" s="116"/>
      <c r="I1691" s="116"/>
      <c r="J1691" s="116"/>
      <c r="K1691" s="116"/>
      <c r="L1691" s="116"/>
      <c r="M1691" s="116"/>
      <c r="N1691" s="116"/>
      <c r="O1691" s="116"/>
      <c r="P1691" s="116"/>
      <c r="Q1691" s="116"/>
      <c r="R1691" s="116"/>
      <c r="S1691" s="120"/>
      <c r="T1691" s="114"/>
      <c r="U1691" s="116">
        <f t="shared" ref="U1691:X1691" si="2147">SUMIFS($G1691:$R1691,$G$5:$R$5,U$6)</f>
        <v>0</v>
      </c>
      <c r="V1691" s="116">
        <f t="shared" si="2147"/>
        <v>0</v>
      </c>
      <c r="W1691" s="116">
        <f t="shared" si="2147"/>
        <v>0</v>
      </c>
      <c r="X1691" s="116">
        <f t="shared" si="2147"/>
        <v>0</v>
      </c>
    </row>
    <row r="1692" ht="14.25" hidden="1" customHeight="1" outlineLevel="1">
      <c r="A1692" s="149"/>
      <c r="B1692" s="150" t="s">
        <v>288</v>
      </c>
      <c r="C1692" s="151" t="s">
        <v>69</v>
      </c>
      <c r="E1692" s="152">
        <f>IFERROR(E1690/E1691,0)</f>
        <v>0</v>
      </c>
      <c r="G1692" s="172">
        <f t="shared" ref="G1692:S1692" si="2148">IFERROR(G1690/(G1674*G1691)*100%,0)</f>
        <v>0</v>
      </c>
      <c r="H1692" s="172">
        <f t="shared" si="2148"/>
        <v>0</v>
      </c>
      <c r="I1692" s="172">
        <f t="shared" si="2148"/>
        <v>0</v>
      </c>
      <c r="J1692" s="172">
        <f t="shared" si="2148"/>
        <v>0</v>
      </c>
      <c r="K1692" s="172">
        <f t="shared" si="2148"/>
        <v>0</v>
      </c>
      <c r="L1692" s="172">
        <f t="shared" si="2148"/>
        <v>0</v>
      </c>
      <c r="M1692" s="172">
        <f t="shared" si="2148"/>
        <v>0</v>
      </c>
      <c r="N1692" s="172">
        <f t="shared" si="2148"/>
        <v>0</v>
      </c>
      <c r="O1692" s="172">
        <f t="shared" si="2148"/>
        <v>0</v>
      </c>
      <c r="P1692" s="172">
        <f t="shared" si="2148"/>
        <v>0</v>
      </c>
      <c r="Q1692" s="172">
        <f t="shared" si="2148"/>
        <v>0</v>
      </c>
      <c r="R1692" s="172">
        <f t="shared" si="2148"/>
        <v>0</v>
      </c>
      <c r="S1692" s="173">
        <f t="shared" si="2148"/>
        <v>0</v>
      </c>
      <c r="T1692" s="114"/>
      <c r="U1692" s="134">
        <f t="shared" ref="U1692:X1692" si="2149">IFERROR(U1690/U1691,0)</f>
        <v>0</v>
      </c>
      <c r="V1692" s="134">
        <f t="shared" si="2149"/>
        <v>0</v>
      </c>
      <c r="W1692" s="134">
        <f t="shared" si="2149"/>
        <v>0</v>
      </c>
      <c r="X1692" s="134">
        <f t="shared" si="2149"/>
        <v>0</v>
      </c>
    </row>
    <row r="1693" ht="14.25" hidden="1" customHeight="1" outlineLevel="1">
      <c r="S1693" s="70"/>
    </row>
    <row r="1694" ht="14.25" customHeight="1" outlineLevel="1">
      <c r="B1694" s="209" t="s">
        <v>184</v>
      </c>
      <c r="S1694" s="70"/>
    </row>
    <row r="1695" ht="14.25" customHeight="1" outlineLevel="1">
      <c r="A1695" s="105"/>
      <c r="B1695" s="106" t="s">
        <v>276</v>
      </c>
      <c r="C1695" s="107"/>
      <c r="E1695" s="108"/>
      <c r="G1695" s="108"/>
      <c r="H1695" s="108"/>
      <c r="I1695" s="108"/>
      <c r="J1695" s="108"/>
      <c r="K1695" s="108"/>
      <c r="L1695" s="108"/>
      <c r="M1695" s="108"/>
      <c r="N1695" s="108"/>
      <c r="O1695" s="108"/>
      <c r="P1695" s="108"/>
      <c r="Q1695" s="108"/>
      <c r="R1695" s="108"/>
      <c r="S1695" s="108"/>
      <c r="T1695" s="109"/>
      <c r="U1695" s="108"/>
      <c r="V1695" s="108"/>
      <c r="W1695" s="108"/>
      <c r="X1695" s="108"/>
    </row>
    <row r="1696" ht="14.25" customHeight="1" outlineLevel="1">
      <c r="A1696" s="144"/>
      <c r="B1696" s="145" t="s">
        <v>277</v>
      </c>
      <c r="C1696" s="146" t="s">
        <v>170</v>
      </c>
      <c r="E1696" s="113"/>
      <c r="G1696" s="113">
        <v>2.0</v>
      </c>
      <c r="H1696" s="113">
        <v>2.0</v>
      </c>
      <c r="I1696" s="113">
        <v>5.0</v>
      </c>
      <c r="J1696" s="113">
        <v>5.0</v>
      </c>
      <c r="K1696" s="113"/>
      <c r="L1696" s="113"/>
      <c r="M1696" s="113"/>
      <c r="N1696" s="113"/>
      <c r="O1696" s="113"/>
      <c r="P1696" s="113"/>
      <c r="Q1696" s="113"/>
      <c r="R1696" s="113"/>
      <c r="S1696" s="147">
        <f t="array" ref="S1696">IFERROR(LOOKUP(2,1/(G1696:R1696&lt;&gt;""),G1696:R1696),0)</f>
        <v>5</v>
      </c>
      <c r="T1696" s="114"/>
      <c r="U1696" s="116"/>
      <c r="V1696" s="116"/>
      <c r="W1696" s="116"/>
      <c r="X1696" s="116"/>
    </row>
    <row r="1697" ht="14.25" customHeight="1" outlineLevel="1">
      <c r="A1697" s="144"/>
      <c r="B1697" s="145" t="s">
        <v>278</v>
      </c>
      <c r="C1697" s="146" t="s">
        <v>170</v>
      </c>
      <c r="E1697" s="113"/>
      <c r="G1697" s="113">
        <v>0.0</v>
      </c>
      <c r="H1697" s="113">
        <v>0.0</v>
      </c>
      <c r="I1697" s="113">
        <v>0.0</v>
      </c>
      <c r="J1697" s="113">
        <v>0.0</v>
      </c>
      <c r="K1697" s="113">
        <v>0.0</v>
      </c>
      <c r="L1697" s="113">
        <v>0.0</v>
      </c>
      <c r="M1697" s="113">
        <v>0.0</v>
      </c>
      <c r="N1697" s="113">
        <v>0.0</v>
      </c>
      <c r="O1697" s="113">
        <v>0.0</v>
      </c>
      <c r="P1697" s="113">
        <v>0.0</v>
      </c>
      <c r="Q1697" s="113">
        <v>0.0</v>
      </c>
      <c r="R1697" s="113">
        <v>0.0</v>
      </c>
      <c r="S1697" s="147">
        <f t="array" ref="S1697">IFERROR(LOOKUP(2,1/(G1697:R1697&lt;&gt;""),G1697:R1697),0)</f>
        <v>0</v>
      </c>
      <c r="T1697" s="114"/>
      <c r="U1697" s="116"/>
      <c r="V1697" s="116"/>
      <c r="W1697" s="116"/>
      <c r="X1697" s="116"/>
    </row>
    <row r="1698" ht="14.25" customHeight="1" outlineLevel="1">
      <c r="A1698" s="121"/>
      <c r="B1698" s="148" t="s">
        <v>279</v>
      </c>
      <c r="C1698" s="123" t="s">
        <v>170</v>
      </c>
      <c r="E1698" s="120">
        <f>SUM(E1696:E1697)</f>
        <v>0</v>
      </c>
      <c r="G1698" s="120">
        <f t="shared" ref="G1698:S1698" si="2150">SUM(G1696:G1697)</f>
        <v>2</v>
      </c>
      <c r="H1698" s="120">
        <f t="shared" si="2150"/>
        <v>2</v>
      </c>
      <c r="I1698" s="120">
        <f t="shared" si="2150"/>
        <v>5</v>
      </c>
      <c r="J1698" s="120">
        <f t="shared" si="2150"/>
        <v>5</v>
      </c>
      <c r="K1698" s="120">
        <f t="shared" si="2150"/>
        <v>0</v>
      </c>
      <c r="L1698" s="120">
        <f t="shared" si="2150"/>
        <v>0</v>
      </c>
      <c r="M1698" s="120">
        <f t="shared" si="2150"/>
        <v>0</v>
      </c>
      <c r="N1698" s="120">
        <f t="shared" si="2150"/>
        <v>0</v>
      </c>
      <c r="O1698" s="120">
        <f t="shared" si="2150"/>
        <v>0</v>
      </c>
      <c r="P1698" s="120">
        <f t="shared" si="2150"/>
        <v>0</v>
      </c>
      <c r="Q1698" s="120">
        <f t="shared" si="2150"/>
        <v>0</v>
      </c>
      <c r="R1698" s="120">
        <f t="shared" si="2150"/>
        <v>0</v>
      </c>
      <c r="S1698" s="120">
        <f t="shared" si="2150"/>
        <v>5</v>
      </c>
      <c r="T1698" s="109"/>
      <c r="U1698" s="120">
        <f t="shared" ref="U1698:X1698" si="2151">SUM(U1696:U1697)</f>
        <v>0</v>
      </c>
      <c r="V1698" s="120">
        <f t="shared" si="2151"/>
        <v>0</v>
      </c>
      <c r="W1698" s="120">
        <f t="shared" si="2151"/>
        <v>0</v>
      </c>
      <c r="X1698" s="120">
        <f t="shared" si="2151"/>
        <v>0</v>
      </c>
    </row>
    <row r="1699" ht="14.25" customHeight="1" outlineLevel="1">
      <c r="A1699" s="128"/>
      <c r="B1699" s="129"/>
      <c r="C1699" s="130"/>
      <c r="E1699" s="131"/>
      <c r="G1699" s="131"/>
      <c r="H1699" s="131"/>
      <c r="I1699" s="131"/>
      <c r="J1699" s="131"/>
      <c r="K1699" s="131"/>
      <c r="L1699" s="131"/>
      <c r="M1699" s="131"/>
      <c r="N1699" s="131"/>
      <c r="O1699" s="131"/>
      <c r="P1699" s="131"/>
      <c r="Q1699" s="131"/>
      <c r="R1699" s="131"/>
      <c r="S1699" s="131"/>
      <c r="T1699" s="70"/>
      <c r="U1699" s="131"/>
      <c r="V1699" s="131"/>
      <c r="W1699" s="131"/>
      <c r="X1699" s="131"/>
    </row>
    <row r="1700" ht="14.25" customHeight="1" outlineLevel="1">
      <c r="A1700" s="110"/>
      <c r="B1700" s="111" t="s">
        <v>280</v>
      </c>
      <c r="C1700" s="112" t="s">
        <v>170</v>
      </c>
      <c r="E1700" s="116"/>
      <c r="G1700" s="116">
        <v>0.0</v>
      </c>
      <c r="H1700" s="116">
        <v>0.0</v>
      </c>
      <c r="I1700" s="116">
        <v>0.0</v>
      </c>
      <c r="J1700" s="116">
        <v>0.0</v>
      </c>
      <c r="K1700" s="116"/>
      <c r="L1700" s="116"/>
      <c r="M1700" s="116"/>
      <c r="N1700" s="116"/>
      <c r="O1700" s="116"/>
      <c r="P1700" s="116"/>
      <c r="Q1700" s="116"/>
      <c r="R1700" s="116"/>
      <c r="S1700" s="120">
        <f>SUM(G1700:R1700)</f>
        <v>0</v>
      </c>
      <c r="T1700" s="114"/>
      <c r="U1700" s="116"/>
      <c r="V1700" s="116"/>
      <c r="W1700" s="116"/>
      <c r="X1700" s="116"/>
    </row>
    <row r="1701" ht="14.25" customHeight="1" outlineLevel="1">
      <c r="A1701" s="110"/>
      <c r="B1701" s="111" t="s">
        <v>281</v>
      </c>
      <c r="C1701" s="112" t="s">
        <v>69</v>
      </c>
      <c r="E1701" s="116"/>
      <c r="G1701" s="115">
        <f>IFERROR(G1700/((G1698+E1698)/2),0)</f>
        <v>0</v>
      </c>
      <c r="H1701" s="115">
        <f t="shared" ref="H1701:R1701" si="2152">IFERROR(H1700/((H1698+G1698)/2),0)</f>
        <v>0</v>
      </c>
      <c r="I1701" s="115">
        <f t="shared" si="2152"/>
        <v>0</v>
      </c>
      <c r="J1701" s="115">
        <f t="shared" si="2152"/>
        <v>0</v>
      </c>
      <c r="K1701" s="115">
        <f t="shared" si="2152"/>
        <v>0</v>
      </c>
      <c r="L1701" s="115">
        <f t="shared" si="2152"/>
        <v>0</v>
      </c>
      <c r="M1701" s="115">
        <f t="shared" si="2152"/>
        <v>0</v>
      </c>
      <c r="N1701" s="115">
        <f t="shared" si="2152"/>
        <v>0</v>
      </c>
      <c r="O1701" s="115">
        <f t="shared" si="2152"/>
        <v>0</v>
      </c>
      <c r="P1701" s="115">
        <f t="shared" si="2152"/>
        <v>0</v>
      </c>
      <c r="Q1701" s="115">
        <f t="shared" si="2152"/>
        <v>0</v>
      </c>
      <c r="R1701" s="115">
        <f t="shared" si="2152"/>
        <v>0</v>
      </c>
      <c r="S1701" s="117">
        <f>IFERROR(S1700/((S1698+E1698)/2),0)</f>
        <v>0</v>
      </c>
      <c r="T1701" s="114"/>
      <c r="U1701" s="113">
        <f>IFERROR(AVERAGE(G1701:I1701),0)</f>
        <v>0</v>
      </c>
      <c r="V1701" s="113">
        <f>IFERROR(AVERAGE(J1701:L1701),0)</f>
        <v>0</v>
      </c>
      <c r="W1701" s="113">
        <f>IFERROR(AVERAGE(M1701:O1701),0)</f>
        <v>0</v>
      </c>
      <c r="X1701" s="113">
        <f>IFERROR(AVERAGE(P1701:R1701),0)</f>
        <v>0</v>
      </c>
    </row>
    <row r="1702" ht="14.25" customHeight="1" outlineLevel="1">
      <c r="A1702" s="128"/>
      <c r="B1702" s="129"/>
      <c r="C1702" s="130"/>
      <c r="E1702" s="131"/>
      <c r="G1702" s="131"/>
      <c r="H1702" s="131"/>
      <c r="I1702" s="131"/>
      <c r="J1702" s="131"/>
      <c r="K1702" s="131"/>
      <c r="L1702" s="131"/>
      <c r="M1702" s="131"/>
      <c r="N1702" s="131"/>
      <c r="O1702" s="131"/>
      <c r="P1702" s="131"/>
      <c r="Q1702" s="131"/>
      <c r="R1702" s="131"/>
      <c r="S1702" s="131"/>
      <c r="T1702" s="70"/>
      <c r="U1702" s="131"/>
      <c r="V1702" s="131"/>
      <c r="W1702" s="131"/>
      <c r="X1702" s="131"/>
    </row>
    <row r="1703" ht="14.25" customHeight="1" outlineLevel="1">
      <c r="A1703" s="110"/>
      <c r="B1703" s="148" t="s">
        <v>282</v>
      </c>
      <c r="C1703" s="112"/>
      <c r="E1703" s="116"/>
      <c r="G1703" s="116"/>
      <c r="H1703" s="116"/>
      <c r="I1703" s="116"/>
      <c r="J1703" s="116"/>
      <c r="K1703" s="116"/>
      <c r="L1703" s="116"/>
      <c r="M1703" s="116"/>
      <c r="N1703" s="116"/>
      <c r="O1703" s="116"/>
      <c r="P1703" s="116"/>
      <c r="Q1703" s="116"/>
      <c r="R1703" s="116"/>
      <c r="S1703" s="120"/>
      <c r="T1703" s="114"/>
      <c r="U1703" s="116"/>
      <c r="V1703" s="116"/>
      <c r="W1703" s="116"/>
      <c r="X1703" s="116"/>
    </row>
    <row r="1704" ht="14.25" customHeight="1" outlineLevel="1">
      <c r="A1704" s="110"/>
      <c r="B1704" s="145" t="s">
        <v>277</v>
      </c>
      <c r="C1704" s="112" t="s">
        <v>283</v>
      </c>
      <c r="E1704" s="116"/>
      <c r="G1704" s="116">
        <v>384.0</v>
      </c>
      <c r="H1704" s="116">
        <v>336.0</v>
      </c>
      <c r="I1704" s="116">
        <v>719.74</v>
      </c>
      <c r="J1704" s="116">
        <v>763.96</v>
      </c>
      <c r="K1704" s="116"/>
      <c r="L1704" s="116"/>
      <c r="M1704" s="116"/>
      <c r="N1704" s="116"/>
      <c r="O1704" s="116"/>
      <c r="P1704" s="116"/>
      <c r="Q1704" s="116"/>
      <c r="R1704" s="116"/>
      <c r="S1704" s="120">
        <f t="shared" ref="S1704:S1705" si="2154">SUM(G1704:R1704)</f>
        <v>2203.7</v>
      </c>
      <c r="T1704" s="114"/>
      <c r="U1704" s="116">
        <f t="shared" ref="U1704:X1704" si="2153">SUMIFS($G1704:$R1704,$G$5:$R$5,U$6)</f>
        <v>1439.74</v>
      </c>
      <c r="V1704" s="116">
        <f t="shared" si="2153"/>
        <v>763.96</v>
      </c>
      <c r="W1704" s="116">
        <f t="shared" si="2153"/>
        <v>0</v>
      </c>
      <c r="X1704" s="116">
        <f t="shared" si="2153"/>
        <v>0</v>
      </c>
    </row>
    <row r="1705" ht="14.25" customHeight="1" outlineLevel="1">
      <c r="A1705" s="110"/>
      <c r="B1705" s="145" t="s">
        <v>278</v>
      </c>
      <c r="C1705" s="112" t="s">
        <v>283</v>
      </c>
      <c r="E1705" s="116"/>
      <c r="G1705" s="113">
        <v>0.0</v>
      </c>
      <c r="H1705" s="113">
        <v>0.0</v>
      </c>
      <c r="I1705" s="113">
        <v>0.0</v>
      </c>
      <c r="J1705" s="113">
        <v>0.0</v>
      </c>
      <c r="K1705" s="113">
        <v>0.0</v>
      </c>
      <c r="L1705" s="113">
        <v>0.0</v>
      </c>
      <c r="M1705" s="113">
        <v>0.0</v>
      </c>
      <c r="N1705" s="113">
        <v>0.0</v>
      </c>
      <c r="O1705" s="113">
        <v>0.0</v>
      </c>
      <c r="P1705" s="113">
        <v>0.0</v>
      </c>
      <c r="Q1705" s="113">
        <v>0.0</v>
      </c>
      <c r="R1705" s="113">
        <v>0.0</v>
      </c>
      <c r="S1705" s="120">
        <f t="shared" si="2154"/>
        <v>0</v>
      </c>
      <c r="T1705" s="114"/>
      <c r="U1705" s="116">
        <f t="shared" ref="U1705:X1705" si="2155">SUMIFS($G1705:$R1705,$G$5:$R$5,U$6)</f>
        <v>0</v>
      </c>
      <c r="V1705" s="116">
        <f t="shared" si="2155"/>
        <v>0</v>
      </c>
      <c r="W1705" s="116">
        <f t="shared" si="2155"/>
        <v>0</v>
      </c>
      <c r="X1705" s="116">
        <f t="shared" si="2155"/>
        <v>0</v>
      </c>
    </row>
    <row r="1706" ht="14.25" customHeight="1" outlineLevel="1">
      <c r="A1706" s="121"/>
      <c r="B1706" s="148" t="s">
        <v>284</v>
      </c>
      <c r="C1706" s="123" t="s">
        <v>283</v>
      </c>
      <c r="E1706" s="120">
        <f>SUM(E1704:E1705)</f>
        <v>0</v>
      </c>
      <c r="G1706" s="120">
        <f t="shared" ref="G1706:S1706" si="2156">SUM(G1704:G1705)</f>
        <v>384</v>
      </c>
      <c r="H1706" s="120">
        <f t="shared" si="2156"/>
        <v>336</v>
      </c>
      <c r="I1706" s="120">
        <f t="shared" si="2156"/>
        <v>719.74</v>
      </c>
      <c r="J1706" s="120">
        <f t="shared" si="2156"/>
        <v>763.96</v>
      </c>
      <c r="K1706" s="120">
        <f t="shared" si="2156"/>
        <v>0</v>
      </c>
      <c r="L1706" s="120">
        <f t="shared" si="2156"/>
        <v>0</v>
      </c>
      <c r="M1706" s="120">
        <f t="shared" si="2156"/>
        <v>0</v>
      </c>
      <c r="N1706" s="120">
        <f t="shared" si="2156"/>
        <v>0</v>
      </c>
      <c r="O1706" s="120">
        <f t="shared" si="2156"/>
        <v>0</v>
      </c>
      <c r="P1706" s="120">
        <f t="shared" si="2156"/>
        <v>0</v>
      </c>
      <c r="Q1706" s="120">
        <f t="shared" si="2156"/>
        <v>0</v>
      </c>
      <c r="R1706" s="120">
        <f t="shared" si="2156"/>
        <v>0</v>
      </c>
      <c r="S1706" s="120">
        <f t="shared" si="2156"/>
        <v>2203.7</v>
      </c>
      <c r="T1706" s="109"/>
      <c r="U1706" s="120">
        <f t="shared" ref="U1706:X1706" si="2157">SUM(U1704:U1705)</f>
        <v>1439.74</v>
      </c>
      <c r="V1706" s="120">
        <f t="shared" si="2157"/>
        <v>763.96</v>
      </c>
      <c r="W1706" s="120">
        <f t="shared" si="2157"/>
        <v>0</v>
      </c>
      <c r="X1706" s="120">
        <f t="shared" si="2157"/>
        <v>0</v>
      </c>
    </row>
    <row r="1707" ht="14.25" customHeight="1" outlineLevel="1">
      <c r="A1707" s="128"/>
      <c r="B1707" s="129"/>
      <c r="C1707" s="130"/>
      <c r="E1707" s="131"/>
      <c r="G1707" s="131"/>
      <c r="H1707" s="131"/>
      <c r="I1707" s="131"/>
      <c r="J1707" s="131"/>
      <c r="K1707" s="131"/>
      <c r="L1707" s="131"/>
      <c r="M1707" s="131"/>
      <c r="N1707" s="131"/>
      <c r="O1707" s="131"/>
      <c r="P1707" s="131"/>
      <c r="Q1707" s="131"/>
      <c r="R1707" s="131"/>
      <c r="S1707" s="131"/>
      <c r="T1707" s="70"/>
      <c r="U1707" s="131"/>
      <c r="V1707" s="131"/>
      <c r="W1707" s="131"/>
      <c r="X1707" s="131"/>
    </row>
    <row r="1708" ht="14.25" customHeight="1" outlineLevel="1">
      <c r="A1708" s="110"/>
      <c r="B1708" s="111" t="s">
        <v>285</v>
      </c>
      <c r="C1708" s="112" t="s">
        <v>283</v>
      </c>
      <c r="E1708" s="116"/>
      <c r="G1708" s="116">
        <v>110.0</v>
      </c>
      <c r="H1708" s="116">
        <v>140.0</v>
      </c>
      <c r="I1708" s="116">
        <v>168.0</v>
      </c>
      <c r="J1708" s="116">
        <v>294.0</v>
      </c>
      <c r="K1708" s="116"/>
      <c r="L1708" s="116"/>
      <c r="M1708" s="116"/>
      <c r="N1708" s="116"/>
      <c r="O1708" s="116"/>
      <c r="P1708" s="116"/>
      <c r="Q1708" s="116"/>
      <c r="R1708" s="116"/>
      <c r="S1708" s="120">
        <f>SUM(G1708:R1708)</f>
        <v>712</v>
      </c>
      <c r="T1708" s="114"/>
      <c r="U1708" s="116">
        <f t="shared" ref="U1708:X1708" si="2158">SUMIFS($G1708:$R1708,$G$5:$R$5,U$6)</f>
        <v>418</v>
      </c>
      <c r="V1708" s="116">
        <f t="shared" si="2158"/>
        <v>294</v>
      </c>
      <c r="W1708" s="116">
        <f t="shared" si="2158"/>
        <v>0</v>
      </c>
      <c r="X1708" s="116">
        <f t="shared" si="2158"/>
        <v>0</v>
      </c>
    </row>
    <row r="1709" ht="14.25" customHeight="1" outlineLevel="1">
      <c r="A1709" s="110"/>
      <c r="B1709" s="111" t="s">
        <v>286</v>
      </c>
      <c r="C1709" s="112" t="s">
        <v>69</v>
      </c>
      <c r="E1709" s="115">
        <f>IFERROR(E1708/E1706,0)</f>
        <v>0</v>
      </c>
      <c r="G1709" s="115">
        <f t="shared" ref="G1709:S1709" si="2159">IFERROR(G1708/G1706,0)</f>
        <v>0.2864583333</v>
      </c>
      <c r="H1709" s="115">
        <f t="shared" si="2159"/>
        <v>0.4166666667</v>
      </c>
      <c r="I1709" s="115">
        <f t="shared" si="2159"/>
        <v>0.233417623</v>
      </c>
      <c r="J1709" s="115">
        <f t="shared" si="2159"/>
        <v>0.3848369025</v>
      </c>
      <c r="K1709" s="115">
        <f t="shared" si="2159"/>
        <v>0</v>
      </c>
      <c r="L1709" s="115">
        <f t="shared" si="2159"/>
        <v>0</v>
      </c>
      <c r="M1709" s="115">
        <f t="shared" si="2159"/>
        <v>0</v>
      </c>
      <c r="N1709" s="115">
        <f t="shared" si="2159"/>
        <v>0</v>
      </c>
      <c r="O1709" s="115">
        <f t="shared" si="2159"/>
        <v>0</v>
      </c>
      <c r="P1709" s="115">
        <f t="shared" si="2159"/>
        <v>0</v>
      </c>
      <c r="Q1709" s="115">
        <f t="shared" si="2159"/>
        <v>0</v>
      </c>
      <c r="R1709" s="115">
        <f t="shared" si="2159"/>
        <v>0</v>
      </c>
      <c r="S1709" s="117">
        <f t="shared" si="2159"/>
        <v>0.32309298</v>
      </c>
      <c r="T1709" s="114"/>
      <c r="U1709" s="116">
        <f t="shared" ref="U1709:X1709" si="2160">IFERROR(U1708/U1706,0)</f>
        <v>0.2903301985</v>
      </c>
      <c r="V1709" s="116">
        <f t="shared" si="2160"/>
        <v>0.3848369025</v>
      </c>
      <c r="W1709" s="116">
        <f t="shared" si="2160"/>
        <v>0</v>
      </c>
      <c r="X1709" s="116">
        <f t="shared" si="2160"/>
        <v>0</v>
      </c>
    </row>
    <row r="1710" ht="14.25" customHeight="1" outlineLevel="1">
      <c r="A1710" s="128"/>
      <c r="B1710" s="129"/>
      <c r="C1710" s="130"/>
      <c r="E1710" s="131"/>
      <c r="G1710" s="131"/>
      <c r="H1710" s="131"/>
      <c r="I1710" s="131"/>
      <c r="J1710" s="131"/>
      <c r="K1710" s="131"/>
      <c r="L1710" s="131"/>
      <c r="M1710" s="131"/>
      <c r="N1710" s="131"/>
      <c r="O1710" s="131"/>
      <c r="P1710" s="131"/>
      <c r="Q1710" s="131"/>
      <c r="R1710" s="131"/>
      <c r="S1710" s="131"/>
      <c r="T1710" s="70"/>
      <c r="U1710" s="131"/>
      <c r="V1710" s="131"/>
      <c r="W1710" s="131"/>
      <c r="X1710" s="131"/>
    </row>
    <row r="1711" ht="14.25" customHeight="1" outlineLevel="1">
      <c r="A1711" s="110"/>
      <c r="B1711" s="148" t="s">
        <v>45</v>
      </c>
      <c r="C1711" s="112"/>
      <c r="E1711" s="116"/>
      <c r="G1711" s="116"/>
      <c r="H1711" s="116"/>
      <c r="I1711" s="116"/>
      <c r="J1711" s="116"/>
      <c r="K1711" s="116"/>
      <c r="L1711" s="116"/>
      <c r="M1711" s="116"/>
      <c r="N1711" s="116"/>
      <c r="O1711" s="116"/>
      <c r="P1711" s="116"/>
      <c r="Q1711" s="116"/>
      <c r="R1711" s="116"/>
      <c r="S1711" s="120"/>
      <c r="T1711" s="114"/>
      <c r="U1711" s="116"/>
      <c r="V1711" s="116"/>
      <c r="W1711" s="116"/>
      <c r="X1711" s="116"/>
    </row>
    <row r="1712" ht="14.25" customHeight="1" outlineLevel="1">
      <c r="A1712" s="110"/>
      <c r="B1712" s="111" t="s">
        <v>171</v>
      </c>
      <c r="C1712" s="112" t="s">
        <v>170</v>
      </c>
      <c r="E1712" s="116"/>
      <c r="G1712" s="116">
        <v>1.0</v>
      </c>
      <c r="H1712" s="116">
        <v>1.0</v>
      </c>
      <c r="I1712" s="116">
        <v>15.0</v>
      </c>
      <c r="J1712" s="116">
        <v>1.0</v>
      </c>
      <c r="K1712" s="116"/>
      <c r="L1712" s="116"/>
      <c r="M1712" s="116"/>
      <c r="N1712" s="116"/>
      <c r="O1712" s="116"/>
      <c r="P1712" s="116"/>
      <c r="Q1712" s="116"/>
      <c r="R1712" s="116"/>
      <c r="S1712" s="120">
        <f t="shared" ref="S1712:S1713" si="2162">SUM(G1712:R1712)</f>
        <v>18</v>
      </c>
      <c r="T1712" s="114"/>
      <c r="U1712" s="116">
        <f t="shared" ref="U1712:X1712" si="2161">SUMIFS($G1712:$R1712,$G$5:$R$5,U$6)</f>
        <v>17</v>
      </c>
      <c r="V1712" s="116">
        <f t="shared" si="2161"/>
        <v>1</v>
      </c>
      <c r="W1712" s="116">
        <f t="shared" si="2161"/>
        <v>0</v>
      </c>
      <c r="X1712" s="116">
        <f t="shared" si="2161"/>
        <v>0</v>
      </c>
    </row>
    <row r="1713" ht="14.25" customHeight="1" outlineLevel="1">
      <c r="A1713" s="110"/>
      <c r="B1713" s="111" t="s">
        <v>287</v>
      </c>
      <c r="C1713" s="112" t="s">
        <v>170</v>
      </c>
      <c r="E1713" s="116"/>
      <c r="G1713" s="116">
        <v>19.75</v>
      </c>
      <c r="H1713" s="116">
        <v>23.65</v>
      </c>
      <c r="I1713" s="116">
        <v>19.45</v>
      </c>
      <c r="J1713" s="116">
        <v>23.55</v>
      </c>
      <c r="K1713" s="116">
        <v>19.02</v>
      </c>
      <c r="L1713" s="116">
        <v>23.85</v>
      </c>
      <c r="M1713" s="116">
        <v>17.85</v>
      </c>
      <c r="N1713" s="116">
        <v>21.67</v>
      </c>
      <c r="O1713" s="116">
        <v>23.0</v>
      </c>
      <c r="P1713" s="116">
        <v>25.85</v>
      </c>
      <c r="Q1713" s="116">
        <v>22.85</v>
      </c>
      <c r="R1713" s="116">
        <v>23.85</v>
      </c>
      <c r="S1713" s="120">
        <f t="shared" si="2162"/>
        <v>264.34</v>
      </c>
      <c r="T1713" s="114"/>
      <c r="U1713" s="116">
        <f t="shared" ref="U1713:X1713" si="2163">SUMIFS($G1713:$R1713,$G$5:$R$5,U$6)</f>
        <v>62.85</v>
      </c>
      <c r="V1713" s="116">
        <f t="shared" si="2163"/>
        <v>66.42</v>
      </c>
      <c r="W1713" s="116">
        <f t="shared" si="2163"/>
        <v>62.52</v>
      </c>
      <c r="X1713" s="116">
        <f t="shared" si="2163"/>
        <v>72.55</v>
      </c>
    </row>
    <row r="1714" ht="14.25" customHeight="1" outlineLevel="1">
      <c r="A1714" s="149"/>
      <c r="B1714" s="150" t="s">
        <v>288</v>
      </c>
      <c r="C1714" s="151" t="s">
        <v>69</v>
      </c>
      <c r="E1714" s="152">
        <f>IFERROR(E1712/E1713,0)</f>
        <v>0</v>
      </c>
      <c r="G1714" s="172">
        <f t="shared" ref="G1714:S1714" si="2164">IFERROR(G1712/(G1696*G1713)*100%,0)</f>
        <v>0.0253164557</v>
      </c>
      <c r="H1714" s="172">
        <f t="shared" si="2164"/>
        <v>0.02114164905</v>
      </c>
      <c r="I1714" s="172">
        <f t="shared" si="2164"/>
        <v>0.1542416452</v>
      </c>
      <c r="J1714" s="172">
        <f t="shared" si="2164"/>
        <v>0.008492569002</v>
      </c>
      <c r="K1714" s="172">
        <f t="shared" si="2164"/>
        <v>0</v>
      </c>
      <c r="L1714" s="172">
        <f t="shared" si="2164"/>
        <v>0</v>
      </c>
      <c r="M1714" s="172">
        <f t="shared" si="2164"/>
        <v>0</v>
      </c>
      <c r="N1714" s="172">
        <f t="shared" si="2164"/>
        <v>0</v>
      </c>
      <c r="O1714" s="172">
        <f t="shared" si="2164"/>
        <v>0</v>
      </c>
      <c r="P1714" s="172">
        <f t="shared" si="2164"/>
        <v>0</v>
      </c>
      <c r="Q1714" s="172">
        <f t="shared" si="2164"/>
        <v>0</v>
      </c>
      <c r="R1714" s="172">
        <f t="shared" si="2164"/>
        <v>0</v>
      </c>
      <c r="S1714" s="173">
        <f t="shared" si="2164"/>
        <v>0.01361882424</v>
      </c>
      <c r="T1714" s="114"/>
      <c r="U1714" s="134">
        <f t="shared" ref="U1714:X1714" si="2165">IFERROR(U1712/U1713,0)</f>
        <v>0.2704852824</v>
      </c>
      <c r="V1714" s="134">
        <f t="shared" si="2165"/>
        <v>0.01505570611</v>
      </c>
      <c r="W1714" s="134">
        <f t="shared" si="2165"/>
        <v>0</v>
      </c>
      <c r="X1714" s="134">
        <f t="shared" si="2165"/>
        <v>0</v>
      </c>
    </row>
    <row r="1715" ht="14.25" customHeight="1" outlineLevel="1">
      <c r="S1715" s="70"/>
    </row>
    <row r="1716" ht="14.25" customHeight="1" outlineLevel="1">
      <c r="B1716" s="209" t="s">
        <v>185</v>
      </c>
      <c r="S1716" s="70"/>
    </row>
    <row r="1717" ht="14.25" customHeight="1" outlineLevel="1">
      <c r="A1717" s="105"/>
      <c r="B1717" s="106" t="s">
        <v>276</v>
      </c>
      <c r="C1717" s="107"/>
      <c r="E1717" s="108"/>
      <c r="G1717" s="108"/>
      <c r="H1717" s="108"/>
      <c r="I1717" s="108"/>
      <c r="J1717" s="108"/>
      <c r="K1717" s="108"/>
      <c r="L1717" s="108"/>
      <c r="M1717" s="108"/>
      <c r="N1717" s="108"/>
      <c r="O1717" s="108"/>
      <c r="P1717" s="108"/>
      <c r="Q1717" s="108"/>
      <c r="R1717" s="108"/>
      <c r="S1717" s="108"/>
      <c r="T1717" s="109"/>
      <c r="U1717" s="108"/>
      <c r="V1717" s="108"/>
      <c r="W1717" s="108"/>
      <c r="X1717" s="108"/>
    </row>
    <row r="1718" ht="14.25" customHeight="1" outlineLevel="1">
      <c r="A1718" s="144"/>
      <c r="B1718" s="145" t="s">
        <v>277</v>
      </c>
      <c r="C1718" s="146" t="s">
        <v>170</v>
      </c>
      <c r="E1718" s="113"/>
      <c r="G1718" s="113">
        <v>30.0</v>
      </c>
      <c r="H1718" s="113">
        <v>27.0</v>
      </c>
      <c r="I1718" s="113">
        <v>27.0</v>
      </c>
      <c r="J1718" s="113">
        <v>24.0</v>
      </c>
      <c r="K1718" s="113"/>
      <c r="L1718" s="113"/>
      <c r="M1718" s="113"/>
      <c r="N1718" s="113"/>
      <c r="O1718" s="113"/>
      <c r="P1718" s="113"/>
      <c r="Q1718" s="113"/>
      <c r="R1718" s="113"/>
      <c r="S1718" s="147">
        <f t="array" ref="S1718">IFERROR(LOOKUP(2,1/(G1718:R1718&lt;&gt;""),G1718:R1718),0)</f>
        <v>24</v>
      </c>
      <c r="T1718" s="114"/>
      <c r="U1718" s="116"/>
      <c r="V1718" s="116"/>
      <c r="W1718" s="116"/>
      <c r="X1718" s="116"/>
    </row>
    <row r="1719" ht="14.25" customHeight="1" outlineLevel="1">
      <c r="A1719" s="144"/>
      <c r="B1719" s="145" t="s">
        <v>278</v>
      </c>
      <c r="C1719" s="146" t="s">
        <v>170</v>
      </c>
      <c r="E1719" s="113"/>
      <c r="G1719" s="113">
        <v>0.0</v>
      </c>
      <c r="H1719" s="113">
        <v>0.0</v>
      </c>
      <c r="I1719" s="113">
        <v>0.0</v>
      </c>
      <c r="J1719" s="113">
        <v>0.0</v>
      </c>
      <c r="K1719" s="113"/>
      <c r="L1719" s="113"/>
      <c r="M1719" s="113"/>
      <c r="N1719" s="113"/>
      <c r="O1719" s="113"/>
      <c r="P1719" s="113"/>
      <c r="Q1719" s="113"/>
      <c r="R1719" s="113"/>
      <c r="S1719" s="147">
        <f t="array" ref="S1719">IFERROR(LOOKUP(2,1/(G1719:R1719&lt;&gt;""),G1719:R1719),0)</f>
        <v>0</v>
      </c>
      <c r="T1719" s="114"/>
      <c r="U1719" s="116"/>
      <c r="V1719" s="116"/>
      <c r="W1719" s="116"/>
      <c r="X1719" s="116"/>
    </row>
    <row r="1720" ht="14.25" customHeight="1" outlineLevel="1">
      <c r="A1720" s="121"/>
      <c r="B1720" s="148" t="s">
        <v>279</v>
      </c>
      <c r="C1720" s="123" t="s">
        <v>170</v>
      </c>
      <c r="E1720" s="120">
        <f>SUM(E1718:E1719)</f>
        <v>0</v>
      </c>
      <c r="G1720" s="120">
        <f t="shared" ref="G1720:S1720" si="2166">SUM(G1718:G1719)</f>
        <v>30</v>
      </c>
      <c r="H1720" s="120">
        <f t="shared" si="2166"/>
        <v>27</v>
      </c>
      <c r="I1720" s="120">
        <f t="shared" si="2166"/>
        <v>27</v>
      </c>
      <c r="J1720" s="120">
        <f t="shared" si="2166"/>
        <v>24</v>
      </c>
      <c r="K1720" s="120">
        <f t="shared" si="2166"/>
        <v>0</v>
      </c>
      <c r="L1720" s="120">
        <f t="shared" si="2166"/>
        <v>0</v>
      </c>
      <c r="M1720" s="120">
        <f t="shared" si="2166"/>
        <v>0</v>
      </c>
      <c r="N1720" s="120">
        <f t="shared" si="2166"/>
        <v>0</v>
      </c>
      <c r="O1720" s="120">
        <f t="shared" si="2166"/>
        <v>0</v>
      </c>
      <c r="P1720" s="120">
        <f t="shared" si="2166"/>
        <v>0</v>
      </c>
      <c r="Q1720" s="120">
        <f t="shared" si="2166"/>
        <v>0</v>
      </c>
      <c r="R1720" s="120">
        <f t="shared" si="2166"/>
        <v>0</v>
      </c>
      <c r="S1720" s="120">
        <f t="shared" si="2166"/>
        <v>24</v>
      </c>
      <c r="T1720" s="109"/>
      <c r="U1720" s="120">
        <f t="shared" ref="U1720:X1720" si="2167">SUM(U1718:U1719)</f>
        <v>0</v>
      </c>
      <c r="V1720" s="120">
        <f t="shared" si="2167"/>
        <v>0</v>
      </c>
      <c r="W1720" s="120">
        <f t="shared" si="2167"/>
        <v>0</v>
      </c>
      <c r="X1720" s="120">
        <f t="shared" si="2167"/>
        <v>0</v>
      </c>
    </row>
    <row r="1721" ht="14.25" customHeight="1" outlineLevel="1">
      <c r="A1721" s="128"/>
      <c r="B1721" s="129"/>
      <c r="C1721" s="130"/>
      <c r="E1721" s="131"/>
      <c r="G1721" s="131"/>
      <c r="H1721" s="131"/>
      <c r="I1721" s="131"/>
      <c r="J1721" s="131"/>
      <c r="K1721" s="131"/>
      <c r="L1721" s="131"/>
      <c r="M1721" s="131"/>
      <c r="N1721" s="131"/>
      <c r="O1721" s="131"/>
      <c r="P1721" s="131"/>
      <c r="Q1721" s="131"/>
      <c r="R1721" s="131"/>
      <c r="S1721" s="131"/>
      <c r="T1721" s="70"/>
      <c r="U1721" s="131"/>
      <c r="V1721" s="131"/>
      <c r="W1721" s="131"/>
      <c r="X1721" s="131"/>
    </row>
    <row r="1722" ht="14.25" customHeight="1" outlineLevel="1">
      <c r="A1722" s="110"/>
      <c r="B1722" s="111" t="s">
        <v>280</v>
      </c>
      <c r="C1722" s="112" t="s">
        <v>170</v>
      </c>
      <c r="E1722" s="116"/>
      <c r="G1722" s="116">
        <v>0.0</v>
      </c>
      <c r="H1722" s="116">
        <v>1.0</v>
      </c>
      <c r="I1722" s="116">
        <v>0.0</v>
      </c>
      <c r="J1722" s="116">
        <v>0.0</v>
      </c>
      <c r="K1722" s="116"/>
      <c r="L1722" s="116"/>
      <c r="M1722" s="116"/>
      <c r="N1722" s="116"/>
      <c r="O1722" s="116"/>
      <c r="P1722" s="116"/>
      <c r="Q1722" s="116"/>
      <c r="R1722" s="116"/>
      <c r="S1722" s="120">
        <f>SUM(G1722:R1722)</f>
        <v>1</v>
      </c>
      <c r="T1722" s="114"/>
      <c r="U1722" s="116"/>
      <c r="V1722" s="116"/>
      <c r="W1722" s="116"/>
      <c r="X1722" s="116"/>
    </row>
    <row r="1723" ht="14.25" customHeight="1" outlineLevel="1">
      <c r="A1723" s="110"/>
      <c r="B1723" s="111" t="s">
        <v>281</v>
      </c>
      <c r="C1723" s="112" t="s">
        <v>69</v>
      </c>
      <c r="E1723" s="116"/>
      <c r="G1723" s="115">
        <f>IFERROR(G1722/((G1720+E1720)/2),0)</f>
        <v>0</v>
      </c>
      <c r="H1723" s="115">
        <f t="shared" ref="H1723:R1723" si="2168">IFERROR(H1722/((H1720+G1720)/2),0)</f>
        <v>0.0350877193</v>
      </c>
      <c r="I1723" s="115">
        <f t="shared" si="2168"/>
        <v>0</v>
      </c>
      <c r="J1723" s="115">
        <f t="shared" si="2168"/>
        <v>0</v>
      </c>
      <c r="K1723" s="115">
        <f t="shared" si="2168"/>
        <v>0</v>
      </c>
      <c r="L1723" s="115">
        <f t="shared" si="2168"/>
        <v>0</v>
      </c>
      <c r="M1723" s="115">
        <f t="shared" si="2168"/>
        <v>0</v>
      </c>
      <c r="N1723" s="115">
        <f t="shared" si="2168"/>
        <v>0</v>
      </c>
      <c r="O1723" s="115">
        <f t="shared" si="2168"/>
        <v>0</v>
      </c>
      <c r="P1723" s="115">
        <f t="shared" si="2168"/>
        <v>0</v>
      </c>
      <c r="Q1723" s="115">
        <f t="shared" si="2168"/>
        <v>0</v>
      </c>
      <c r="R1723" s="115">
        <f t="shared" si="2168"/>
        <v>0</v>
      </c>
      <c r="S1723" s="117">
        <f>IFERROR(S1722/((S1720+E1720)/2),0)</f>
        <v>0.08333333333</v>
      </c>
      <c r="T1723" s="114"/>
      <c r="U1723" s="113">
        <f>IFERROR(AVERAGE(G1723:I1723),0)</f>
        <v>0.01169590643</v>
      </c>
      <c r="V1723" s="113">
        <f>IFERROR(AVERAGE(J1723:L1723),0)</f>
        <v>0</v>
      </c>
      <c r="W1723" s="113">
        <f>IFERROR(AVERAGE(M1723:O1723),0)</f>
        <v>0</v>
      </c>
      <c r="X1723" s="113">
        <f>IFERROR(AVERAGE(P1723:R1723),0)</f>
        <v>0</v>
      </c>
    </row>
    <row r="1724" ht="14.25" customHeight="1" outlineLevel="1">
      <c r="A1724" s="128"/>
      <c r="B1724" s="129"/>
      <c r="C1724" s="130"/>
      <c r="E1724" s="131"/>
      <c r="G1724" s="131"/>
      <c r="H1724" s="131"/>
      <c r="I1724" s="131"/>
      <c r="J1724" s="131"/>
      <c r="K1724" s="131"/>
      <c r="L1724" s="131"/>
      <c r="M1724" s="131"/>
      <c r="N1724" s="131"/>
      <c r="O1724" s="131"/>
      <c r="P1724" s="131"/>
      <c r="Q1724" s="131"/>
      <c r="R1724" s="131"/>
      <c r="S1724" s="131"/>
      <c r="T1724" s="70"/>
      <c r="U1724" s="131"/>
      <c r="V1724" s="131"/>
      <c r="W1724" s="131"/>
      <c r="X1724" s="131"/>
    </row>
    <row r="1725" ht="14.25" customHeight="1" outlineLevel="1">
      <c r="A1725" s="110"/>
      <c r="B1725" s="148" t="s">
        <v>282</v>
      </c>
      <c r="C1725" s="112"/>
      <c r="E1725" s="116"/>
      <c r="G1725" s="116"/>
      <c r="H1725" s="116"/>
      <c r="I1725" s="116"/>
      <c r="J1725" s="116"/>
      <c r="K1725" s="116"/>
      <c r="L1725" s="116"/>
      <c r="M1725" s="116"/>
      <c r="N1725" s="116"/>
      <c r="O1725" s="116"/>
      <c r="P1725" s="116"/>
      <c r="Q1725" s="116"/>
      <c r="R1725" s="116"/>
      <c r="S1725" s="120"/>
      <c r="T1725" s="114"/>
      <c r="U1725" s="116"/>
      <c r="V1725" s="116"/>
      <c r="W1725" s="116"/>
      <c r="X1725" s="116"/>
    </row>
    <row r="1726" ht="14.25" customHeight="1" outlineLevel="1">
      <c r="A1726" s="110"/>
      <c r="B1726" s="145" t="s">
        <v>277</v>
      </c>
      <c r="C1726" s="112" t="s">
        <v>283</v>
      </c>
      <c r="E1726" s="116"/>
      <c r="G1726" s="116">
        <v>4551.74</v>
      </c>
      <c r="H1726" s="116">
        <v>4149.65</v>
      </c>
      <c r="I1726" s="116">
        <v>3365.2</v>
      </c>
      <c r="J1726" s="116">
        <v>3836.18</v>
      </c>
      <c r="K1726" s="116"/>
      <c r="L1726" s="116"/>
      <c r="M1726" s="116"/>
      <c r="N1726" s="116"/>
      <c r="O1726" s="116"/>
      <c r="P1726" s="116"/>
      <c r="Q1726" s="116"/>
      <c r="R1726" s="116"/>
      <c r="S1726" s="120">
        <f t="shared" ref="S1726:S1727" si="2170">SUM(G1726:R1726)</f>
        <v>15902.77</v>
      </c>
      <c r="T1726" s="114"/>
      <c r="U1726" s="116">
        <f t="shared" ref="U1726:X1726" si="2169">SUMIFS($G1726:$R1726,$G$5:$R$5,U$6)</f>
        <v>12066.59</v>
      </c>
      <c r="V1726" s="116">
        <f t="shared" si="2169"/>
        <v>3836.18</v>
      </c>
      <c r="W1726" s="116">
        <f t="shared" si="2169"/>
        <v>0</v>
      </c>
      <c r="X1726" s="116">
        <f t="shared" si="2169"/>
        <v>0</v>
      </c>
    </row>
    <row r="1727" ht="14.25" customHeight="1" outlineLevel="1">
      <c r="A1727" s="110"/>
      <c r="B1727" s="145" t="s">
        <v>278</v>
      </c>
      <c r="C1727" s="112" t="s">
        <v>283</v>
      </c>
      <c r="E1727" s="116"/>
      <c r="G1727" s="116">
        <v>0.0</v>
      </c>
      <c r="H1727" s="116">
        <v>0.0</v>
      </c>
      <c r="I1727" s="116">
        <v>0.0</v>
      </c>
      <c r="J1727" s="116"/>
      <c r="K1727" s="116"/>
      <c r="L1727" s="116"/>
      <c r="M1727" s="116"/>
      <c r="N1727" s="116"/>
      <c r="O1727" s="116"/>
      <c r="P1727" s="116"/>
      <c r="Q1727" s="116"/>
      <c r="R1727" s="116"/>
      <c r="S1727" s="120">
        <f t="shared" si="2170"/>
        <v>0</v>
      </c>
      <c r="T1727" s="114"/>
      <c r="U1727" s="116">
        <f t="shared" ref="U1727:X1727" si="2171">SUMIFS($G1727:$R1727,$G$5:$R$5,U$6)</f>
        <v>0</v>
      </c>
      <c r="V1727" s="116">
        <f t="shared" si="2171"/>
        <v>0</v>
      </c>
      <c r="W1727" s="116">
        <f t="shared" si="2171"/>
        <v>0</v>
      </c>
      <c r="X1727" s="116">
        <f t="shared" si="2171"/>
        <v>0</v>
      </c>
    </row>
    <row r="1728" ht="14.25" customHeight="1" outlineLevel="1">
      <c r="A1728" s="121"/>
      <c r="B1728" s="148" t="s">
        <v>284</v>
      </c>
      <c r="C1728" s="123" t="s">
        <v>283</v>
      </c>
      <c r="E1728" s="120">
        <f>SUM(E1726:E1727)</f>
        <v>0</v>
      </c>
      <c r="G1728" s="120">
        <f t="shared" ref="G1728:S1728" si="2172">SUM(G1726:G1727)</f>
        <v>4551.74</v>
      </c>
      <c r="H1728" s="120">
        <f t="shared" si="2172"/>
        <v>4149.65</v>
      </c>
      <c r="I1728" s="120">
        <f t="shared" si="2172"/>
        <v>3365.2</v>
      </c>
      <c r="J1728" s="120">
        <f t="shared" si="2172"/>
        <v>3836.18</v>
      </c>
      <c r="K1728" s="120">
        <f t="shared" si="2172"/>
        <v>0</v>
      </c>
      <c r="L1728" s="120">
        <f t="shared" si="2172"/>
        <v>0</v>
      </c>
      <c r="M1728" s="120">
        <f t="shared" si="2172"/>
        <v>0</v>
      </c>
      <c r="N1728" s="120">
        <f t="shared" si="2172"/>
        <v>0</v>
      </c>
      <c r="O1728" s="120">
        <f t="shared" si="2172"/>
        <v>0</v>
      </c>
      <c r="P1728" s="120">
        <f t="shared" si="2172"/>
        <v>0</v>
      </c>
      <c r="Q1728" s="120">
        <f t="shared" si="2172"/>
        <v>0</v>
      </c>
      <c r="R1728" s="120">
        <f t="shared" si="2172"/>
        <v>0</v>
      </c>
      <c r="S1728" s="120">
        <f t="shared" si="2172"/>
        <v>15902.77</v>
      </c>
      <c r="T1728" s="109"/>
      <c r="U1728" s="120">
        <f t="shared" ref="U1728:X1728" si="2173">SUM(U1726:U1727)</f>
        <v>12066.59</v>
      </c>
      <c r="V1728" s="120">
        <f t="shared" si="2173"/>
        <v>3836.18</v>
      </c>
      <c r="W1728" s="120">
        <f t="shared" si="2173"/>
        <v>0</v>
      </c>
      <c r="X1728" s="120">
        <f t="shared" si="2173"/>
        <v>0</v>
      </c>
    </row>
    <row r="1729" ht="14.25" customHeight="1" outlineLevel="1">
      <c r="A1729" s="128"/>
      <c r="B1729" s="129"/>
      <c r="C1729" s="130"/>
      <c r="E1729" s="131"/>
      <c r="G1729" s="131"/>
      <c r="H1729" s="131"/>
      <c r="I1729" s="131"/>
      <c r="J1729" s="131"/>
      <c r="K1729" s="131"/>
      <c r="L1729" s="131"/>
      <c r="M1729" s="131"/>
      <c r="N1729" s="131"/>
      <c r="O1729" s="131"/>
      <c r="P1729" s="131"/>
      <c r="Q1729" s="131"/>
      <c r="R1729" s="131"/>
      <c r="S1729" s="131"/>
      <c r="T1729" s="70"/>
      <c r="U1729" s="131"/>
      <c r="V1729" s="131"/>
      <c r="W1729" s="131"/>
      <c r="X1729" s="131"/>
    </row>
    <row r="1730" ht="14.25" customHeight="1" outlineLevel="1">
      <c r="A1730" s="110"/>
      <c r="B1730" s="111" t="s">
        <v>285</v>
      </c>
      <c r="C1730" s="112" t="s">
        <v>283</v>
      </c>
      <c r="E1730" s="116"/>
      <c r="G1730" s="116">
        <v>1272.0</v>
      </c>
      <c r="H1730" s="116">
        <v>1334.0</v>
      </c>
      <c r="I1730" s="116">
        <v>729.5</v>
      </c>
      <c r="J1730" s="116">
        <v>1328.0</v>
      </c>
      <c r="K1730" s="116"/>
      <c r="L1730" s="116"/>
      <c r="M1730" s="116"/>
      <c r="N1730" s="116"/>
      <c r="O1730" s="116"/>
      <c r="P1730" s="116"/>
      <c r="Q1730" s="116"/>
      <c r="R1730" s="116"/>
      <c r="S1730" s="120">
        <f>SUM(G1730:R1730)</f>
        <v>4663.5</v>
      </c>
      <c r="T1730" s="114"/>
      <c r="U1730" s="116">
        <f t="shared" ref="U1730:X1730" si="2174">SUMIFS($G1730:$R1730,$G$5:$R$5,U$6)</f>
        <v>3335.5</v>
      </c>
      <c r="V1730" s="116">
        <f t="shared" si="2174"/>
        <v>1328</v>
      </c>
      <c r="W1730" s="116">
        <f t="shared" si="2174"/>
        <v>0</v>
      </c>
      <c r="X1730" s="116">
        <f t="shared" si="2174"/>
        <v>0</v>
      </c>
    </row>
    <row r="1731" ht="14.25" customHeight="1" outlineLevel="1">
      <c r="A1731" s="110"/>
      <c r="B1731" s="111" t="s">
        <v>286</v>
      </c>
      <c r="C1731" s="112" t="s">
        <v>69</v>
      </c>
      <c r="E1731" s="115">
        <f>IFERROR(E1730/E1728,0)</f>
        <v>0</v>
      </c>
      <c r="G1731" s="115">
        <f t="shared" ref="G1731:S1731" si="2175">IFERROR(G1730/G1728,0)</f>
        <v>0.2794535716</v>
      </c>
      <c r="H1731" s="115">
        <f t="shared" si="2175"/>
        <v>0.3214728953</v>
      </c>
      <c r="I1731" s="115">
        <f t="shared" si="2175"/>
        <v>0.2167776061</v>
      </c>
      <c r="J1731" s="115">
        <f t="shared" si="2175"/>
        <v>0.346177708</v>
      </c>
      <c r="K1731" s="115">
        <f t="shared" si="2175"/>
        <v>0</v>
      </c>
      <c r="L1731" s="115">
        <f t="shared" si="2175"/>
        <v>0</v>
      </c>
      <c r="M1731" s="115">
        <f t="shared" si="2175"/>
        <v>0</v>
      </c>
      <c r="N1731" s="115">
        <f t="shared" si="2175"/>
        <v>0</v>
      </c>
      <c r="O1731" s="115">
        <f t="shared" si="2175"/>
        <v>0</v>
      </c>
      <c r="P1731" s="115">
        <f t="shared" si="2175"/>
        <v>0</v>
      </c>
      <c r="Q1731" s="115">
        <f t="shared" si="2175"/>
        <v>0</v>
      </c>
      <c r="R1731" s="115">
        <f t="shared" si="2175"/>
        <v>0</v>
      </c>
      <c r="S1731" s="117">
        <f t="shared" si="2175"/>
        <v>0.2932507984</v>
      </c>
      <c r="T1731" s="114"/>
      <c r="U1731" s="116">
        <f t="shared" ref="U1731:X1731" si="2176">IFERROR(U1730/U1728,0)</f>
        <v>0.2764244082</v>
      </c>
      <c r="V1731" s="116">
        <f t="shared" si="2176"/>
        <v>0.346177708</v>
      </c>
      <c r="W1731" s="116">
        <f t="shared" si="2176"/>
        <v>0</v>
      </c>
      <c r="X1731" s="116">
        <f t="shared" si="2176"/>
        <v>0</v>
      </c>
    </row>
    <row r="1732" ht="14.25" customHeight="1" outlineLevel="1">
      <c r="A1732" s="128"/>
      <c r="B1732" s="129"/>
      <c r="C1732" s="130"/>
      <c r="E1732" s="131"/>
      <c r="G1732" s="131"/>
      <c r="H1732" s="131"/>
      <c r="I1732" s="131"/>
      <c r="J1732" s="131"/>
      <c r="K1732" s="131"/>
      <c r="L1732" s="131"/>
      <c r="M1732" s="131"/>
      <c r="N1732" s="131"/>
      <c r="O1732" s="131"/>
      <c r="P1732" s="131"/>
      <c r="Q1732" s="131"/>
      <c r="R1732" s="131"/>
      <c r="S1732" s="131"/>
      <c r="T1732" s="70"/>
      <c r="U1732" s="131"/>
      <c r="V1732" s="131"/>
      <c r="W1732" s="131"/>
      <c r="X1732" s="131"/>
    </row>
    <row r="1733" ht="14.25" customHeight="1" outlineLevel="1">
      <c r="A1733" s="110"/>
      <c r="B1733" s="148" t="s">
        <v>45</v>
      </c>
      <c r="C1733" s="112"/>
      <c r="E1733" s="116"/>
      <c r="G1733" s="116"/>
      <c r="H1733" s="116"/>
      <c r="I1733" s="116"/>
      <c r="J1733" s="116"/>
      <c r="K1733" s="116"/>
      <c r="L1733" s="116"/>
      <c r="M1733" s="116"/>
      <c r="N1733" s="116"/>
      <c r="O1733" s="116"/>
      <c r="P1733" s="116"/>
      <c r="Q1733" s="116"/>
      <c r="R1733" s="116"/>
      <c r="S1733" s="120"/>
      <c r="T1733" s="114"/>
      <c r="U1733" s="116"/>
      <c r="V1733" s="116"/>
      <c r="W1733" s="116"/>
      <c r="X1733" s="116"/>
    </row>
    <row r="1734" ht="14.25" customHeight="1" outlineLevel="1">
      <c r="A1734" s="110"/>
      <c r="B1734" s="111" t="s">
        <v>171</v>
      </c>
      <c r="C1734" s="112" t="s">
        <v>170</v>
      </c>
      <c r="E1734" s="116"/>
      <c r="G1734" s="113">
        <v>144.0</v>
      </c>
      <c r="H1734" s="113">
        <v>104.0</v>
      </c>
      <c r="I1734" s="116">
        <v>60.0</v>
      </c>
      <c r="J1734" s="116">
        <v>14.0</v>
      </c>
      <c r="K1734" s="116"/>
      <c r="L1734" s="116"/>
      <c r="M1734" s="116"/>
      <c r="N1734" s="116"/>
      <c r="O1734" s="116"/>
      <c r="P1734" s="116"/>
      <c r="Q1734" s="116"/>
      <c r="R1734" s="116"/>
      <c r="S1734" s="120">
        <f t="shared" ref="S1734:S1735" si="2178">SUM(G1734:R1734)</f>
        <v>322</v>
      </c>
      <c r="T1734" s="114"/>
      <c r="U1734" s="116">
        <f t="shared" ref="U1734:X1734" si="2177">SUMIFS($G1734:$R1734,$G$5:$R$5,U$6)</f>
        <v>308</v>
      </c>
      <c r="V1734" s="116">
        <f t="shared" si="2177"/>
        <v>14</v>
      </c>
      <c r="W1734" s="116">
        <f t="shared" si="2177"/>
        <v>0</v>
      </c>
      <c r="X1734" s="116">
        <f t="shared" si="2177"/>
        <v>0</v>
      </c>
    </row>
    <row r="1735" ht="14.25" customHeight="1" outlineLevel="1">
      <c r="A1735" s="110"/>
      <c r="B1735" s="111" t="s">
        <v>287</v>
      </c>
      <c r="C1735" s="112" t="s">
        <v>170</v>
      </c>
      <c r="E1735" s="116"/>
      <c r="G1735" s="116">
        <v>19.75</v>
      </c>
      <c r="H1735" s="116">
        <v>23.65</v>
      </c>
      <c r="I1735" s="116">
        <v>19.45</v>
      </c>
      <c r="J1735" s="116">
        <v>23.55</v>
      </c>
      <c r="K1735" s="116">
        <v>19.02</v>
      </c>
      <c r="L1735" s="116">
        <v>23.85</v>
      </c>
      <c r="M1735" s="116">
        <v>17.85</v>
      </c>
      <c r="N1735" s="116">
        <v>21.67</v>
      </c>
      <c r="O1735" s="116">
        <v>23.0</v>
      </c>
      <c r="P1735" s="116">
        <v>25.85</v>
      </c>
      <c r="Q1735" s="116">
        <v>22.85</v>
      </c>
      <c r="R1735" s="116">
        <v>23.85</v>
      </c>
      <c r="S1735" s="120">
        <f t="shared" si="2178"/>
        <v>264.34</v>
      </c>
      <c r="T1735" s="114"/>
      <c r="U1735" s="116">
        <f t="shared" ref="U1735:X1735" si="2179">SUMIFS($G1735:$R1735,$G$5:$R$5,U$6)</f>
        <v>62.85</v>
      </c>
      <c r="V1735" s="116">
        <f t="shared" si="2179"/>
        <v>66.42</v>
      </c>
      <c r="W1735" s="116">
        <f t="shared" si="2179"/>
        <v>62.52</v>
      </c>
      <c r="X1735" s="116">
        <f t="shared" si="2179"/>
        <v>72.55</v>
      </c>
    </row>
    <row r="1736" ht="14.25" customHeight="1" outlineLevel="1">
      <c r="A1736" s="149"/>
      <c r="B1736" s="150" t="s">
        <v>288</v>
      </c>
      <c r="C1736" s="151" t="s">
        <v>69</v>
      </c>
      <c r="E1736" s="152">
        <f>IFERROR(E1734/E1735,0)</f>
        <v>0</v>
      </c>
      <c r="G1736" s="172">
        <f t="shared" ref="G1736:S1736" si="2180">IFERROR(G1734/(G1718*G1735)*100%,0)</f>
        <v>0.2430379747</v>
      </c>
      <c r="H1736" s="172">
        <f t="shared" si="2180"/>
        <v>0.1628690001</v>
      </c>
      <c r="I1736" s="172">
        <f t="shared" si="2180"/>
        <v>0.1142530706</v>
      </c>
      <c r="J1736" s="172">
        <f t="shared" si="2180"/>
        <v>0.02476999292</v>
      </c>
      <c r="K1736" s="172">
        <f t="shared" si="2180"/>
        <v>0</v>
      </c>
      <c r="L1736" s="172">
        <f t="shared" si="2180"/>
        <v>0</v>
      </c>
      <c r="M1736" s="172">
        <f t="shared" si="2180"/>
        <v>0</v>
      </c>
      <c r="N1736" s="172">
        <f t="shared" si="2180"/>
        <v>0</v>
      </c>
      <c r="O1736" s="172">
        <f t="shared" si="2180"/>
        <v>0</v>
      </c>
      <c r="P1736" s="172">
        <f t="shared" si="2180"/>
        <v>0</v>
      </c>
      <c r="Q1736" s="172">
        <f t="shared" si="2180"/>
        <v>0</v>
      </c>
      <c r="R1736" s="172">
        <f t="shared" si="2180"/>
        <v>0</v>
      </c>
      <c r="S1736" s="173">
        <f t="shared" si="2180"/>
        <v>0.05075534034</v>
      </c>
      <c r="T1736" s="114"/>
      <c r="U1736" s="134">
        <f t="shared" ref="U1736:X1736" si="2181">IFERROR(U1734/U1735,0)</f>
        <v>4.900556881</v>
      </c>
      <c r="V1736" s="134">
        <f t="shared" si="2181"/>
        <v>0.2107798856</v>
      </c>
      <c r="W1736" s="134">
        <f t="shared" si="2181"/>
        <v>0</v>
      </c>
      <c r="X1736" s="134">
        <f t="shared" si="2181"/>
        <v>0</v>
      </c>
    </row>
    <row r="1737" ht="14.25" customHeight="1" outlineLevel="1">
      <c r="S1737" s="70"/>
    </row>
    <row r="1738" ht="14.25" customHeight="1">
      <c r="A1738" s="103" t="s">
        <v>262</v>
      </c>
      <c r="B1738" s="104" t="s">
        <v>268</v>
      </c>
      <c r="S1738" s="70"/>
    </row>
    <row r="1739" ht="14.25" customHeight="1">
      <c r="A1739" s="105"/>
      <c r="B1739" s="106" t="s">
        <v>452</v>
      </c>
      <c r="C1739" s="107"/>
      <c r="D1739" s="70"/>
      <c r="E1739" s="70"/>
      <c r="F1739" s="109"/>
      <c r="G1739" s="108"/>
      <c r="H1739" s="108"/>
      <c r="I1739" s="108"/>
      <c r="J1739" s="108"/>
      <c r="K1739" s="108"/>
      <c r="L1739" s="108"/>
      <c r="M1739" s="108"/>
      <c r="N1739" s="108"/>
      <c r="O1739" s="108"/>
      <c r="P1739" s="108"/>
      <c r="Q1739" s="108"/>
      <c r="R1739" s="108"/>
      <c r="S1739" s="108"/>
      <c r="T1739" s="109"/>
      <c r="U1739" s="108"/>
      <c r="V1739" s="108"/>
      <c r="W1739" s="108"/>
      <c r="X1739" s="108"/>
    </row>
    <row r="1740" ht="14.25" customHeight="1">
      <c r="A1740" s="110"/>
      <c r="B1740" s="111" t="s">
        <v>270</v>
      </c>
      <c r="C1740" s="112" t="s">
        <v>170</v>
      </c>
      <c r="F1740" s="114"/>
      <c r="G1740" s="116"/>
      <c r="H1740" s="116"/>
      <c r="I1740" s="116"/>
      <c r="J1740" s="116"/>
      <c r="K1740" s="116"/>
      <c r="L1740" s="116"/>
      <c r="M1740" s="116"/>
      <c r="N1740" s="116"/>
      <c r="O1740" s="116"/>
      <c r="P1740" s="116"/>
      <c r="Q1740" s="116"/>
      <c r="R1740" s="116"/>
      <c r="S1740" s="120">
        <f t="shared" ref="S1740:S1741" si="2182">SUM(G1740:R1740)</f>
        <v>0</v>
      </c>
      <c r="T1740" s="114"/>
      <c r="U1740" s="116">
        <f>SUMIFS($G1740:$R1740,'SCM - PLANNING'!$G$5:$R$5,'SCM - PLANNING'!U$6)</f>
        <v>0</v>
      </c>
      <c r="V1740" s="116">
        <f>SUMIFS($G1740:$R1740,'SCM - PLANNING'!$G$5:$R$5,'SCM - PLANNING'!V$6)</f>
        <v>0</v>
      </c>
      <c r="W1740" s="116">
        <f>SUMIFS($G1740:$R1740,'SCM - PLANNING'!$G$5:$R$5,'SCM - PLANNING'!W$6)</f>
        <v>0</v>
      </c>
      <c r="X1740" s="116">
        <f>SUMIFS($G1740:$R1740,'SCM - PLANNING'!$G$5:$R$5,'SCM - PLANNING'!X$6)</f>
        <v>0</v>
      </c>
    </row>
    <row r="1741" ht="14.25" customHeight="1">
      <c r="A1741" s="110"/>
      <c r="B1741" s="119" t="s">
        <v>271</v>
      </c>
      <c r="C1741" s="112" t="s">
        <v>170</v>
      </c>
      <c r="F1741" s="114"/>
      <c r="G1741" s="116"/>
      <c r="H1741" s="116"/>
      <c r="I1741" s="116"/>
      <c r="J1741" s="116"/>
      <c r="K1741" s="116"/>
      <c r="L1741" s="116"/>
      <c r="M1741" s="116"/>
      <c r="N1741" s="116"/>
      <c r="O1741" s="116"/>
      <c r="P1741" s="116"/>
      <c r="Q1741" s="116"/>
      <c r="R1741" s="116"/>
      <c r="S1741" s="120">
        <f t="shared" si="2182"/>
        <v>0</v>
      </c>
      <c r="T1741" s="114"/>
      <c r="U1741" s="116">
        <f>SUMIFS($G1741:$R1741,'SCM - PLANNING'!$G$5:$R$5,'SCM - PLANNING'!U$6)</f>
        <v>0</v>
      </c>
      <c r="V1741" s="116">
        <f>SUMIFS($G1741:$R1741,'SCM - PLANNING'!$G$5:$R$5,'SCM - PLANNING'!V$6)</f>
        <v>0</v>
      </c>
      <c r="W1741" s="116">
        <f>SUMIFS($G1741:$R1741,'SCM - PLANNING'!$G$5:$R$5,'SCM - PLANNING'!W$6)</f>
        <v>0</v>
      </c>
      <c r="X1741" s="116">
        <f>SUMIFS($G1741:$R1741,'SCM - PLANNING'!$G$5:$R$5,'SCM - PLANNING'!X$6)</f>
        <v>0</v>
      </c>
    </row>
    <row r="1742" ht="14.25" customHeight="1">
      <c r="A1742" s="121"/>
      <c r="B1742" s="122" t="s">
        <v>268</v>
      </c>
      <c r="C1742" s="123" t="s">
        <v>69</v>
      </c>
      <c r="D1742" s="70"/>
      <c r="E1742" s="70"/>
      <c r="F1742" s="109"/>
      <c r="G1742" s="124">
        <f t="shared" ref="G1742:S1742" si="2183">IFERROR((1-(G1741/G1740)),0)</f>
        <v>0</v>
      </c>
      <c r="H1742" s="124">
        <f t="shared" si="2183"/>
        <v>0</v>
      </c>
      <c r="I1742" s="124">
        <f t="shared" si="2183"/>
        <v>0</v>
      </c>
      <c r="J1742" s="124">
        <f t="shared" si="2183"/>
        <v>0</v>
      </c>
      <c r="K1742" s="124">
        <f t="shared" si="2183"/>
        <v>0</v>
      </c>
      <c r="L1742" s="124">
        <f t="shared" si="2183"/>
        <v>0</v>
      </c>
      <c r="M1742" s="124">
        <f t="shared" si="2183"/>
        <v>0</v>
      </c>
      <c r="N1742" s="124">
        <f t="shared" si="2183"/>
        <v>0</v>
      </c>
      <c r="O1742" s="124">
        <f t="shared" si="2183"/>
        <v>0</v>
      </c>
      <c r="P1742" s="124">
        <f t="shared" si="2183"/>
        <v>0</v>
      </c>
      <c r="Q1742" s="124">
        <f t="shared" si="2183"/>
        <v>0</v>
      </c>
      <c r="R1742" s="124">
        <f t="shared" si="2183"/>
        <v>0</v>
      </c>
      <c r="S1742" s="124">
        <f t="shared" si="2183"/>
        <v>0</v>
      </c>
      <c r="T1742" s="109"/>
      <c r="U1742" s="124">
        <f t="shared" ref="U1742:X1742" si="2184">IFERROR((1-(U1741/U1740)),0)</f>
        <v>0</v>
      </c>
      <c r="V1742" s="124">
        <f t="shared" si="2184"/>
        <v>0</v>
      </c>
      <c r="W1742" s="124">
        <f t="shared" si="2184"/>
        <v>0</v>
      </c>
      <c r="X1742" s="124">
        <f t="shared" si="2184"/>
        <v>0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>
      <pane xSplit="6.0" ySplit="6.0" topLeftCell="G7" activePane="bottomRight" state="frozen"/>
      <selection activeCell="G1" sqref="G1" pane="topRight"/>
      <selection activeCell="A7" sqref="A7" pane="bottomLeft"/>
      <selection activeCell="G7" sqref="G7" pane="bottomRight"/>
    </sheetView>
  </sheetViews>
  <sheetFormatPr customHeight="1" defaultColWidth="12.63" defaultRowHeight="15.0"/>
  <cols>
    <col customWidth="1" min="1" max="1" width="3.75"/>
    <col customWidth="1" min="2" max="2" width="37.0"/>
    <col customWidth="1" min="3" max="3" width="8.75"/>
    <col customWidth="1" min="4" max="4" width="1.75"/>
    <col customWidth="1" min="5" max="5" width="15.25"/>
    <col customWidth="1" min="6" max="6" width="1.75"/>
    <col customWidth="1" min="7" max="7" width="19.25"/>
    <col customWidth="1" min="8" max="8" width="19.75"/>
    <col customWidth="1" min="9" max="9" width="18.0"/>
    <col customWidth="1" min="10" max="18" width="16.75"/>
    <col customWidth="1" min="19" max="19" width="23.13"/>
    <col customWidth="1" min="20" max="20" width="1.75"/>
    <col customWidth="1" min="21" max="21" width="19.0"/>
    <col customWidth="1" min="22" max="24" width="16.75"/>
    <col customWidth="1" min="25" max="33" width="8.75"/>
  </cols>
  <sheetData>
    <row r="1" ht="14.25" customHeight="1">
      <c r="A1" s="70" t="s">
        <v>47</v>
      </c>
      <c r="S1" s="70"/>
    </row>
    <row r="2" ht="14.25" customHeight="1">
      <c r="A2" s="70" t="s">
        <v>48</v>
      </c>
      <c r="S2" s="70"/>
    </row>
    <row r="3" ht="14.25" customHeight="1">
      <c r="A3" s="70" t="s">
        <v>453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</row>
    <row r="4" ht="14.25" customHeight="1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</row>
    <row r="5" ht="14.25" customHeight="1">
      <c r="G5" s="12" t="s">
        <v>192</v>
      </c>
      <c r="H5" s="12" t="s">
        <v>192</v>
      </c>
      <c r="I5" s="12" t="s">
        <v>192</v>
      </c>
      <c r="J5" s="12" t="s">
        <v>193</v>
      </c>
      <c r="K5" s="12" t="s">
        <v>193</v>
      </c>
      <c r="L5" s="12" t="s">
        <v>193</v>
      </c>
      <c r="M5" s="12" t="s">
        <v>194</v>
      </c>
      <c r="N5" s="12" t="s">
        <v>194</v>
      </c>
      <c r="O5" s="12" t="s">
        <v>194</v>
      </c>
      <c r="P5" s="12" t="s">
        <v>195</v>
      </c>
      <c r="Q5" s="12" t="s">
        <v>195</v>
      </c>
      <c r="R5" s="12" t="s">
        <v>195</v>
      </c>
      <c r="S5" s="70"/>
    </row>
    <row r="6" ht="14.25" customHeight="1">
      <c r="A6" s="102"/>
      <c r="B6" s="72"/>
      <c r="C6" s="73" t="s">
        <v>49</v>
      </c>
      <c r="E6" s="73" t="s">
        <v>196</v>
      </c>
      <c r="G6" s="73" t="s">
        <v>51</v>
      </c>
      <c r="H6" s="73" t="s">
        <v>1</v>
      </c>
      <c r="I6" s="73" t="s">
        <v>52</v>
      </c>
      <c r="J6" s="73" t="s">
        <v>53</v>
      </c>
      <c r="K6" s="73" t="s">
        <v>54</v>
      </c>
      <c r="L6" s="73" t="s">
        <v>55</v>
      </c>
      <c r="M6" s="73" t="s">
        <v>56</v>
      </c>
      <c r="N6" s="73" t="s">
        <v>57</v>
      </c>
      <c r="O6" s="73" t="s">
        <v>58</v>
      </c>
      <c r="P6" s="73" t="s">
        <v>59</v>
      </c>
      <c r="Q6" s="73" t="s">
        <v>60</v>
      </c>
      <c r="R6" s="73" t="s">
        <v>61</v>
      </c>
      <c r="S6" s="73" t="s">
        <v>197</v>
      </c>
      <c r="U6" s="73" t="s">
        <v>192</v>
      </c>
      <c r="V6" s="73" t="s">
        <v>193</v>
      </c>
      <c r="W6" s="73" t="s">
        <v>194</v>
      </c>
      <c r="X6" s="73" t="s">
        <v>195</v>
      </c>
    </row>
    <row r="7" ht="14.25" customHeight="1">
      <c r="A7" s="174"/>
      <c r="B7" s="104"/>
      <c r="S7" s="70"/>
    </row>
    <row r="8" ht="13.5" customHeight="1">
      <c r="A8" s="154" t="s">
        <v>198</v>
      </c>
      <c r="B8" s="155" t="s">
        <v>454</v>
      </c>
      <c r="C8" s="107"/>
      <c r="D8" s="70"/>
      <c r="E8" s="108"/>
      <c r="F8" s="109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9"/>
      <c r="U8" s="108"/>
      <c r="V8" s="108"/>
      <c r="W8" s="108"/>
      <c r="X8" s="108"/>
      <c r="Y8" s="70"/>
      <c r="Z8" s="70"/>
      <c r="AA8" s="70"/>
      <c r="AB8" s="70"/>
      <c r="AC8" s="70"/>
      <c r="AD8" s="70"/>
      <c r="AE8" s="70"/>
      <c r="AF8" s="70"/>
      <c r="AG8" s="70"/>
    </row>
    <row r="9" ht="14.25" customHeight="1">
      <c r="A9" s="110"/>
      <c r="B9" s="111" t="s">
        <v>455</v>
      </c>
      <c r="C9" s="112" t="s">
        <v>170</v>
      </c>
      <c r="E9" s="212"/>
      <c r="F9" s="114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 t="str">
        <f t="shared" ref="R9:R10" si="1">R14</f>
        <v/>
      </c>
      <c r="S9" s="120">
        <f t="shared" ref="S9:S10" si="2">SUM(G9:R9)</f>
        <v>0</v>
      </c>
      <c r="T9" s="114"/>
      <c r="U9" s="113">
        <f>SUMIFS($G9:$R9,'SCM - PLANNING'!$G$5:$R$5,'SCM - PLANNING'!U$6)</f>
        <v>0</v>
      </c>
      <c r="V9" s="113">
        <f>SUMIFS($G9:$R9,'SCM - PLANNING'!$G$5:$R$5,'SCM - PLANNING'!V$6)</f>
        <v>0</v>
      </c>
      <c r="W9" s="113">
        <f>SUMIFS($G9:$R9,'SCM - PLANNING'!$G$5:$R$5,'SCM - PLANNING'!W$6)</f>
        <v>0</v>
      </c>
      <c r="X9" s="113">
        <f>SUMIFS($G9:$R9,'SCM - PLANNING'!$G$5:$R$5,'SCM - PLANNING'!X$6)</f>
        <v>0</v>
      </c>
    </row>
    <row r="10" ht="14.25" customHeight="1">
      <c r="A10" s="110"/>
      <c r="B10" s="111" t="s">
        <v>456</v>
      </c>
      <c r="C10" s="112" t="s">
        <v>170</v>
      </c>
      <c r="E10" s="116"/>
      <c r="F10" s="114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 t="str">
        <f t="shared" si="1"/>
        <v/>
      </c>
      <c r="S10" s="120">
        <f t="shared" si="2"/>
        <v>0</v>
      </c>
      <c r="T10" s="114"/>
      <c r="U10" s="113">
        <f>SUMIFS($G10:$R10,'SCM - PLANNING'!$G$5:$R$5,'SCM - PLANNING'!U$6)</f>
        <v>0</v>
      </c>
      <c r="V10" s="113">
        <f>SUMIFS($G10:$R10,'SCM - PLANNING'!$G$5:$R$5,'SCM - PLANNING'!V$6)</f>
        <v>0</v>
      </c>
      <c r="W10" s="113">
        <f>SUMIFS($G10:$R10,'SCM - PLANNING'!$G$5:$R$5,'SCM - PLANNING'!W$6)</f>
        <v>0</v>
      </c>
      <c r="X10" s="113">
        <f>SUMIFS($G10:$R10,'SCM - PLANNING'!$G$5:$R$5,'SCM - PLANNING'!X$6)</f>
        <v>0</v>
      </c>
    </row>
    <row r="11" ht="14.25" customHeight="1">
      <c r="A11" s="163"/>
      <c r="B11" s="164" t="s">
        <v>457</v>
      </c>
      <c r="C11" s="165" t="s">
        <v>69</v>
      </c>
      <c r="D11" s="70"/>
      <c r="E11" s="213">
        <v>0.98</v>
      </c>
      <c r="F11" s="166"/>
      <c r="G11" s="168">
        <f t="shared" ref="G11:S11" si="3">IFERROR(G9/G10,0)</f>
        <v>0</v>
      </c>
      <c r="H11" s="168">
        <f t="shared" si="3"/>
        <v>0</v>
      </c>
      <c r="I11" s="168">
        <f t="shared" si="3"/>
        <v>0</v>
      </c>
      <c r="J11" s="168">
        <f t="shared" si="3"/>
        <v>0</v>
      </c>
      <c r="K11" s="168">
        <f t="shared" si="3"/>
        <v>0</v>
      </c>
      <c r="L11" s="168">
        <f t="shared" si="3"/>
        <v>0</v>
      </c>
      <c r="M11" s="168">
        <f t="shared" si="3"/>
        <v>0</v>
      </c>
      <c r="N11" s="168">
        <f t="shared" si="3"/>
        <v>0</v>
      </c>
      <c r="O11" s="168">
        <f t="shared" si="3"/>
        <v>0</v>
      </c>
      <c r="P11" s="168">
        <f t="shared" si="3"/>
        <v>0</v>
      </c>
      <c r="Q11" s="168">
        <f t="shared" si="3"/>
        <v>0</v>
      </c>
      <c r="R11" s="168">
        <f t="shared" si="3"/>
        <v>0</v>
      </c>
      <c r="S11" s="168">
        <f t="shared" si="3"/>
        <v>0</v>
      </c>
      <c r="T11" s="166"/>
      <c r="U11" s="168">
        <f t="shared" ref="U11:X11" si="4">IFERROR(U9/U10,0)</f>
        <v>0</v>
      </c>
      <c r="V11" s="168">
        <f t="shared" si="4"/>
        <v>0</v>
      </c>
      <c r="W11" s="168">
        <f t="shared" si="4"/>
        <v>0</v>
      </c>
      <c r="X11" s="168">
        <f t="shared" si="4"/>
        <v>0</v>
      </c>
      <c r="Y11" s="70"/>
      <c r="Z11" s="70"/>
      <c r="AA11" s="70"/>
      <c r="AB11" s="70"/>
      <c r="AC11" s="70"/>
      <c r="AD11" s="70"/>
      <c r="AE11" s="70"/>
      <c r="AF11" s="70"/>
      <c r="AG11" s="70"/>
    </row>
    <row r="12" ht="14.25" customHeight="1">
      <c r="S12" s="70"/>
    </row>
    <row r="13" ht="14.25" customHeight="1">
      <c r="A13" s="154" t="s">
        <v>217</v>
      </c>
      <c r="B13" s="214" t="s">
        <v>458</v>
      </c>
      <c r="C13" s="205"/>
      <c r="E13" s="108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7"/>
      <c r="U13" s="156"/>
      <c r="V13" s="156"/>
      <c r="W13" s="156"/>
      <c r="X13" s="156"/>
    </row>
    <row r="14" ht="14.25" customHeight="1">
      <c r="A14" s="110"/>
      <c r="B14" s="111" t="s">
        <v>459</v>
      </c>
      <c r="C14" s="146" t="s">
        <v>263</v>
      </c>
      <c r="E14" s="212"/>
      <c r="F14" s="114"/>
      <c r="G14" s="215">
        <v>1.1189073E8</v>
      </c>
      <c r="H14" s="215">
        <v>1.4536510879999998E8</v>
      </c>
      <c r="I14" s="215">
        <v>2.4979806653980064E8</v>
      </c>
      <c r="J14" s="215">
        <v>2.60557368E8</v>
      </c>
      <c r="K14" s="215"/>
      <c r="L14" s="215"/>
      <c r="M14" s="215"/>
      <c r="N14" s="215"/>
      <c r="O14" s="215"/>
      <c r="P14" s="215"/>
      <c r="Q14" s="215"/>
      <c r="R14" s="215"/>
      <c r="S14" s="216">
        <f t="shared" ref="S14:S15" si="5">SUM(G14:R14)</f>
        <v>767611273.3</v>
      </c>
      <c r="T14" s="140"/>
      <c r="U14" s="141">
        <f>SUMIFS($G14:$R14,'SCM - PLANNING'!$G$5:$R$5,'SCM - PLANNING'!U$6)</f>
        <v>507053905.3</v>
      </c>
      <c r="V14" s="141">
        <f>SUMIFS($G14:$R14,'SCM - PLANNING'!$G$5:$R$5,'SCM - PLANNING'!V$6)</f>
        <v>260557368</v>
      </c>
      <c r="W14" s="141">
        <f>SUMIFS($G14:$R14,'SCM - PLANNING'!$G$5:$R$5,'SCM - PLANNING'!W$6)</f>
        <v>0</v>
      </c>
      <c r="X14" s="141">
        <f>SUMIFS($G14:$R14,'SCM - PLANNING'!$G$5:$R$5,'SCM - PLANNING'!X$6)</f>
        <v>0</v>
      </c>
    </row>
    <row r="15" ht="14.25" customHeight="1">
      <c r="A15" s="110"/>
      <c r="B15" s="111" t="s">
        <v>460</v>
      </c>
      <c r="C15" s="146" t="s">
        <v>263</v>
      </c>
      <c r="E15" s="116"/>
      <c r="F15" s="114"/>
      <c r="G15" s="215">
        <v>2.52093285E8</v>
      </c>
      <c r="H15" s="215">
        <v>4.054552749E8</v>
      </c>
      <c r="I15" s="215">
        <v>3.027508774830127E8</v>
      </c>
      <c r="J15" s="215">
        <v>2.95860615E8</v>
      </c>
      <c r="K15" s="215"/>
      <c r="L15" s="215"/>
      <c r="M15" s="215"/>
      <c r="N15" s="215"/>
      <c r="O15" s="215"/>
      <c r="P15" s="215"/>
      <c r="Q15" s="215"/>
      <c r="R15" s="215"/>
      <c r="S15" s="216">
        <f t="shared" si="5"/>
        <v>1256160052</v>
      </c>
      <c r="T15" s="140"/>
      <c r="U15" s="141">
        <f>SUMIFS($G15:$R15,'SCM - PLANNING'!$G$5:$R$5,'SCM - PLANNING'!U$6)</f>
        <v>960299437.4</v>
      </c>
      <c r="V15" s="141">
        <f>SUMIFS($G15:$R15,'SCM - PLANNING'!$G$5:$R$5,'SCM - PLANNING'!V$6)</f>
        <v>295860615</v>
      </c>
      <c r="W15" s="141">
        <f>SUMIFS($G15:$R15,'SCM - PLANNING'!$G$5:$R$5,'SCM - PLANNING'!W$6)</f>
        <v>0</v>
      </c>
      <c r="X15" s="141">
        <f>SUMIFS($G15:$R15,'SCM - PLANNING'!$G$5:$R$5,'SCM - PLANNING'!X$6)</f>
        <v>0</v>
      </c>
    </row>
    <row r="16" ht="14.25" customHeight="1">
      <c r="A16" s="163"/>
      <c r="B16" s="164" t="s">
        <v>461</v>
      </c>
      <c r="C16" s="165" t="s">
        <v>69</v>
      </c>
      <c r="D16" s="70"/>
      <c r="E16" s="213">
        <v>1.0</v>
      </c>
      <c r="F16" s="166"/>
      <c r="G16" s="168">
        <f t="shared" ref="G16:S16" si="6">IFERROR(G14/G15,0)</f>
        <v>0.4438465309</v>
      </c>
      <c r="H16" s="168">
        <f t="shared" si="6"/>
        <v>0.3585231659</v>
      </c>
      <c r="I16" s="168">
        <f t="shared" si="6"/>
        <v>0.8250944427</v>
      </c>
      <c r="J16" s="168">
        <f t="shared" si="6"/>
        <v>0.8806760846</v>
      </c>
      <c r="K16" s="168">
        <f t="shared" si="6"/>
        <v>0</v>
      </c>
      <c r="L16" s="168">
        <f t="shared" si="6"/>
        <v>0</v>
      </c>
      <c r="M16" s="168">
        <f t="shared" si="6"/>
        <v>0</v>
      </c>
      <c r="N16" s="168">
        <f t="shared" si="6"/>
        <v>0</v>
      </c>
      <c r="O16" s="168">
        <f t="shared" si="6"/>
        <v>0</v>
      </c>
      <c r="P16" s="168">
        <f t="shared" si="6"/>
        <v>0</v>
      </c>
      <c r="Q16" s="168">
        <f t="shared" si="6"/>
        <v>0</v>
      </c>
      <c r="R16" s="168">
        <f t="shared" si="6"/>
        <v>0</v>
      </c>
      <c r="S16" s="168">
        <f t="shared" si="6"/>
        <v>0.6110776026</v>
      </c>
      <c r="T16" s="166"/>
      <c r="U16" s="168">
        <f t="shared" ref="U16:X16" si="7">IFERROR(U14/U15,0)</f>
        <v>0.5280164557</v>
      </c>
      <c r="V16" s="168">
        <f t="shared" si="7"/>
        <v>0.8806760846</v>
      </c>
      <c r="W16" s="168">
        <f t="shared" si="7"/>
        <v>0</v>
      </c>
      <c r="X16" s="168">
        <f t="shared" si="7"/>
        <v>0</v>
      </c>
      <c r="Y16" s="70"/>
      <c r="Z16" s="70"/>
      <c r="AA16" s="70"/>
      <c r="AB16" s="70"/>
      <c r="AC16" s="70"/>
      <c r="AD16" s="70"/>
      <c r="AE16" s="70"/>
      <c r="AF16" s="70"/>
      <c r="AG16" s="70"/>
    </row>
    <row r="17" ht="6.0" customHeight="1">
      <c r="A17" s="174"/>
      <c r="B17" s="104"/>
      <c r="S17" s="70"/>
    </row>
    <row r="18" ht="14.25" customHeight="1">
      <c r="A18" s="154" t="s">
        <v>232</v>
      </c>
      <c r="B18" s="214" t="s">
        <v>462</v>
      </c>
      <c r="C18" s="205"/>
      <c r="E18" s="108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7"/>
      <c r="U18" s="156"/>
      <c r="V18" s="156"/>
      <c r="W18" s="156"/>
      <c r="X18" s="156"/>
    </row>
    <row r="19" ht="14.25" customHeight="1">
      <c r="A19" s="144"/>
      <c r="B19" s="145" t="s">
        <v>463</v>
      </c>
      <c r="C19" s="146" t="s">
        <v>263</v>
      </c>
      <c r="E19" s="116"/>
      <c r="F19" s="114"/>
      <c r="G19" s="215">
        <v>1.1189073E8</v>
      </c>
      <c r="H19" s="215">
        <v>1.4536510879999998E8</v>
      </c>
      <c r="I19" s="215">
        <v>2.4979806653980064E8</v>
      </c>
      <c r="J19" s="215">
        <v>2.60557368E8</v>
      </c>
      <c r="K19" s="215"/>
      <c r="L19" s="215"/>
      <c r="M19" s="215"/>
      <c r="N19" s="215"/>
      <c r="O19" s="215"/>
      <c r="P19" s="215"/>
      <c r="Q19" s="215"/>
      <c r="R19" s="215"/>
      <c r="S19" s="216">
        <f t="shared" ref="S19:S20" si="8">SUM(G19:R19)</f>
        <v>767611273.3</v>
      </c>
      <c r="T19" s="217"/>
      <c r="U19" s="215">
        <f>SUMIFS($G19:$R19,'SCM - PLANNING'!$G$5:$R$5,'SCM - PLANNING'!U$6)</f>
        <v>507053905.3</v>
      </c>
      <c r="V19" s="215">
        <f>SUMIFS($G19:$R19,'SCM - PLANNING'!$G$5:$R$5,'SCM - PLANNING'!V$6)</f>
        <v>260557368</v>
      </c>
      <c r="W19" s="215">
        <f>SUMIFS($G19:$R19,'SCM - PLANNING'!$G$5:$R$5,'SCM - PLANNING'!W$6)</f>
        <v>0</v>
      </c>
      <c r="X19" s="215">
        <f>SUMIFS($G19:$R19,'SCM - PLANNING'!$G$5:$R$5,'SCM - PLANNING'!X$6)</f>
        <v>0</v>
      </c>
    </row>
    <row r="20" ht="15.0" customHeight="1">
      <c r="A20" s="144"/>
      <c r="B20" s="145" t="s">
        <v>464</v>
      </c>
      <c r="C20" s="146" t="s">
        <v>263</v>
      </c>
      <c r="E20" s="116"/>
      <c r="F20" s="114"/>
      <c r="G20" s="215">
        <v>1.86864585E8</v>
      </c>
      <c r="H20" s="215">
        <v>1.799769641E8</v>
      </c>
      <c r="I20" s="215">
        <v>2.8393436610760367E8</v>
      </c>
      <c r="J20" s="215">
        <v>2.63346205E8</v>
      </c>
      <c r="K20" s="215"/>
      <c r="L20" s="215"/>
      <c r="M20" s="215"/>
      <c r="N20" s="215"/>
      <c r="O20" s="215"/>
      <c r="P20" s="215"/>
      <c r="Q20" s="215"/>
      <c r="R20" s="215"/>
      <c r="S20" s="216">
        <f t="shared" si="8"/>
        <v>914122120.2</v>
      </c>
      <c r="T20" s="217"/>
      <c r="U20" s="215">
        <f>SUMIFS($G20:$R20,'SCM - PLANNING'!$G$5:$R$5,'SCM - PLANNING'!U$6)</f>
        <v>650775915.2</v>
      </c>
      <c r="V20" s="215">
        <f>SUMIFS($G20:$R20,'SCM - PLANNING'!$G$5:$R$5,'SCM - PLANNING'!V$6)</f>
        <v>263346205</v>
      </c>
      <c r="W20" s="215">
        <f>SUMIFS($G20:$R20,'SCM - PLANNING'!$G$5:$R$5,'SCM - PLANNING'!W$6)</f>
        <v>0</v>
      </c>
      <c r="X20" s="215">
        <f>SUMIFS($G20:$R20,'SCM - PLANNING'!$G$5:$R$5,'SCM - PLANNING'!X$6)</f>
        <v>0</v>
      </c>
    </row>
    <row r="21" ht="15.0" customHeight="1">
      <c r="A21" s="47"/>
      <c r="B21" s="218" t="s">
        <v>465</v>
      </c>
      <c r="C21" s="146" t="s">
        <v>263</v>
      </c>
      <c r="E21" s="116"/>
      <c r="F21" s="114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20"/>
      <c r="T21" s="217"/>
      <c r="U21" s="219"/>
      <c r="V21" s="219"/>
      <c r="W21" s="219"/>
      <c r="X21" s="219"/>
    </row>
    <row r="22" ht="14.25" customHeight="1">
      <c r="A22" s="163"/>
      <c r="B22" s="164" t="s">
        <v>461</v>
      </c>
      <c r="C22" s="165" t="s">
        <v>69</v>
      </c>
      <c r="D22" s="70"/>
      <c r="E22" s="213">
        <v>1.0</v>
      </c>
      <c r="F22" s="166"/>
      <c r="G22" s="168">
        <f t="shared" ref="G22:S22" si="9">IFERROR(G19/G20,0)</f>
        <v>0.5987797527</v>
      </c>
      <c r="H22" s="168">
        <f t="shared" si="9"/>
        <v>0.8076873034</v>
      </c>
      <c r="I22" s="168">
        <f t="shared" si="9"/>
        <v>0.8797739772</v>
      </c>
      <c r="J22" s="168">
        <f t="shared" si="9"/>
        <v>0.9894099974</v>
      </c>
      <c r="K22" s="168">
        <f t="shared" si="9"/>
        <v>0</v>
      </c>
      <c r="L22" s="168">
        <f t="shared" si="9"/>
        <v>0</v>
      </c>
      <c r="M22" s="168">
        <f t="shared" si="9"/>
        <v>0</v>
      </c>
      <c r="N22" s="168">
        <f t="shared" si="9"/>
        <v>0</v>
      </c>
      <c r="O22" s="168">
        <f t="shared" si="9"/>
        <v>0</v>
      </c>
      <c r="P22" s="168">
        <f t="shared" si="9"/>
        <v>0</v>
      </c>
      <c r="Q22" s="168">
        <f t="shared" si="9"/>
        <v>0</v>
      </c>
      <c r="R22" s="168">
        <f t="shared" si="9"/>
        <v>0</v>
      </c>
      <c r="S22" s="168">
        <f t="shared" si="9"/>
        <v>0.8397250831</v>
      </c>
      <c r="T22" s="166"/>
      <c r="U22" s="168">
        <f t="shared" ref="U22:X22" si="10">IFERROR(U19/U20,0)</f>
        <v>0.7791528443</v>
      </c>
      <c r="V22" s="168">
        <f t="shared" si="10"/>
        <v>0.9894099974</v>
      </c>
      <c r="W22" s="168">
        <f t="shared" si="10"/>
        <v>0</v>
      </c>
      <c r="X22" s="168">
        <f t="shared" si="10"/>
        <v>0</v>
      </c>
      <c r="Y22" s="70"/>
      <c r="Z22" s="70"/>
      <c r="AA22" s="70"/>
      <c r="AB22" s="70"/>
      <c r="AC22" s="70"/>
      <c r="AD22" s="70"/>
      <c r="AE22" s="70"/>
      <c r="AF22" s="70"/>
      <c r="AG22" s="70"/>
    </row>
    <row r="23" ht="14.25" customHeight="1">
      <c r="A23" s="174"/>
      <c r="B23" s="104"/>
      <c r="S23" s="70"/>
    </row>
    <row r="24" ht="14.25" hidden="1" customHeight="1">
      <c r="A24" s="154" t="s">
        <v>232</v>
      </c>
      <c r="B24" s="214" t="s">
        <v>466</v>
      </c>
      <c r="C24" s="205"/>
      <c r="E24" s="108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7"/>
      <c r="U24" s="156"/>
      <c r="V24" s="156"/>
      <c r="W24" s="156"/>
      <c r="X24" s="156"/>
    </row>
    <row r="25" ht="14.25" hidden="1" customHeight="1">
      <c r="A25" s="144"/>
      <c r="B25" s="145" t="s">
        <v>463</v>
      </c>
      <c r="C25" s="146" t="s">
        <v>263</v>
      </c>
      <c r="E25" s="116"/>
      <c r="F25" s="114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6">
        <f t="shared" ref="S25:S26" si="11">SUM(G25:R25)</f>
        <v>0</v>
      </c>
      <c r="T25" s="217"/>
      <c r="U25" s="215">
        <f>SUMIFS($G25:$R25,'SCM - PLANNING'!$G$5:$R$5,'SCM - PLANNING'!U$6)</f>
        <v>0</v>
      </c>
      <c r="V25" s="215">
        <f>SUMIFS($G25:$R25,'SCM - PLANNING'!$G$5:$R$5,'SCM - PLANNING'!V$6)</f>
        <v>0</v>
      </c>
      <c r="W25" s="215">
        <f>SUMIFS($G25:$R25,'SCM - PLANNING'!$G$5:$R$5,'SCM - PLANNING'!W$6)</f>
        <v>0</v>
      </c>
      <c r="X25" s="215">
        <f>SUMIFS($G25:$R25,'SCM - PLANNING'!$G$5:$R$5,'SCM - PLANNING'!X$6)</f>
        <v>0</v>
      </c>
    </row>
    <row r="26" ht="15.0" hidden="1" customHeight="1">
      <c r="A26" s="144"/>
      <c r="B26" s="145" t="s">
        <v>464</v>
      </c>
      <c r="C26" s="146" t="s">
        <v>263</v>
      </c>
      <c r="E26" s="116"/>
      <c r="F26" s="114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6">
        <f t="shared" si="11"/>
        <v>0</v>
      </c>
      <c r="T26" s="217"/>
      <c r="U26" s="215">
        <f>SUMIFS($G26:$R26,'SCM - PLANNING'!$G$5:$R$5,'SCM - PLANNING'!U$6)</f>
        <v>0</v>
      </c>
      <c r="V26" s="215">
        <f>SUMIFS($G26:$R26,'SCM - PLANNING'!$G$5:$R$5,'SCM - PLANNING'!V$6)</f>
        <v>0</v>
      </c>
      <c r="W26" s="215">
        <f>SUMIFS($G26:$R26,'SCM - PLANNING'!$G$5:$R$5,'SCM - PLANNING'!W$6)</f>
        <v>0</v>
      </c>
      <c r="X26" s="215">
        <f>SUMIFS($G26:$R26,'SCM - PLANNING'!$G$5:$R$5,'SCM - PLANNING'!X$6)</f>
        <v>0</v>
      </c>
    </row>
    <row r="27" ht="15.0" hidden="1" customHeight="1">
      <c r="A27" s="47"/>
      <c r="B27" s="218" t="s">
        <v>465</v>
      </c>
      <c r="C27" s="146" t="s">
        <v>263</v>
      </c>
      <c r="E27" s="116"/>
      <c r="F27" s="114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20"/>
      <c r="T27" s="217"/>
      <c r="U27" s="219"/>
      <c r="V27" s="219"/>
      <c r="W27" s="219"/>
      <c r="X27" s="219"/>
    </row>
    <row r="28" ht="14.25" hidden="1" customHeight="1">
      <c r="A28" s="163"/>
      <c r="B28" s="164" t="s">
        <v>461</v>
      </c>
      <c r="C28" s="165" t="s">
        <v>69</v>
      </c>
      <c r="D28" s="70"/>
      <c r="E28" s="213">
        <v>1.0</v>
      </c>
      <c r="F28" s="166"/>
      <c r="G28" s="168">
        <f t="shared" ref="G28:S28" si="12">IFERROR(G25/G26,0)</f>
        <v>0</v>
      </c>
      <c r="H28" s="168">
        <f t="shared" si="12"/>
        <v>0</v>
      </c>
      <c r="I28" s="168">
        <f t="shared" si="12"/>
        <v>0</v>
      </c>
      <c r="J28" s="168">
        <f t="shared" si="12"/>
        <v>0</v>
      </c>
      <c r="K28" s="168">
        <f t="shared" si="12"/>
        <v>0</v>
      </c>
      <c r="L28" s="168">
        <f t="shared" si="12"/>
        <v>0</v>
      </c>
      <c r="M28" s="168">
        <f t="shared" si="12"/>
        <v>0</v>
      </c>
      <c r="N28" s="168">
        <f t="shared" si="12"/>
        <v>0</v>
      </c>
      <c r="O28" s="168">
        <f t="shared" si="12"/>
        <v>0</v>
      </c>
      <c r="P28" s="168">
        <f t="shared" si="12"/>
        <v>0</v>
      </c>
      <c r="Q28" s="168">
        <f t="shared" si="12"/>
        <v>0</v>
      </c>
      <c r="R28" s="168">
        <f t="shared" si="12"/>
        <v>0</v>
      </c>
      <c r="S28" s="168">
        <f t="shared" si="12"/>
        <v>0</v>
      </c>
      <c r="T28" s="166"/>
      <c r="U28" s="168">
        <f t="shared" ref="U28:X28" si="13">IFERROR(U25/U26,0)</f>
        <v>0</v>
      </c>
      <c r="V28" s="168">
        <f t="shared" si="13"/>
        <v>0</v>
      </c>
      <c r="W28" s="168">
        <f t="shared" si="13"/>
        <v>0</v>
      </c>
      <c r="X28" s="168">
        <f t="shared" si="13"/>
        <v>0</v>
      </c>
      <c r="Y28" s="70"/>
      <c r="Z28" s="70"/>
      <c r="AA28" s="70"/>
      <c r="AB28" s="70"/>
      <c r="AC28" s="70"/>
      <c r="AD28" s="70"/>
      <c r="AE28" s="70"/>
      <c r="AF28" s="70"/>
      <c r="AG28" s="70"/>
    </row>
    <row r="29" ht="14.25" hidden="1" customHeight="1">
      <c r="A29" s="174"/>
      <c r="B29" s="104"/>
      <c r="S29" s="70"/>
    </row>
    <row r="30" ht="14.25" hidden="1" customHeight="1">
      <c r="A30" s="154" t="s">
        <v>467</v>
      </c>
      <c r="B30" s="214" t="s">
        <v>468</v>
      </c>
      <c r="C30" s="205"/>
      <c r="E30" s="108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7"/>
      <c r="U30" s="156"/>
      <c r="V30" s="156"/>
      <c r="W30" s="156"/>
      <c r="X30" s="156"/>
    </row>
    <row r="31" ht="14.25" hidden="1" customHeight="1">
      <c r="A31" s="144"/>
      <c r="B31" s="145" t="s">
        <v>463</v>
      </c>
      <c r="C31" s="146" t="s">
        <v>263</v>
      </c>
      <c r="E31" s="116"/>
      <c r="F31" s="114"/>
      <c r="G31" s="215"/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/>
      <c r="S31" s="216">
        <f t="shared" ref="S31:S32" si="14">SUM(G31:R31)</f>
        <v>0</v>
      </c>
      <c r="T31" s="217"/>
      <c r="U31" s="215">
        <f>SUMIFS($G31:$R31,'SCM - PLANNING'!$G$5:$R$5,'SCM - PLANNING'!U$6)</f>
        <v>0</v>
      </c>
      <c r="V31" s="215">
        <f>SUMIFS($G31:$R31,'SCM - PLANNING'!$G$5:$R$5,'SCM - PLANNING'!V$6)</f>
        <v>0</v>
      </c>
      <c r="W31" s="215">
        <f>SUMIFS($G31:$R31,'SCM - PLANNING'!$G$5:$R$5,'SCM - PLANNING'!W$6)</f>
        <v>0</v>
      </c>
      <c r="X31" s="215">
        <f>SUMIFS($G31:$R31,'SCM - PLANNING'!$G$5:$R$5,'SCM - PLANNING'!X$6)</f>
        <v>0</v>
      </c>
    </row>
    <row r="32" ht="15.0" hidden="1" customHeight="1">
      <c r="A32" s="144"/>
      <c r="B32" s="145" t="s">
        <v>464</v>
      </c>
      <c r="C32" s="146" t="s">
        <v>263</v>
      </c>
      <c r="E32" s="116"/>
      <c r="F32" s="114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6">
        <f t="shared" si="14"/>
        <v>0</v>
      </c>
      <c r="T32" s="217"/>
      <c r="U32" s="215">
        <f>SUMIFS($G32:$R32,'SCM - PLANNING'!$G$5:$R$5,'SCM - PLANNING'!U$6)</f>
        <v>0</v>
      </c>
      <c r="V32" s="215">
        <f>SUMIFS($G32:$R32,'SCM - PLANNING'!$G$5:$R$5,'SCM - PLANNING'!V$6)</f>
        <v>0</v>
      </c>
      <c r="W32" s="215">
        <f>SUMIFS($G32:$R32,'SCM - PLANNING'!$G$5:$R$5,'SCM - PLANNING'!W$6)</f>
        <v>0</v>
      </c>
      <c r="X32" s="215">
        <f>SUMIFS($G32:$R32,'SCM - PLANNING'!$G$5:$R$5,'SCM - PLANNING'!X$6)</f>
        <v>0</v>
      </c>
    </row>
    <row r="33" ht="15.0" hidden="1" customHeight="1">
      <c r="A33" s="47"/>
      <c r="B33" s="218" t="s">
        <v>465</v>
      </c>
      <c r="C33" s="146" t="s">
        <v>263</v>
      </c>
      <c r="E33" s="116"/>
      <c r="F33" s="114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20"/>
      <c r="T33" s="217"/>
      <c r="U33" s="219"/>
      <c r="V33" s="219"/>
      <c r="W33" s="219"/>
      <c r="X33" s="219"/>
    </row>
    <row r="34" ht="14.25" hidden="1" customHeight="1">
      <c r="A34" s="163"/>
      <c r="B34" s="164" t="s">
        <v>461</v>
      </c>
      <c r="C34" s="165" t="s">
        <v>69</v>
      </c>
      <c r="D34" s="70"/>
      <c r="E34" s="213">
        <v>1.0</v>
      </c>
      <c r="F34" s="166"/>
      <c r="G34" s="168">
        <f t="shared" ref="G34:S34" si="15">IFERROR(G31/G32,0)</f>
        <v>0</v>
      </c>
      <c r="H34" s="168">
        <f t="shared" si="15"/>
        <v>0</v>
      </c>
      <c r="I34" s="168">
        <f t="shared" si="15"/>
        <v>0</v>
      </c>
      <c r="J34" s="168">
        <f t="shared" si="15"/>
        <v>0</v>
      </c>
      <c r="K34" s="168">
        <f t="shared" si="15"/>
        <v>0</v>
      </c>
      <c r="L34" s="168">
        <f t="shared" si="15"/>
        <v>0</v>
      </c>
      <c r="M34" s="168">
        <f t="shared" si="15"/>
        <v>0</v>
      </c>
      <c r="N34" s="168">
        <f t="shared" si="15"/>
        <v>0</v>
      </c>
      <c r="O34" s="168">
        <f t="shared" si="15"/>
        <v>0</v>
      </c>
      <c r="P34" s="168">
        <f t="shared" si="15"/>
        <v>0</v>
      </c>
      <c r="Q34" s="168">
        <f t="shared" si="15"/>
        <v>0</v>
      </c>
      <c r="R34" s="168">
        <f t="shared" si="15"/>
        <v>0</v>
      </c>
      <c r="S34" s="168">
        <f t="shared" si="15"/>
        <v>0</v>
      </c>
      <c r="T34" s="166"/>
      <c r="U34" s="168">
        <f t="shared" ref="U34:X34" si="16">IFERROR(U31/U32,0)</f>
        <v>0</v>
      </c>
      <c r="V34" s="168">
        <f t="shared" si="16"/>
        <v>0</v>
      </c>
      <c r="W34" s="168">
        <f t="shared" si="16"/>
        <v>0</v>
      </c>
      <c r="X34" s="168">
        <f t="shared" si="16"/>
        <v>0</v>
      </c>
      <c r="Y34" s="70"/>
      <c r="Z34" s="70"/>
      <c r="AA34" s="70"/>
      <c r="AB34" s="70"/>
      <c r="AC34" s="70"/>
      <c r="AD34" s="70"/>
      <c r="AE34" s="70"/>
      <c r="AF34" s="70"/>
      <c r="AG34" s="70"/>
    </row>
    <row r="35" ht="14.25" hidden="1" customHeight="1">
      <c r="A35" s="174"/>
      <c r="B35" s="104"/>
      <c r="S35" s="70"/>
    </row>
    <row r="36" ht="14.25" hidden="1" customHeight="1">
      <c r="A36" s="154" t="s">
        <v>469</v>
      </c>
      <c r="B36" s="214" t="s">
        <v>470</v>
      </c>
      <c r="C36" s="205"/>
      <c r="E36" s="108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  <c r="U36" s="156"/>
      <c r="V36" s="156"/>
      <c r="W36" s="156"/>
      <c r="X36" s="156"/>
    </row>
    <row r="37" ht="14.25" hidden="1" customHeight="1">
      <c r="A37" s="144"/>
      <c r="B37" s="145" t="s">
        <v>463</v>
      </c>
      <c r="C37" s="146" t="s">
        <v>263</v>
      </c>
      <c r="E37" s="116"/>
      <c r="F37" s="114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6">
        <f t="shared" ref="S37:S38" si="17">SUM(G37:R37)</f>
        <v>0</v>
      </c>
      <c r="T37" s="217"/>
      <c r="U37" s="215">
        <f>SUMIFS($G37:$R37,'SCM - PLANNING'!$G$5:$R$5,'SCM - PLANNING'!U$6)</f>
        <v>0</v>
      </c>
      <c r="V37" s="215">
        <f>SUMIFS($G37:$R37,'SCM - PLANNING'!$G$5:$R$5,'SCM - PLANNING'!V$6)</f>
        <v>0</v>
      </c>
      <c r="W37" s="215">
        <f>SUMIFS($G37:$R37,'SCM - PLANNING'!$G$5:$R$5,'SCM - PLANNING'!W$6)</f>
        <v>0</v>
      </c>
      <c r="X37" s="215">
        <f>SUMIFS($G37:$R37,'SCM - PLANNING'!$G$5:$R$5,'SCM - PLANNING'!X$6)</f>
        <v>0</v>
      </c>
    </row>
    <row r="38" ht="15.0" hidden="1" customHeight="1">
      <c r="A38" s="144"/>
      <c r="B38" s="145" t="s">
        <v>464</v>
      </c>
      <c r="C38" s="146" t="s">
        <v>263</v>
      </c>
      <c r="E38" s="116"/>
      <c r="F38" s="114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6">
        <f t="shared" si="17"/>
        <v>0</v>
      </c>
      <c r="T38" s="217"/>
      <c r="U38" s="215">
        <f>SUMIFS($G38:$R38,'SCM - PLANNING'!$G$5:$R$5,'SCM - PLANNING'!U$6)</f>
        <v>0</v>
      </c>
      <c r="V38" s="215">
        <f>SUMIFS($G38:$R38,'SCM - PLANNING'!$G$5:$R$5,'SCM - PLANNING'!V$6)</f>
        <v>0</v>
      </c>
      <c r="W38" s="215">
        <f>SUMIFS($G38:$R38,'SCM - PLANNING'!$G$5:$R$5,'SCM - PLANNING'!W$6)</f>
        <v>0</v>
      </c>
      <c r="X38" s="215">
        <f>SUMIFS($G38:$R38,'SCM - PLANNING'!$G$5:$R$5,'SCM - PLANNING'!X$6)</f>
        <v>0</v>
      </c>
    </row>
    <row r="39" ht="15.0" hidden="1" customHeight="1">
      <c r="A39" s="47"/>
      <c r="B39" s="218" t="s">
        <v>465</v>
      </c>
      <c r="C39" s="146" t="s">
        <v>263</v>
      </c>
      <c r="E39" s="116"/>
      <c r="F39" s="114"/>
      <c r="G39" s="219"/>
      <c r="H39" s="21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20"/>
      <c r="T39" s="217"/>
      <c r="U39" s="219"/>
      <c r="V39" s="219"/>
      <c r="W39" s="219"/>
      <c r="X39" s="219"/>
    </row>
    <row r="40" ht="14.25" hidden="1" customHeight="1">
      <c r="A40" s="163"/>
      <c r="B40" s="164" t="s">
        <v>461</v>
      </c>
      <c r="C40" s="165" t="s">
        <v>69</v>
      </c>
      <c r="D40" s="70"/>
      <c r="E40" s="213">
        <v>1.0</v>
      </c>
      <c r="F40" s="166"/>
      <c r="G40" s="168">
        <f t="shared" ref="G40:S40" si="18">IFERROR(G37/G38,0)</f>
        <v>0</v>
      </c>
      <c r="H40" s="168">
        <f t="shared" si="18"/>
        <v>0</v>
      </c>
      <c r="I40" s="168">
        <f t="shared" si="18"/>
        <v>0</v>
      </c>
      <c r="J40" s="168">
        <f t="shared" si="18"/>
        <v>0</v>
      </c>
      <c r="K40" s="168">
        <f t="shared" si="18"/>
        <v>0</v>
      </c>
      <c r="L40" s="168">
        <f t="shared" si="18"/>
        <v>0</v>
      </c>
      <c r="M40" s="168">
        <f t="shared" si="18"/>
        <v>0</v>
      </c>
      <c r="N40" s="168">
        <f t="shared" si="18"/>
        <v>0</v>
      </c>
      <c r="O40" s="168">
        <f t="shared" si="18"/>
        <v>0</v>
      </c>
      <c r="P40" s="168">
        <f t="shared" si="18"/>
        <v>0</v>
      </c>
      <c r="Q40" s="168">
        <f t="shared" si="18"/>
        <v>0</v>
      </c>
      <c r="R40" s="168">
        <f t="shared" si="18"/>
        <v>0</v>
      </c>
      <c r="S40" s="168">
        <f t="shared" si="18"/>
        <v>0</v>
      </c>
      <c r="T40" s="166"/>
      <c r="U40" s="168">
        <f t="shared" ref="U40:X40" si="19">IFERROR(U37/U38,0)</f>
        <v>0</v>
      </c>
      <c r="V40" s="168">
        <f t="shared" si="19"/>
        <v>0</v>
      </c>
      <c r="W40" s="168">
        <f t="shared" si="19"/>
        <v>0</v>
      </c>
      <c r="X40" s="168">
        <f t="shared" si="19"/>
        <v>0</v>
      </c>
      <c r="Y40" s="70"/>
      <c r="Z40" s="70"/>
      <c r="AA40" s="70"/>
      <c r="AB40" s="70"/>
      <c r="AC40" s="70"/>
      <c r="AD40" s="70"/>
      <c r="AE40" s="70"/>
      <c r="AF40" s="70"/>
      <c r="AG40" s="70"/>
    </row>
    <row r="41" ht="14.25" customHeight="1">
      <c r="A41" s="174"/>
      <c r="B41" s="104"/>
      <c r="S41" s="70"/>
    </row>
    <row r="42" ht="14.25" hidden="1" customHeight="1">
      <c r="A42" s="154" t="s">
        <v>234</v>
      </c>
      <c r="B42" s="214" t="s">
        <v>471</v>
      </c>
      <c r="C42" s="107"/>
      <c r="D42" s="70"/>
      <c r="E42" s="108"/>
      <c r="F42" s="109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9"/>
      <c r="U42" s="108"/>
      <c r="V42" s="108"/>
      <c r="W42" s="108"/>
      <c r="X42" s="108"/>
      <c r="Y42" s="70"/>
      <c r="Z42" s="70"/>
      <c r="AA42" s="70"/>
      <c r="AB42" s="70"/>
      <c r="AC42" s="70"/>
      <c r="AD42" s="70"/>
      <c r="AE42" s="70"/>
      <c r="AF42" s="70"/>
      <c r="AG42" s="70"/>
    </row>
    <row r="43" ht="14.25" hidden="1" customHeight="1">
      <c r="A43" s="110" t="s">
        <v>472</v>
      </c>
      <c r="B43" s="111" t="s">
        <v>473</v>
      </c>
      <c r="C43" s="112" t="s">
        <v>170</v>
      </c>
      <c r="E43" s="116"/>
      <c r="F43" s="114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20">
        <f t="shared" ref="S43:S63" si="20">SUM(G43:R43)</f>
        <v>0</v>
      </c>
      <c r="T43" s="114"/>
      <c r="U43" s="116">
        <f>SUMIFS($G43:$R43,'SCM - PLANNING'!$G$5:$R$5,'SCM - PLANNING'!U$6)</f>
        <v>0</v>
      </c>
      <c r="V43" s="116">
        <f>SUMIFS($G43:$R43,'SCM - PLANNING'!$G$5:$R$5,'SCM - PLANNING'!V$6)</f>
        <v>0</v>
      </c>
      <c r="W43" s="116">
        <f>SUMIFS($G43:$R43,'SCM - PLANNING'!$G$5:$R$5,'SCM - PLANNING'!W$6)</f>
        <v>0</v>
      </c>
      <c r="X43" s="116">
        <f>SUMIFS($G43:$R43,'SCM - PLANNING'!$G$5:$R$5,'SCM - PLANNING'!X$6)</f>
        <v>0</v>
      </c>
    </row>
    <row r="44" ht="14.25" hidden="1" customHeight="1">
      <c r="A44" s="110" t="s">
        <v>472</v>
      </c>
      <c r="B44" s="111" t="s">
        <v>474</v>
      </c>
      <c r="C44" s="112" t="s">
        <v>170</v>
      </c>
      <c r="E44" s="116"/>
      <c r="F44" s="114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20">
        <f t="shared" si="20"/>
        <v>0</v>
      </c>
      <c r="T44" s="114"/>
      <c r="U44" s="116">
        <f>SUMIFS($G44:$R44,'SCM - PLANNING'!$G$5:$R$5,'SCM - PLANNING'!U$6)</f>
        <v>0</v>
      </c>
      <c r="V44" s="116">
        <f>SUMIFS($G44:$R44,'SCM - PLANNING'!$G$5:$R$5,'SCM - PLANNING'!V$6)</f>
        <v>0</v>
      </c>
      <c r="W44" s="116">
        <f>SUMIFS($G44:$R44,'SCM - PLANNING'!$G$5:$R$5,'SCM - PLANNING'!W$6)</f>
        <v>0</v>
      </c>
      <c r="X44" s="116">
        <f>SUMIFS($G44:$R44,'SCM - PLANNING'!$G$5:$R$5,'SCM - PLANNING'!X$6)</f>
        <v>0</v>
      </c>
    </row>
    <row r="45" ht="14.25" hidden="1" customHeight="1">
      <c r="A45" s="110" t="s">
        <v>472</v>
      </c>
      <c r="B45" s="119" t="s">
        <v>475</v>
      </c>
      <c r="C45" s="112" t="s">
        <v>170</v>
      </c>
      <c r="E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20">
        <f t="shared" si="20"/>
        <v>0</v>
      </c>
      <c r="T45" s="114"/>
      <c r="U45" s="116">
        <f>SUMIFS($G45:$R45,'SCM - PLANNING'!$G$5:$R$5,'SCM - PLANNING'!U$6)</f>
        <v>0</v>
      </c>
      <c r="V45" s="116">
        <f>SUMIFS($G45:$R45,'SCM - PLANNING'!$G$5:$R$5,'SCM - PLANNING'!V$6)</f>
        <v>0</v>
      </c>
      <c r="W45" s="116">
        <f>SUMIFS($G45:$R45,'SCM - PLANNING'!$G$5:$R$5,'SCM - PLANNING'!W$6)</f>
        <v>0</v>
      </c>
      <c r="X45" s="116">
        <f>SUMIFS($G45:$R45,'SCM - PLANNING'!$G$5:$R$5,'SCM - PLANNING'!X$6)</f>
        <v>0</v>
      </c>
    </row>
    <row r="46" ht="14.25" hidden="1" customHeight="1">
      <c r="A46" s="110" t="s">
        <v>472</v>
      </c>
      <c r="B46" s="111" t="s">
        <v>476</v>
      </c>
      <c r="C46" s="112" t="s">
        <v>170</v>
      </c>
      <c r="E46" s="116"/>
      <c r="F46" s="114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20">
        <f t="shared" si="20"/>
        <v>0</v>
      </c>
      <c r="T46" s="114"/>
      <c r="U46" s="116">
        <f>SUMIFS($G46:$R46,'SCM - PLANNING'!$G$5:$R$5,'SCM - PLANNING'!U$6)</f>
        <v>0</v>
      </c>
      <c r="V46" s="116">
        <f>SUMIFS($G46:$R46,'SCM - PLANNING'!$G$5:$R$5,'SCM - PLANNING'!V$6)</f>
        <v>0</v>
      </c>
      <c r="W46" s="116">
        <f>SUMIFS($G46:$R46,'SCM - PLANNING'!$G$5:$R$5,'SCM - PLANNING'!W$6)</f>
        <v>0</v>
      </c>
      <c r="X46" s="116">
        <f>SUMIFS($G46:$R46,'SCM - PLANNING'!$G$5:$R$5,'SCM - PLANNING'!X$6)</f>
        <v>0</v>
      </c>
    </row>
    <row r="47" ht="14.25" hidden="1" customHeight="1">
      <c r="A47" s="110" t="s">
        <v>32</v>
      </c>
      <c r="B47" s="111" t="s">
        <v>477</v>
      </c>
      <c r="C47" s="112" t="s">
        <v>170</v>
      </c>
      <c r="E47" s="116"/>
      <c r="F47" s="114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20">
        <f t="shared" si="20"/>
        <v>0</v>
      </c>
      <c r="T47" s="114"/>
      <c r="U47" s="116">
        <f>SUMIFS($G47:$R47,'SCM - PLANNING'!$G$5:$R$5,'SCM - PLANNING'!U$6)</f>
        <v>0</v>
      </c>
      <c r="V47" s="116">
        <f>SUMIFS($G47:$R47,'SCM - PLANNING'!$G$5:$R$5,'SCM - PLANNING'!V$6)</f>
        <v>0</v>
      </c>
      <c r="W47" s="116">
        <f>SUMIFS($G47:$R47,'SCM - PLANNING'!$G$5:$R$5,'SCM - PLANNING'!W$6)</f>
        <v>0</v>
      </c>
      <c r="X47" s="116">
        <f>SUMIFS($G47:$R47,'SCM - PLANNING'!$G$5:$R$5,'SCM - PLANNING'!X$6)</f>
        <v>0</v>
      </c>
    </row>
    <row r="48" ht="14.25" hidden="1" customHeight="1">
      <c r="A48" s="110" t="s">
        <v>32</v>
      </c>
      <c r="B48" s="111" t="s">
        <v>478</v>
      </c>
      <c r="C48" s="112" t="s">
        <v>170</v>
      </c>
      <c r="E48" s="116"/>
      <c r="F48" s="114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20">
        <f t="shared" si="20"/>
        <v>0</v>
      </c>
      <c r="T48" s="114"/>
      <c r="U48" s="116">
        <f>SUMIFS($G48:$R48,'SCM - PLANNING'!$G$5:$R$5,'SCM - PLANNING'!U$6)</f>
        <v>0</v>
      </c>
      <c r="V48" s="116">
        <f>SUMIFS($G48:$R48,'SCM - PLANNING'!$G$5:$R$5,'SCM - PLANNING'!V$6)</f>
        <v>0</v>
      </c>
      <c r="W48" s="116">
        <f>SUMIFS($G48:$R48,'SCM - PLANNING'!$G$5:$R$5,'SCM - PLANNING'!W$6)</f>
        <v>0</v>
      </c>
      <c r="X48" s="116">
        <f>SUMIFS($G48:$R48,'SCM - PLANNING'!$G$5:$R$5,'SCM - PLANNING'!X$6)</f>
        <v>0</v>
      </c>
    </row>
    <row r="49" ht="14.25" hidden="1" customHeight="1">
      <c r="A49" s="110" t="s">
        <v>32</v>
      </c>
      <c r="B49" s="111" t="s">
        <v>479</v>
      </c>
      <c r="C49" s="112" t="s">
        <v>170</v>
      </c>
      <c r="E49" s="116"/>
      <c r="F49" s="114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20">
        <f t="shared" si="20"/>
        <v>0</v>
      </c>
      <c r="T49" s="114"/>
      <c r="U49" s="116">
        <f>SUMIFS($G49:$R49,'SCM - PLANNING'!$G$5:$R$5,'SCM - PLANNING'!U$6)</f>
        <v>0</v>
      </c>
      <c r="V49" s="116">
        <f>SUMIFS($G49:$R49,'SCM - PLANNING'!$G$5:$R$5,'SCM - PLANNING'!V$6)</f>
        <v>0</v>
      </c>
      <c r="W49" s="116">
        <f>SUMIFS($G49:$R49,'SCM - PLANNING'!$G$5:$R$5,'SCM - PLANNING'!W$6)</f>
        <v>0</v>
      </c>
      <c r="X49" s="116">
        <f>SUMIFS($G49:$R49,'SCM - PLANNING'!$G$5:$R$5,'SCM - PLANNING'!X$6)</f>
        <v>0</v>
      </c>
    </row>
    <row r="50" ht="14.25" hidden="1" customHeight="1">
      <c r="A50" s="110" t="s">
        <v>32</v>
      </c>
      <c r="B50" s="111" t="s">
        <v>480</v>
      </c>
      <c r="C50" s="112" t="s">
        <v>170</v>
      </c>
      <c r="E50" s="116"/>
      <c r="F50" s="114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20">
        <f t="shared" si="20"/>
        <v>0</v>
      </c>
      <c r="T50" s="114"/>
      <c r="U50" s="116">
        <f>SUMIFS($G50:$R50,'SCM - PLANNING'!$G$5:$R$5,'SCM - PLANNING'!U$6)</f>
        <v>0</v>
      </c>
      <c r="V50" s="116">
        <f>SUMIFS($G50:$R50,'SCM - PLANNING'!$G$5:$R$5,'SCM - PLANNING'!V$6)</f>
        <v>0</v>
      </c>
      <c r="W50" s="116">
        <f>SUMIFS($G50:$R50,'SCM - PLANNING'!$G$5:$R$5,'SCM - PLANNING'!W$6)</f>
        <v>0</v>
      </c>
      <c r="X50" s="116">
        <f>SUMIFS($G50:$R50,'SCM - PLANNING'!$G$5:$R$5,'SCM - PLANNING'!X$6)</f>
        <v>0</v>
      </c>
    </row>
    <row r="51" ht="13.5" hidden="1" customHeight="1">
      <c r="A51" s="110" t="s">
        <v>32</v>
      </c>
      <c r="B51" s="111" t="s">
        <v>481</v>
      </c>
      <c r="C51" s="112" t="s">
        <v>170</v>
      </c>
      <c r="E51" s="116"/>
      <c r="F51" s="114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20">
        <f t="shared" si="20"/>
        <v>0</v>
      </c>
      <c r="T51" s="114"/>
      <c r="U51" s="116">
        <f>SUMIFS($G51:$R51,'SCM - PLANNING'!$G$5:$R$5,'SCM - PLANNING'!U$6)</f>
        <v>0</v>
      </c>
      <c r="V51" s="116">
        <f>SUMIFS($G51:$R51,'SCM - PLANNING'!$G$5:$R$5,'SCM - PLANNING'!V$6)</f>
        <v>0</v>
      </c>
      <c r="W51" s="116">
        <f>SUMIFS($G51:$R51,'SCM - PLANNING'!$G$5:$R$5,'SCM - PLANNING'!W$6)</f>
        <v>0</v>
      </c>
      <c r="X51" s="116">
        <f>SUMIFS($G51:$R51,'SCM - PLANNING'!$G$5:$R$5,'SCM - PLANNING'!X$6)</f>
        <v>0</v>
      </c>
    </row>
    <row r="52" ht="14.25" hidden="1" customHeight="1">
      <c r="A52" s="110" t="s">
        <v>482</v>
      </c>
      <c r="B52" s="111" t="s">
        <v>483</v>
      </c>
      <c r="C52" s="112" t="s">
        <v>170</v>
      </c>
      <c r="E52" s="116"/>
      <c r="F52" s="114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20">
        <f t="shared" si="20"/>
        <v>0</v>
      </c>
      <c r="T52" s="114"/>
      <c r="U52" s="116">
        <f>SUMIFS($G52:$R52,'SCM - PLANNING'!$G$5:$R$5,'SCM - PLANNING'!U$6)</f>
        <v>0</v>
      </c>
      <c r="V52" s="116">
        <f>SUMIFS($G52:$R52,'SCM - PLANNING'!$G$5:$R$5,'SCM - PLANNING'!V$6)</f>
        <v>0</v>
      </c>
      <c r="W52" s="116">
        <f>SUMIFS($G52:$R52,'SCM - PLANNING'!$G$5:$R$5,'SCM - PLANNING'!W$6)</f>
        <v>0</v>
      </c>
      <c r="X52" s="116">
        <f>SUMIFS($G52:$R52,'SCM - PLANNING'!$G$5:$R$5,'SCM - PLANNING'!X$6)</f>
        <v>0</v>
      </c>
    </row>
    <row r="53" ht="14.25" hidden="1" customHeight="1">
      <c r="A53" s="110" t="s">
        <v>482</v>
      </c>
      <c r="B53" s="111" t="s">
        <v>484</v>
      </c>
      <c r="C53" s="112" t="s">
        <v>170</v>
      </c>
      <c r="E53" s="116"/>
      <c r="F53" s="114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20">
        <f t="shared" si="20"/>
        <v>0</v>
      </c>
      <c r="T53" s="114"/>
      <c r="U53" s="116">
        <f>SUMIFS($G53:$R53,'SCM - PLANNING'!$G$5:$R$5,'SCM - PLANNING'!U$6)</f>
        <v>0</v>
      </c>
      <c r="V53" s="116">
        <f>SUMIFS($G53:$R53,'SCM - PLANNING'!$G$5:$R$5,'SCM - PLANNING'!V$6)</f>
        <v>0</v>
      </c>
      <c r="W53" s="116">
        <f>SUMIFS($G53:$R53,'SCM - PLANNING'!$G$5:$R$5,'SCM - PLANNING'!W$6)</f>
        <v>0</v>
      </c>
      <c r="X53" s="116">
        <f>SUMIFS($G53:$R53,'SCM - PLANNING'!$G$5:$R$5,'SCM - PLANNING'!X$6)</f>
        <v>0</v>
      </c>
    </row>
    <row r="54" ht="14.25" hidden="1" customHeight="1">
      <c r="A54" s="110" t="s">
        <v>482</v>
      </c>
      <c r="B54" s="111" t="s">
        <v>485</v>
      </c>
      <c r="C54" s="112" t="s">
        <v>170</v>
      </c>
      <c r="E54" s="116"/>
      <c r="F54" s="114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20">
        <f t="shared" si="20"/>
        <v>0</v>
      </c>
      <c r="T54" s="114"/>
      <c r="U54" s="116">
        <f>SUMIFS($G54:$R54,'SCM - PLANNING'!$G$5:$R$5,'SCM - PLANNING'!U$6)</f>
        <v>0</v>
      </c>
      <c r="V54" s="116">
        <f>SUMIFS($G54:$R54,'SCM - PLANNING'!$G$5:$R$5,'SCM - PLANNING'!V$6)</f>
        <v>0</v>
      </c>
      <c r="W54" s="116">
        <f>SUMIFS($G54:$R54,'SCM - PLANNING'!$G$5:$R$5,'SCM - PLANNING'!W$6)</f>
        <v>0</v>
      </c>
      <c r="X54" s="116">
        <f>SUMIFS($G54:$R54,'SCM - PLANNING'!$G$5:$R$5,'SCM - PLANNING'!X$6)</f>
        <v>0</v>
      </c>
    </row>
    <row r="55" ht="14.25" hidden="1" customHeight="1">
      <c r="A55" s="110" t="s">
        <v>482</v>
      </c>
      <c r="B55" s="111" t="s">
        <v>486</v>
      </c>
      <c r="C55" s="112" t="s">
        <v>170</v>
      </c>
      <c r="E55" s="116"/>
      <c r="F55" s="114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20">
        <f t="shared" si="20"/>
        <v>0</v>
      </c>
      <c r="T55" s="114"/>
      <c r="U55" s="116">
        <f>SUMIFS($G55:$R55,'SCM - PLANNING'!$G$5:$R$5,'SCM - PLANNING'!U$6)</f>
        <v>0</v>
      </c>
      <c r="V55" s="116">
        <f>SUMIFS($G55:$R55,'SCM - PLANNING'!$G$5:$R$5,'SCM - PLANNING'!V$6)</f>
        <v>0</v>
      </c>
      <c r="W55" s="116">
        <f>SUMIFS($G55:$R55,'SCM - PLANNING'!$G$5:$R$5,'SCM - PLANNING'!W$6)</f>
        <v>0</v>
      </c>
      <c r="X55" s="116">
        <f>SUMIFS($G55:$R55,'SCM - PLANNING'!$G$5:$R$5,'SCM - PLANNING'!X$6)</f>
        <v>0</v>
      </c>
    </row>
    <row r="56" ht="14.25" hidden="1" customHeight="1">
      <c r="A56" s="110" t="s">
        <v>482</v>
      </c>
      <c r="B56" s="111" t="s">
        <v>487</v>
      </c>
      <c r="C56" s="112" t="s">
        <v>170</v>
      </c>
      <c r="E56" s="116"/>
      <c r="F56" s="114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20">
        <f t="shared" si="20"/>
        <v>0</v>
      </c>
      <c r="T56" s="114"/>
      <c r="U56" s="116">
        <f>SUMIFS($G56:$R56,'SCM - PLANNING'!$G$5:$R$5,'SCM - PLANNING'!U$6)</f>
        <v>0</v>
      </c>
      <c r="V56" s="116">
        <f>SUMIFS($G56:$R56,'SCM - PLANNING'!$G$5:$R$5,'SCM - PLANNING'!V$6)</f>
        <v>0</v>
      </c>
      <c r="W56" s="116">
        <f>SUMIFS($G56:$R56,'SCM - PLANNING'!$G$5:$R$5,'SCM - PLANNING'!W$6)</f>
        <v>0</v>
      </c>
      <c r="X56" s="116">
        <f>SUMIFS($G56:$R56,'SCM - PLANNING'!$G$5:$R$5,'SCM - PLANNING'!X$6)</f>
        <v>0</v>
      </c>
    </row>
    <row r="57" ht="14.25" hidden="1" customHeight="1">
      <c r="A57" s="110" t="s">
        <v>482</v>
      </c>
      <c r="B57" s="111" t="s">
        <v>488</v>
      </c>
      <c r="C57" s="112" t="s">
        <v>170</v>
      </c>
      <c r="E57" s="116"/>
      <c r="F57" s="114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20">
        <f t="shared" si="20"/>
        <v>0</v>
      </c>
      <c r="T57" s="114"/>
      <c r="U57" s="116">
        <f>SUMIFS($G57:$R57,'SCM - PLANNING'!$G$5:$R$5,'SCM - PLANNING'!U$6)</f>
        <v>0</v>
      </c>
      <c r="V57" s="116">
        <f>SUMIFS($G57:$R57,'SCM - PLANNING'!$G$5:$R$5,'SCM - PLANNING'!V$6)</f>
        <v>0</v>
      </c>
      <c r="W57" s="116">
        <f>SUMIFS($G57:$R57,'SCM - PLANNING'!$G$5:$R$5,'SCM - PLANNING'!W$6)</f>
        <v>0</v>
      </c>
      <c r="X57" s="116">
        <f>SUMIFS($G57:$R57,'SCM - PLANNING'!$G$5:$R$5,'SCM - PLANNING'!X$6)</f>
        <v>0</v>
      </c>
    </row>
    <row r="58" ht="13.5" hidden="1" customHeight="1">
      <c r="A58" s="110" t="s">
        <v>489</v>
      </c>
      <c r="B58" s="111" t="s">
        <v>490</v>
      </c>
      <c r="C58" s="112" t="s">
        <v>170</v>
      </c>
      <c r="E58" s="116"/>
      <c r="F58" s="114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20">
        <f t="shared" si="20"/>
        <v>0</v>
      </c>
      <c r="T58" s="114"/>
      <c r="U58" s="116">
        <f>SUMIFS($G58:$R58,'SCM - PLANNING'!$G$5:$R$5,'SCM - PLANNING'!U$6)</f>
        <v>0</v>
      </c>
      <c r="V58" s="116">
        <f>SUMIFS($G58:$R58,'SCM - PLANNING'!$G$5:$R$5,'SCM - PLANNING'!V$6)</f>
        <v>0</v>
      </c>
      <c r="W58" s="116">
        <f>SUMIFS($G58:$R58,'SCM - PLANNING'!$G$5:$R$5,'SCM - PLANNING'!W$6)</f>
        <v>0</v>
      </c>
      <c r="X58" s="116">
        <f>SUMIFS($G58:$R58,'SCM - PLANNING'!$G$5:$R$5,'SCM - PLANNING'!X$6)</f>
        <v>0</v>
      </c>
    </row>
    <row r="59" ht="14.25" hidden="1" customHeight="1">
      <c r="A59" s="110" t="s">
        <v>489</v>
      </c>
      <c r="B59" s="119" t="s">
        <v>491</v>
      </c>
      <c r="C59" s="112" t="s">
        <v>170</v>
      </c>
      <c r="E59" s="116"/>
      <c r="F59" s="114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20">
        <f t="shared" si="20"/>
        <v>0</v>
      </c>
      <c r="T59" s="114"/>
      <c r="U59" s="116">
        <f>SUMIFS($G59:$R59,'SCM - PLANNING'!$G$5:$R$5,'SCM - PLANNING'!U$6)</f>
        <v>0</v>
      </c>
      <c r="V59" s="116">
        <f>SUMIFS($G59:$R59,'SCM - PLANNING'!$G$5:$R$5,'SCM - PLANNING'!V$6)</f>
        <v>0</v>
      </c>
      <c r="W59" s="116">
        <f>SUMIFS($G59:$R59,'SCM - PLANNING'!$G$5:$R$5,'SCM - PLANNING'!W$6)</f>
        <v>0</v>
      </c>
      <c r="X59" s="116">
        <f>SUMIFS($G59:$R59,'SCM - PLANNING'!$G$5:$R$5,'SCM - PLANNING'!X$6)</f>
        <v>0</v>
      </c>
    </row>
    <row r="60" ht="14.25" hidden="1" customHeight="1">
      <c r="A60" s="110" t="s">
        <v>492</v>
      </c>
      <c r="B60" s="197" t="s">
        <v>493</v>
      </c>
      <c r="C60" s="112" t="s">
        <v>170</v>
      </c>
      <c r="E60" s="116"/>
      <c r="F60" s="114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20">
        <f t="shared" si="20"/>
        <v>0</v>
      </c>
      <c r="T60" s="114"/>
      <c r="U60" s="116">
        <f>SUMIFS($G60:$R60,'SCM - PLANNING'!$G$5:$R$5,'SCM - PLANNING'!U$6)</f>
        <v>0</v>
      </c>
      <c r="V60" s="116">
        <f>SUMIFS($G60:$R60,'SCM - PLANNING'!$G$5:$R$5,'SCM - PLANNING'!V$6)</f>
        <v>0</v>
      </c>
      <c r="W60" s="116">
        <f>SUMIFS($G60:$R60,'SCM - PLANNING'!$G$5:$R$5,'SCM - PLANNING'!W$6)</f>
        <v>0</v>
      </c>
      <c r="X60" s="116">
        <f>SUMIFS($G60:$R60,'SCM - PLANNING'!$G$5:$R$5,'SCM - PLANNING'!X$6)</f>
        <v>0</v>
      </c>
    </row>
    <row r="61" ht="14.25" hidden="1" customHeight="1">
      <c r="A61" s="110" t="s">
        <v>492</v>
      </c>
      <c r="B61" s="111" t="s">
        <v>494</v>
      </c>
      <c r="C61" s="112" t="s">
        <v>170</v>
      </c>
      <c r="E61" s="116"/>
      <c r="F61" s="114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20">
        <f t="shared" si="20"/>
        <v>0</v>
      </c>
      <c r="T61" s="114"/>
      <c r="U61" s="116">
        <f>SUMIFS($G61:$R61,'SCM - PLANNING'!$G$5:$R$5,'SCM - PLANNING'!U$6)</f>
        <v>0</v>
      </c>
      <c r="V61" s="116">
        <f>SUMIFS($G61:$R61,'SCM - PLANNING'!$G$5:$R$5,'SCM - PLANNING'!V$6)</f>
        <v>0</v>
      </c>
      <c r="W61" s="116">
        <f>SUMIFS($G61:$R61,'SCM - PLANNING'!$G$5:$R$5,'SCM - PLANNING'!W$6)</f>
        <v>0</v>
      </c>
      <c r="X61" s="116">
        <f>SUMIFS($G61:$R61,'SCM - PLANNING'!$G$5:$R$5,'SCM - PLANNING'!X$6)</f>
        <v>0</v>
      </c>
    </row>
    <row r="62" ht="14.25" hidden="1" customHeight="1">
      <c r="A62" s="110" t="s">
        <v>492</v>
      </c>
      <c r="B62" s="111" t="s">
        <v>495</v>
      </c>
      <c r="C62" s="112" t="s">
        <v>170</v>
      </c>
      <c r="E62" s="116"/>
      <c r="F62" s="114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20">
        <f t="shared" si="20"/>
        <v>0</v>
      </c>
      <c r="T62" s="114"/>
      <c r="U62" s="116">
        <f>SUMIFS($G62:$R62,'SCM - PLANNING'!$G$5:$R$5,'SCM - PLANNING'!U$6)</f>
        <v>0</v>
      </c>
      <c r="V62" s="116">
        <f>SUMIFS($G62:$R62,'SCM - PLANNING'!$G$5:$R$5,'SCM - PLANNING'!V$6)</f>
        <v>0</v>
      </c>
      <c r="W62" s="116">
        <f>SUMIFS($G62:$R62,'SCM - PLANNING'!$G$5:$R$5,'SCM - PLANNING'!W$6)</f>
        <v>0</v>
      </c>
      <c r="X62" s="116">
        <f>SUMIFS($G62:$R62,'SCM - PLANNING'!$G$5:$R$5,'SCM - PLANNING'!X$6)</f>
        <v>0</v>
      </c>
    </row>
    <row r="63" ht="14.25" hidden="1" customHeight="1">
      <c r="A63" s="110" t="s">
        <v>496</v>
      </c>
      <c r="B63" s="197" t="s">
        <v>497</v>
      </c>
      <c r="C63" s="112" t="s">
        <v>170</v>
      </c>
      <c r="E63" s="116"/>
      <c r="F63" s="114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20">
        <f t="shared" si="20"/>
        <v>0</v>
      </c>
      <c r="T63" s="114"/>
      <c r="U63" s="116">
        <f>SUMIFS($G63:$R63,'SCM - PLANNING'!$G$5:$R$5,'SCM - PLANNING'!U$6)</f>
        <v>0</v>
      </c>
      <c r="V63" s="116">
        <f>SUMIFS($G63:$R63,'SCM - PLANNING'!$G$5:$R$5,'SCM - PLANNING'!V$6)</f>
        <v>0</v>
      </c>
      <c r="W63" s="116">
        <f>SUMIFS($G63:$R63,'SCM - PLANNING'!$G$5:$R$5,'SCM - PLANNING'!W$6)</f>
        <v>0</v>
      </c>
      <c r="X63" s="116">
        <f>SUMIFS($G63:$R63,'SCM - PLANNING'!$G$5:$R$5,'SCM - PLANNING'!X$6)</f>
        <v>0</v>
      </c>
    </row>
    <row r="64" ht="14.25" hidden="1" customHeight="1">
      <c r="A64" s="121"/>
      <c r="B64" s="122" t="s">
        <v>498</v>
      </c>
      <c r="C64" s="123" t="s">
        <v>170</v>
      </c>
      <c r="D64" s="70"/>
      <c r="E64" s="116"/>
      <c r="F64" s="109"/>
      <c r="G64" s="120">
        <f t="shared" ref="G64:H64" si="21">SUM(G43:G63)</f>
        <v>0</v>
      </c>
      <c r="H64" s="120">
        <f t="shared" si="21"/>
        <v>0</v>
      </c>
      <c r="I64" s="120">
        <f t="shared" ref="I64:S64" si="22">SUM(I42:I63)</f>
        <v>0</v>
      </c>
      <c r="J64" s="120">
        <f t="shared" si="22"/>
        <v>0</v>
      </c>
      <c r="K64" s="120">
        <f t="shared" si="22"/>
        <v>0</v>
      </c>
      <c r="L64" s="120">
        <f t="shared" si="22"/>
        <v>0</v>
      </c>
      <c r="M64" s="120">
        <f t="shared" si="22"/>
        <v>0</v>
      </c>
      <c r="N64" s="120">
        <f t="shared" si="22"/>
        <v>0</v>
      </c>
      <c r="O64" s="120">
        <f t="shared" si="22"/>
        <v>0</v>
      </c>
      <c r="P64" s="120">
        <f t="shared" si="22"/>
        <v>0</v>
      </c>
      <c r="Q64" s="120">
        <f t="shared" si="22"/>
        <v>0</v>
      </c>
      <c r="R64" s="120">
        <f t="shared" si="22"/>
        <v>0</v>
      </c>
      <c r="S64" s="120">
        <f t="shared" si="22"/>
        <v>0</v>
      </c>
      <c r="T64" s="109"/>
      <c r="U64" s="116">
        <f>SUMIFS($G64:$R64,'SCM - PLANNING'!$G$5:$R$5,'SCM - PLANNING'!U$6)</f>
        <v>0</v>
      </c>
      <c r="V64" s="116">
        <f>SUMIFS($G64:$R64,'SCM - PLANNING'!$G$5:$R$5,'SCM - PLANNING'!V$6)</f>
        <v>0</v>
      </c>
      <c r="W64" s="116">
        <f>SUMIFS($G64:$R64,'SCM - PLANNING'!$G$5:$R$5,'SCM - PLANNING'!W$6)</f>
        <v>0</v>
      </c>
      <c r="X64" s="116">
        <f>SUMIFS($G64:$R64,'SCM - PLANNING'!$G$5:$R$5,'SCM - PLANNING'!X$6)</f>
        <v>0</v>
      </c>
      <c r="Y64" s="70"/>
      <c r="Z64" s="70"/>
      <c r="AA64" s="70"/>
      <c r="AB64" s="70"/>
      <c r="AC64" s="70"/>
      <c r="AD64" s="70"/>
      <c r="AE64" s="70"/>
      <c r="AF64" s="70"/>
      <c r="AG64" s="70"/>
    </row>
    <row r="65" ht="14.25" hidden="1" customHeight="1">
      <c r="S65" s="70"/>
    </row>
    <row r="66" ht="14.25" hidden="1" customHeight="1">
      <c r="A66" s="154" t="s">
        <v>242</v>
      </c>
      <c r="B66" s="214" t="s">
        <v>499</v>
      </c>
      <c r="C66" s="107"/>
      <c r="E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9"/>
      <c r="U66" s="108"/>
      <c r="V66" s="108"/>
      <c r="W66" s="108"/>
      <c r="X66" s="108"/>
    </row>
    <row r="67" ht="14.25" hidden="1" customHeight="1">
      <c r="A67" s="110" t="s">
        <v>472</v>
      </c>
      <c r="B67" s="111" t="s">
        <v>473</v>
      </c>
      <c r="C67" s="112" t="s">
        <v>418</v>
      </c>
      <c r="E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20">
        <f t="shared" ref="S67:S88" si="23">SUM(G67:R67)</f>
        <v>0</v>
      </c>
      <c r="T67" s="114"/>
      <c r="U67" s="113">
        <f>SUMIFS($G67:$R67,'SCM - PLANNING'!$G$5:$R$5,'SCM - PLANNING'!U$6)</f>
        <v>0</v>
      </c>
      <c r="V67" s="113">
        <f>SUMIFS($G67:$R67,'SCM - PLANNING'!$G$5:$R$5,'SCM - PLANNING'!V$6)</f>
        <v>0</v>
      </c>
      <c r="W67" s="113">
        <f>SUMIFS($G67:$R67,'SCM - PLANNING'!$G$5:$R$5,'SCM - PLANNING'!W$6)</f>
        <v>0</v>
      </c>
      <c r="X67" s="113">
        <f>SUMIFS($G67:$R67,'SCM - PLANNING'!$G$5:$R$5,'SCM - PLANNING'!X$6)</f>
        <v>0</v>
      </c>
    </row>
    <row r="68" ht="14.25" hidden="1" customHeight="1">
      <c r="A68" s="110" t="s">
        <v>472</v>
      </c>
      <c r="B68" s="111" t="s">
        <v>474</v>
      </c>
      <c r="C68" s="112" t="s">
        <v>418</v>
      </c>
      <c r="E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20">
        <f t="shared" si="23"/>
        <v>0</v>
      </c>
      <c r="T68" s="114"/>
      <c r="U68" s="113">
        <f>SUMIFS($G68:$R68,'SCM - PLANNING'!$G$5:$R$5,'SCM - PLANNING'!U$6)</f>
        <v>0</v>
      </c>
      <c r="V68" s="113">
        <f>SUMIFS($G68:$R68,'SCM - PLANNING'!$G$5:$R$5,'SCM - PLANNING'!V$6)</f>
        <v>0</v>
      </c>
      <c r="W68" s="113">
        <f>SUMIFS($G68:$R68,'SCM - PLANNING'!$G$5:$R$5,'SCM - PLANNING'!W$6)</f>
        <v>0</v>
      </c>
      <c r="X68" s="113">
        <f>SUMIFS($G68:$R68,'SCM - PLANNING'!$G$5:$R$5,'SCM - PLANNING'!X$6)</f>
        <v>0</v>
      </c>
    </row>
    <row r="69" ht="14.25" hidden="1" customHeight="1">
      <c r="A69" s="110" t="s">
        <v>472</v>
      </c>
      <c r="B69" s="119" t="s">
        <v>475</v>
      </c>
      <c r="C69" s="112" t="s">
        <v>418</v>
      </c>
      <c r="E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20">
        <f t="shared" si="23"/>
        <v>0</v>
      </c>
      <c r="T69" s="114"/>
      <c r="U69" s="113">
        <f>SUMIFS($G69:$R69,'SCM - PLANNING'!$G$5:$R$5,'SCM - PLANNING'!U$6)</f>
        <v>0</v>
      </c>
      <c r="V69" s="113">
        <f>SUMIFS($G69:$R69,'SCM - PLANNING'!$G$5:$R$5,'SCM - PLANNING'!V$6)</f>
        <v>0</v>
      </c>
      <c r="W69" s="113">
        <f>SUMIFS($G69:$R69,'SCM - PLANNING'!$G$5:$R$5,'SCM - PLANNING'!W$6)</f>
        <v>0</v>
      </c>
      <c r="X69" s="113">
        <f>SUMIFS($G69:$R69,'SCM - PLANNING'!$G$5:$R$5,'SCM - PLANNING'!X$6)</f>
        <v>0</v>
      </c>
    </row>
    <row r="70" ht="14.25" hidden="1" customHeight="1">
      <c r="A70" s="110" t="s">
        <v>472</v>
      </c>
      <c r="B70" s="111" t="s">
        <v>476</v>
      </c>
      <c r="C70" s="112" t="s">
        <v>418</v>
      </c>
      <c r="E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20">
        <f t="shared" si="23"/>
        <v>0</v>
      </c>
      <c r="T70" s="114"/>
      <c r="U70" s="113">
        <f>SUMIFS($G70:$R70,'SCM - PLANNING'!$G$5:$R$5,'SCM - PLANNING'!U$6)</f>
        <v>0</v>
      </c>
      <c r="V70" s="113">
        <f>SUMIFS($G70:$R70,'SCM - PLANNING'!$G$5:$R$5,'SCM - PLANNING'!V$6)</f>
        <v>0</v>
      </c>
      <c r="W70" s="113">
        <f>SUMIFS($G70:$R70,'SCM - PLANNING'!$G$5:$R$5,'SCM - PLANNING'!W$6)</f>
        <v>0</v>
      </c>
      <c r="X70" s="113">
        <f>SUMIFS($G70:$R70,'SCM - PLANNING'!$G$5:$R$5,'SCM - PLANNING'!X$6)</f>
        <v>0</v>
      </c>
    </row>
    <row r="71" ht="14.25" hidden="1" customHeight="1">
      <c r="A71" s="110" t="s">
        <v>32</v>
      </c>
      <c r="B71" s="111" t="s">
        <v>477</v>
      </c>
      <c r="C71" s="112" t="s">
        <v>418</v>
      </c>
      <c r="E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20">
        <f t="shared" si="23"/>
        <v>0</v>
      </c>
      <c r="T71" s="114"/>
      <c r="U71" s="113">
        <f>SUMIFS($G71:$R71,'SCM - PLANNING'!$G$5:$R$5,'SCM - PLANNING'!U$6)</f>
        <v>0</v>
      </c>
      <c r="V71" s="113">
        <f>SUMIFS($G71:$R71,'SCM - PLANNING'!$G$5:$R$5,'SCM - PLANNING'!V$6)</f>
        <v>0</v>
      </c>
      <c r="W71" s="113">
        <f>SUMIFS($G71:$R71,'SCM - PLANNING'!$G$5:$R$5,'SCM - PLANNING'!W$6)</f>
        <v>0</v>
      </c>
      <c r="X71" s="113">
        <f>SUMIFS($G71:$R71,'SCM - PLANNING'!$G$5:$R$5,'SCM - PLANNING'!X$6)</f>
        <v>0</v>
      </c>
    </row>
    <row r="72" ht="14.25" hidden="1" customHeight="1">
      <c r="A72" s="110" t="s">
        <v>32</v>
      </c>
      <c r="B72" s="111" t="s">
        <v>478</v>
      </c>
      <c r="C72" s="112" t="s">
        <v>418</v>
      </c>
      <c r="E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20">
        <f t="shared" si="23"/>
        <v>0</v>
      </c>
      <c r="T72" s="114"/>
      <c r="U72" s="113">
        <f>SUMIFS($G72:$R72,'SCM - PLANNING'!$G$5:$R$5,'SCM - PLANNING'!U$6)</f>
        <v>0</v>
      </c>
      <c r="V72" s="113">
        <f>SUMIFS($G72:$R72,'SCM - PLANNING'!$G$5:$R$5,'SCM - PLANNING'!V$6)</f>
        <v>0</v>
      </c>
      <c r="W72" s="113">
        <f>SUMIFS($G72:$R72,'SCM - PLANNING'!$G$5:$R$5,'SCM - PLANNING'!W$6)</f>
        <v>0</v>
      </c>
      <c r="X72" s="113">
        <f>SUMIFS($G72:$R72,'SCM - PLANNING'!$G$5:$R$5,'SCM - PLANNING'!X$6)</f>
        <v>0</v>
      </c>
    </row>
    <row r="73" ht="14.25" hidden="1" customHeight="1">
      <c r="A73" s="110" t="s">
        <v>32</v>
      </c>
      <c r="B73" s="111" t="s">
        <v>479</v>
      </c>
      <c r="C73" s="112" t="s">
        <v>418</v>
      </c>
      <c r="E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20">
        <f t="shared" si="23"/>
        <v>0</v>
      </c>
      <c r="T73" s="114"/>
      <c r="U73" s="113">
        <f>SUMIFS($G73:$R73,'SCM - PLANNING'!$G$5:$R$5,'SCM - PLANNING'!U$6)</f>
        <v>0</v>
      </c>
      <c r="V73" s="113">
        <f>SUMIFS($G73:$R73,'SCM - PLANNING'!$G$5:$R$5,'SCM - PLANNING'!V$6)</f>
        <v>0</v>
      </c>
      <c r="W73" s="113">
        <f>SUMIFS($G73:$R73,'SCM - PLANNING'!$G$5:$R$5,'SCM - PLANNING'!W$6)</f>
        <v>0</v>
      </c>
      <c r="X73" s="113">
        <f>SUMIFS($G73:$R73,'SCM - PLANNING'!$G$5:$R$5,'SCM - PLANNING'!X$6)</f>
        <v>0</v>
      </c>
    </row>
    <row r="74" ht="14.25" hidden="1" customHeight="1">
      <c r="A74" s="110" t="s">
        <v>32</v>
      </c>
      <c r="B74" s="111" t="s">
        <v>480</v>
      </c>
      <c r="C74" s="112" t="s">
        <v>418</v>
      </c>
      <c r="E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20">
        <f t="shared" si="23"/>
        <v>0</v>
      </c>
      <c r="T74" s="114"/>
      <c r="U74" s="113">
        <f>SUMIFS($G74:$R74,'SCM - PLANNING'!$G$5:$R$5,'SCM - PLANNING'!U$6)</f>
        <v>0</v>
      </c>
      <c r="V74" s="113">
        <f>SUMIFS($G74:$R74,'SCM - PLANNING'!$G$5:$R$5,'SCM - PLANNING'!V$6)</f>
        <v>0</v>
      </c>
      <c r="W74" s="113">
        <f>SUMIFS($G74:$R74,'SCM - PLANNING'!$G$5:$R$5,'SCM - PLANNING'!W$6)</f>
        <v>0</v>
      </c>
      <c r="X74" s="113">
        <f>SUMIFS($G74:$R74,'SCM - PLANNING'!$G$5:$R$5,'SCM - PLANNING'!X$6)</f>
        <v>0</v>
      </c>
    </row>
    <row r="75" ht="14.25" hidden="1" customHeight="1">
      <c r="A75" s="110" t="s">
        <v>32</v>
      </c>
      <c r="B75" s="111" t="s">
        <v>481</v>
      </c>
      <c r="C75" s="112" t="s">
        <v>418</v>
      </c>
      <c r="E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20">
        <f t="shared" si="23"/>
        <v>0</v>
      </c>
      <c r="T75" s="114"/>
      <c r="U75" s="113">
        <f>SUMIFS($G75:$R75,'SCM - PLANNING'!$G$5:$R$5,'SCM - PLANNING'!U$6)</f>
        <v>0</v>
      </c>
      <c r="V75" s="113">
        <f>SUMIFS($G75:$R75,'SCM - PLANNING'!$G$5:$R$5,'SCM - PLANNING'!V$6)</f>
        <v>0</v>
      </c>
      <c r="W75" s="113">
        <f>SUMIFS($G75:$R75,'SCM - PLANNING'!$G$5:$R$5,'SCM - PLANNING'!W$6)</f>
        <v>0</v>
      </c>
      <c r="X75" s="113">
        <f>SUMIFS($G75:$R75,'SCM - PLANNING'!$G$5:$R$5,'SCM - PLANNING'!X$6)</f>
        <v>0</v>
      </c>
    </row>
    <row r="76" ht="14.25" hidden="1" customHeight="1">
      <c r="A76" s="110" t="s">
        <v>482</v>
      </c>
      <c r="B76" s="111" t="s">
        <v>483</v>
      </c>
      <c r="C76" s="112" t="s">
        <v>418</v>
      </c>
      <c r="E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20">
        <f t="shared" si="23"/>
        <v>0</v>
      </c>
      <c r="T76" s="114"/>
      <c r="U76" s="113">
        <f>SUMIFS($G76:$R76,'SCM - PLANNING'!$G$5:$R$5,'SCM - PLANNING'!U$6)</f>
        <v>0</v>
      </c>
      <c r="V76" s="113">
        <f>SUMIFS($G76:$R76,'SCM - PLANNING'!$G$5:$R$5,'SCM - PLANNING'!V$6)</f>
        <v>0</v>
      </c>
      <c r="W76" s="113">
        <f>SUMIFS($G76:$R76,'SCM - PLANNING'!$G$5:$R$5,'SCM - PLANNING'!W$6)</f>
        <v>0</v>
      </c>
      <c r="X76" s="113">
        <f>SUMIFS($G76:$R76,'SCM - PLANNING'!$G$5:$R$5,'SCM - PLANNING'!X$6)</f>
        <v>0</v>
      </c>
    </row>
    <row r="77" ht="14.25" hidden="1" customHeight="1">
      <c r="A77" s="110" t="s">
        <v>482</v>
      </c>
      <c r="B77" s="111" t="s">
        <v>484</v>
      </c>
      <c r="C77" s="112" t="s">
        <v>418</v>
      </c>
      <c r="E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20">
        <f t="shared" si="23"/>
        <v>0</v>
      </c>
      <c r="T77" s="114"/>
      <c r="U77" s="113">
        <f>SUMIFS($G77:$R77,'SCM - PLANNING'!$G$5:$R$5,'SCM - PLANNING'!U$6)</f>
        <v>0</v>
      </c>
      <c r="V77" s="113">
        <f>SUMIFS($G77:$R77,'SCM - PLANNING'!$G$5:$R$5,'SCM - PLANNING'!V$6)</f>
        <v>0</v>
      </c>
      <c r="W77" s="113">
        <f>SUMIFS($G77:$R77,'SCM - PLANNING'!$G$5:$R$5,'SCM - PLANNING'!W$6)</f>
        <v>0</v>
      </c>
      <c r="X77" s="113">
        <f>SUMIFS($G77:$R77,'SCM - PLANNING'!$G$5:$R$5,'SCM - PLANNING'!X$6)</f>
        <v>0</v>
      </c>
    </row>
    <row r="78" ht="14.25" hidden="1" customHeight="1">
      <c r="A78" s="110" t="s">
        <v>482</v>
      </c>
      <c r="B78" s="111" t="s">
        <v>485</v>
      </c>
      <c r="C78" s="112" t="s">
        <v>418</v>
      </c>
      <c r="E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20">
        <f t="shared" si="23"/>
        <v>0</v>
      </c>
      <c r="T78" s="114"/>
      <c r="U78" s="113">
        <f>SUMIFS($G78:$R78,'SCM - PLANNING'!$G$5:$R$5,'SCM - PLANNING'!U$6)</f>
        <v>0</v>
      </c>
      <c r="V78" s="113">
        <f>SUMIFS($G78:$R78,'SCM - PLANNING'!$G$5:$R$5,'SCM - PLANNING'!V$6)</f>
        <v>0</v>
      </c>
      <c r="W78" s="113">
        <f>SUMIFS($G78:$R78,'SCM - PLANNING'!$G$5:$R$5,'SCM - PLANNING'!W$6)</f>
        <v>0</v>
      </c>
      <c r="X78" s="113">
        <f>SUMIFS($G78:$R78,'SCM - PLANNING'!$G$5:$R$5,'SCM - PLANNING'!X$6)</f>
        <v>0</v>
      </c>
    </row>
    <row r="79" ht="14.25" hidden="1" customHeight="1">
      <c r="A79" s="110" t="s">
        <v>482</v>
      </c>
      <c r="B79" s="111" t="s">
        <v>486</v>
      </c>
      <c r="C79" s="112" t="s">
        <v>418</v>
      </c>
      <c r="E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20">
        <f t="shared" si="23"/>
        <v>0</v>
      </c>
      <c r="T79" s="114"/>
      <c r="U79" s="113">
        <f>SUMIFS($G79:$R79,'SCM - PLANNING'!$G$5:$R$5,'SCM - PLANNING'!U$6)</f>
        <v>0</v>
      </c>
      <c r="V79" s="113">
        <f>SUMIFS($G79:$R79,'SCM - PLANNING'!$G$5:$R$5,'SCM - PLANNING'!V$6)</f>
        <v>0</v>
      </c>
      <c r="W79" s="113">
        <f>SUMIFS($G79:$R79,'SCM - PLANNING'!$G$5:$R$5,'SCM - PLANNING'!W$6)</f>
        <v>0</v>
      </c>
      <c r="X79" s="113">
        <f>SUMIFS($G79:$R79,'SCM - PLANNING'!$G$5:$R$5,'SCM - PLANNING'!X$6)</f>
        <v>0</v>
      </c>
    </row>
    <row r="80" ht="14.25" hidden="1" customHeight="1">
      <c r="A80" s="110" t="s">
        <v>482</v>
      </c>
      <c r="B80" s="111" t="s">
        <v>487</v>
      </c>
      <c r="C80" s="112" t="s">
        <v>418</v>
      </c>
      <c r="E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20">
        <f t="shared" si="23"/>
        <v>0</v>
      </c>
      <c r="T80" s="114"/>
      <c r="U80" s="113">
        <f>SUMIFS($G80:$R80,'SCM - PLANNING'!$G$5:$R$5,'SCM - PLANNING'!U$6)</f>
        <v>0</v>
      </c>
      <c r="V80" s="113">
        <f>SUMIFS($G80:$R80,'SCM - PLANNING'!$G$5:$R$5,'SCM - PLANNING'!V$6)</f>
        <v>0</v>
      </c>
      <c r="W80" s="113">
        <f>SUMIFS($G80:$R80,'SCM - PLANNING'!$G$5:$R$5,'SCM - PLANNING'!W$6)</f>
        <v>0</v>
      </c>
      <c r="X80" s="113">
        <f>SUMIFS($G80:$R80,'SCM - PLANNING'!$G$5:$R$5,'SCM - PLANNING'!X$6)</f>
        <v>0</v>
      </c>
    </row>
    <row r="81" ht="14.25" hidden="1" customHeight="1">
      <c r="A81" s="110" t="s">
        <v>482</v>
      </c>
      <c r="B81" s="111" t="s">
        <v>488</v>
      </c>
      <c r="C81" s="112" t="s">
        <v>418</v>
      </c>
      <c r="E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20">
        <f t="shared" si="23"/>
        <v>0</v>
      </c>
      <c r="T81" s="114"/>
      <c r="U81" s="113">
        <f>SUMIFS($G81:$R81,'SCM - PLANNING'!$G$5:$R$5,'SCM - PLANNING'!U$6)</f>
        <v>0</v>
      </c>
      <c r="V81" s="113">
        <f>SUMIFS($G81:$R81,'SCM - PLANNING'!$G$5:$R$5,'SCM - PLANNING'!V$6)</f>
        <v>0</v>
      </c>
      <c r="W81" s="113">
        <f>SUMIFS($G81:$R81,'SCM - PLANNING'!$G$5:$R$5,'SCM - PLANNING'!W$6)</f>
        <v>0</v>
      </c>
      <c r="X81" s="113">
        <f>SUMIFS($G81:$R81,'SCM - PLANNING'!$G$5:$R$5,'SCM - PLANNING'!X$6)</f>
        <v>0</v>
      </c>
    </row>
    <row r="82" ht="14.25" hidden="1" customHeight="1">
      <c r="A82" s="110" t="s">
        <v>489</v>
      </c>
      <c r="B82" s="111" t="s">
        <v>490</v>
      </c>
      <c r="C82" s="112" t="s">
        <v>418</v>
      </c>
      <c r="E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20">
        <f t="shared" si="23"/>
        <v>0</v>
      </c>
      <c r="T82" s="114"/>
      <c r="U82" s="113">
        <f>SUMIFS($G82:$R82,'SCM - PLANNING'!$G$5:$R$5,'SCM - PLANNING'!U$6)</f>
        <v>0</v>
      </c>
      <c r="V82" s="113">
        <f>SUMIFS($G82:$R82,'SCM - PLANNING'!$G$5:$R$5,'SCM - PLANNING'!V$6)</f>
        <v>0</v>
      </c>
      <c r="W82" s="113">
        <f>SUMIFS($G82:$R82,'SCM - PLANNING'!$G$5:$R$5,'SCM - PLANNING'!W$6)</f>
        <v>0</v>
      </c>
      <c r="X82" s="113">
        <f>SUMIFS($G82:$R82,'SCM - PLANNING'!$G$5:$R$5,'SCM - PLANNING'!X$6)</f>
        <v>0</v>
      </c>
    </row>
    <row r="83" ht="14.25" hidden="1" customHeight="1">
      <c r="A83" s="110" t="s">
        <v>489</v>
      </c>
      <c r="B83" s="119" t="s">
        <v>491</v>
      </c>
      <c r="C83" s="112" t="s">
        <v>418</v>
      </c>
      <c r="E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20">
        <f t="shared" si="23"/>
        <v>0</v>
      </c>
      <c r="T83" s="114"/>
      <c r="U83" s="113">
        <f>SUMIFS($G83:$R83,'SCM - PLANNING'!$G$5:$R$5,'SCM - PLANNING'!U$6)</f>
        <v>0</v>
      </c>
      <c r="V83" s="113">
        <f>SUMIFS($G83:$R83,'SCM - PLANNING'!$G$5:$R$5,'SCM - PLANNING'!V$6)</f>
        <v>0</v>
      </c>
      <c r="W83" s="113">
        <f>SUMIFS($G83:$R83,'SCM - PLANNING'!$G$5:$R$5,'SCM - PLANNING'!W$6)</f>
        <v>0</v>
      </c>
      <c r="X83" s="113">
        <f>SUMIFS($G83:$R83,'SCM - PLANNING'!$G$5:$R$5,'SCM - PLANNING'!X$6)</f>
        <v>0</v>
      </c>
    </row>
    <row r="84" ht="14.25" hidden="1" customHeight="1">
      <c r="A84" s="110" t="s">
        <v>492</v>
      </c>
      <c r="B84" s="197" t="s">
        <v>493</v>
      </c>
      <c r="C84" s="112" t="s">
        <v>418</v>
      </c>
      <c r="E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20">
        <f t="shared" si="23"/>
        <v>0</v>
      </c>
      <c r="T84" s="114"/>
      <c r="U84" s="113">
        <f>SUMIFS($G84:$R84,'SCM - PLANNING'!$G$5:$R$5,'SCM - PLANNING'!U$6)</f>
        <v>0</v>
      </c>
      <c r="V84" s="113">
        <f>SUMIFS($G84:$R84,'SCM - PLANNING'!$G$5:$R$5,'SCM - PLANNING'!V$6)</f>
        <v>0</v>
      </c>
      <c r="W84" s="113">
        <f>SUMIFS($G84:$R84,'SCM - PLANNING'!$G$5:$R$5,'SCM - PLANNING'!W$6)</f>
        <v>0</v>
      </c>
      <c r="X84" s="113">
        <f>SUMIFS($G84:$R84,'SCM - PLANNING'!$G$5:$R$5,'SCM - PLANNING'!X$6)</f>
        <v>0</v>
      </c>
    </row>
    <row r="85" ht="14.25" hidden="1" customHeight="1">
      <c r="A85" s="110" t="s">
        <v>492</v>
      </c>
      <c r="B85" s="111" t="s">
        <v>494</v>
      </c>
      <c r="C85" s="112" t="s">
        <v>418</v>
      </c>
      <c r="E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20">
        <f t="shared" si="23"/>
        <v>0</v>
      </c>
      <c r="T85" s="114"/>
      <c r="U85" s="113">
        <f>SUMIFS($G85:$R85,'SCM - PLANNING'!$G$5:$R$5,'SCM - PLANNING'!U$6)</f>
        <v>0</v>
      </c>
      <c r="V85" s="113">
        <f>SUMIFS($G85:$R85,'SCM - PLANNING'!$G$5:$R$5,'SCM - PLANNING'!V$6)</f>
        <v>0</v>
      </c>
      <c r="W85" s="113">
        <f>SUMIFS($G85:$R85,'SCM - PLANNING'!$G$5:$R$5,'SCM - PLANNING'!W$6)</f>
        <v>0</v>
      </c>
      <c r="X85" s="113">
        <f>SUMIFS($G85:$R85,'SCM - PLANNING'!$G$5:$R$5,'SCM - PLANNING'!X$6)</f>
        <v>0</v>
      </c>
    </row>
    <row r="86" ht="14.25" hidden="1" customHeight="1">
      <c r="A86" s="110" t="s">
        <v>492</v>
      </c>
      <c r="B86" s="111" t="s">
        <v>495</v>
      </c>
      <c r="C86" s="112" t="s">
        <v>418</v>
      </c>
      <c r="E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20">
        <f t="shared" si="23"/>
        <v>0</v>
      </c>
      <c r="T86" s="114"/>
      <c r="U86" s="113">
        <f>SUMIFS($G86:$R86,'SCM - PLANNING'!$G$5:$R$5,'SCM - PLANNING'!U$6)</f>
        <v>0</v>
      </c>
      <c r="V86" s="113">
        <f>SUMIFS($G86:$R86,'SCM - PLANNING'!$G$5:$R$5,'SCM - PLANNING'!V$6)</f>
        <v>0</v>
      </c>
      <c r="W86" s="113">
        <f>SUMIFS($G86:$R86,'SCM - PLANNING'!$G$5:$R$5,'SCM - PLANNING'!W$6)</f>
        <v>0</v>
      </c>
      <c r="X86" s="113">
        <f>SUMIFS($G86:$R86,'SCM - PLANNING'!$G$5:$R$5,'SCM - PLANNING'!X$6)</f>
        <v>0</v>
      </c>
    </row>
    <row r="87" ht="14.25" hidden="1" customHeight="1">
      <c r="A87" s="110" t="s">
        <v>492</v>
      </c>
      <c r="B87" s="111" t="s">
        <v>500</v>
      </c>
      <c r="C87" s="112" t="s">
        <v>418</v>
      </c>
      <c r="E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20">
        <f t="shared" si="23"/>
        <v>0</v>
      </c>
      <c r="T87" s="114"/>
      <c r="U87" s="113">
        <f>SUMIFS($G87:$R87,'SCM - PLANNING'!$G$5:$R$5,'SCM - PLANNING'!U$6)</f>
        <v>0</v>
      </c>
      <c r="V87" s="113">
        <f>SUMIFS($G87:$R87,'SCM - PLANNING'!$G$5:$R$5,'SCM - PLANNING'!V$6)</f>
        <v>0</v>
      </c>
      <c r="W87" s="113">
        <f>SUMIFS($G87:$R87,'SCM - PLANNING'!$G$5:$R$5,'SCM - PLANNING'!W$6)</f>
        <v>0</v>
      </c>
      <c r="X87" s="113">
        <f>SUMIFS($G87:$R87,'SCM - PLANNING'!$G$5:$R$5,'SCM - PLANNING'!X$6)</f>
        <v>0</v>
      </c>
    </row>
    <row r="88" ht="14.25" hidden="1" customHeight="1">
      <c r="A88" s="110" t="s">
        <v>496</v>
      </c>
      <c r="B88" s="197" t="s">
        <v>497</v>
      </c>
      <c r="C88" s="112" t="s">
        <v>418</v>
      </c>
      <c r="E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20">
        <f t="shared" si="23"/>
        <v>0</v>
      </c>
      <c r="T88" s="114"/>
      <c r="U88" s="113">
        <f>SUMIFS($G88:$R88,'SCM - PLANNING'!$G$5:$R$5,'SCM - PLANNING'!U$6)</f>
        <v>0</v>
      </c>
      <c r="V88" s="113">
        <f>SUMIFS($G88:$R88,'SCM - PLANNING'!$G$5:$R$5,'SCM - PLANNING'!V$6)</f>
        <v>0</v>
      </c>
      <c r="W88" s="113">
        <f>SUMIFS($G88:$R88,'SCM - PLANNING'!$G$5:$R$5,'SCM - PLANNING'!W$6)</f>
        <v>0</v>
      </c>
      <c r="X88" s="113">
        <f>SUMIFS($G88:$R88,'SCM - PLANNING'!$G$5:$R$5,'SCM - PLANNING'!X$6)</f>
        <v>0</v>
      </c>
    </row>
    <row r="89" ht="14.25" hidden="1" customHeight="1">
      <c r="A89" s="121"/>
      <c r="B89" s="122" t="s">
        <v>498</v>
      </c>
      <c r="C89" s="123" t="s">
        <v>418</v>
      </c>
      <c r="E89" s="116"/>
      <c r="G89" s="120">
        <f t="shared" ref="G89:S89" si="24">SUM(G66:G88)</f>
        <v>0</v>
      </c>
      <c r="H89" s="120">
        <f t="shared" si="24"/>
        <v>0</v>
      </c>
      <c r="I89" s="120">
        <f t="shared" si="24"/>
        <v>0</v>
      </c>
      <c r="J89" s="120">
        <f t="shared" si="24"/>
        <v>0</v>
      </c>
      <c r="K89" s="120">
        <f t="shared" si="24"/>
        <v>0</v>
      </c>
      <c r="L89" s="120">
        <f t="shared" si="24"/>
        <v>0</v>
      </c>
      <c r="M89" s="120">
        <f t="shared" si="24"/>
        <v>0</v>
      </c>
      <c r="N89" s="120">
        <f t="shared" si="24"/>
        <v>0</v>
      </c>
      <c r="O89" s="120">
        <f t="shared" si="24"/>
        <v>0</v>
      </c>
      <c r="P89" s="120">
        <f t="shared" si="24"/>
        <v>0</v>
      </c>
      <c r="Q89" s="120">
        <f t="shared" si="24"/>
        <v>0</v>
      </c>
      <c r="R89" s="120">
        <f t="shared" si="24"/>
        <v>0</v>
      </c>
      <c r="S89" s="120">
        <f t="shared" si="24"/>
        <v>0</v>
      </c>
      <c r="T89" s="109"/>
      <c r="U89" s="113">
        <f>SUMIFS($G89:$R89,'SCM - PLANNING'!$G$5:$R$5,'SCM - PLANNING'!U$6)</f>
        <v>0</v>
      </c>
      <c r="V89" s="113">
        <f>SUMIFS($G89:$R89,'SCM - PLANNING'!$G$5:$R$5,'SCM - PLANNING'!V$6)</f>
        <v>0</v>
      </c>
      <c r="W89" s="113">
        <f>SUMIFS($G89:$R89,'SCM - PLANNING'!$G$5:$R$5,'SCM - PLANNING'!W$6)</f>
        <v>0</v>
      </c>
      <c r="X89" s="113">
        <f>SUMIFS($G89:$R89,'SCM - PLANNING'!$G$5:$R$5,'SCM - PLANNING'!X$6)</f>
        <v>0</v>
      </c>
    </row>
    <row r="90" ht="7.5" hidden="1" customHeight="1">
      <c r="A90" s="174"/>
      <c r="B90" s="104"/>
      <c r="S90" s="70"/>
    </row>
    <row r="91" ht="14.25" hidden="1" customHeight="1">
      <c r="A91" s="154" t="s">
        <v>245</v>
      </c>
      <c r="B91" s="214" t="s">
        <v>499</v>
      </c>
      <c r="C91" s="107"/>
      <c r="E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9"/>
      <c r="U91" s="108"/>
      <c r="V91" s="108"/>
      <c r="W91" s="108"/>
      <c r="X91" s="108"/>
    </row>
    <row r="92" ht="14.25" hidden="1" customHeight="1">
      <c r="A92" s="110" t="s">
        <v>472</v>
      </c>
      <c r="B92" s="111" t="s">
        <v>473</v>
      </c>
      <c r="C92" s="112" t="s">
        <v>263</v>
      </c>
      <c r="E92" s="116"/>
      <c r="G92" s="116"/>
      <c r="H92" s="116"/>
      <c r="I92" s="116"/>
      <c r="J92" s="221"/>
      <c r="K92" s="221"/>
      <c r="L92" s="221"/>
      <c r="M92" s="221"/>
      <c r="N92" s="221"/>
      <c r="O92" s="222"/>
      <c r="P92" s="221"/>
      <c r="Q92" s="221"/>
      <c r="R92" s="221"/>
      <c r="S92" s="223">
        <f t="shared" ref="S92:S113" si="25">SUM(G92:R92)</f>
        <v>0</v>
      </c>
      <c r="T92" s="114"/>
      <c r="U92" s="221">
        <f>SUMIFS($G92:$R92,'SCM - PLANNING'!$G$5:$R$5,'SCM - PLANNING'!U$6)</f>
        <v>0</v>
      </c>
      <c r="V92" s="221">
        <f>SUMIFS($G92:$R92,'SCM - PLANNING'!$G$5:$R$5,'SCM - PLANNING'!V$6)</f>
        <v>0</v>
      </c>
      <c r="W92" s="221">
        <f>SUMIFS($G92:$R92,'SCM - PLANNING'!$G$5:$R$5,'SCM - PLANNING'!W$6)</f>
        <v>0</v>
      </c>
      <c r="X92" s="221">
        <f>SUMIFS($G92:$R92,'SCM - PLANNING'!$G$5:$R$5,'SCM - PLANNING'!X$6)</f>
        <v>0</v>
      </c>
    </row>
    <row r="93" ht="14.25" hidden="1" customHeight="1">
      <c r="A93" s="110" t="s">
        <v>472</v>
      </c>
      <c r="B93" s="111" t="s">
        <v>474</v>
      </c>
      <c r="C93" s="112" t="s">
        <v>263</v>
      </c>
      <c r="E93" s="116"/>
      <c r="G93" s="116"/>
      <c r="H93" s="116"/>
      <c r="I93" s="116"/>
      <c r="J93" s="221"/>
      <c r="K93" s="221"/>
      <c r="L93" s="221"/>
      <c r="M93" s="221"/>
      <c r="N93" s="221"/>
      <c r="O93" s="221"/>
      <c r="P93" s="221"/>
      <c r="Q93" s="221"/>
      <c r="R93" s="221"/>
      <c r="S93" s="223">
        <f t="shared" si="25"/>
        <v>0</v>
      </c>
      <c r="T93" s="114"/>
      <c r="U93" s="221">
        <f>SUMIFS($G93:$R93,'SCM - PLANNING'!$G$5:$R$5,'SCM - PLANNING'!U$6)</f>
        <v>0</v>
      </c>
      <c r="V93" s="221">
        <f>SUMIFS($G93:$R93,'SCM - PLANNING'!$G$5:$R$5,'SCM - PLANNING'!V$6)</f>
        <v>0</v>
      </c>
      <c r="W93" s="221">
        <f>SUMIFS($G93:$R93,'SCM - PLANNING'!$G$5:$R$5,'SCM - PLANNING'!W$6)</f>
        <v>0</v>
      </c>
      <c r="X93" s="221">
        <f>SUMIFS($G93:$R93,'SCM - PLANNING'!$G$5:$R$5,'SCM - PLANNING'!X$6)</f>
        <v>0</v>
      </c>
    </row>
    <row r="94" ht="14.25" hidden="1" customHeight="1">
      <c r="A94" s="110" t="s">
        <v>472</v>
      </c>
      <c r="B94" s="119" t="s">
        <v>475</v>
      </c>
      <c r="C94" s="112" t="s">
        <v>263</v>
      </c>
      <c r="E94" s="116"/>
      <c r="G94" s="116"/>
      <c r="H94" s="116"/>
      <c r="I94" s="116"/>
      <c r="J94" s="221"/>
      <c r="K94" s="221"/>
      <c r="L94" s="221"/>
      <c r="M94" s="221"/>
      <c r="N94" s="221"/>
      <c r="O94" s="222"/>
      <c r="P94" s="221"/>
      <c r="Q94" s="221"/>
      <c r="R94" s="221"/>
      <c r="S94" s="223">
        <f t="shared" si="25"/>
        <v>0</v>
      </c>
      <c r="T94" s="114"/>
      <c r="U94" s="221">
        <f>SUMIFS($G94:$R94,'SCM - PLANNING'!$G$5:$R$5,'SCM - PLANNING'!U$6)</f>
        <v>0</v>
      </c>
      <c r="V94" s="221">
        <f>SUMIFS($G94:$R94,'SCM - PLANNING'!$G$5:$R$5,'SCM - PLANNING'!V$6)</f>
        <v>0</v>
      </c>
      <c r="W94" s="221">
        <f>SUMIFS($G94:$R94,'SCM - PLANNING'!$G$5:$R$5,'SCM - PLANNING'!W$6)</f>
        <v>0</v>
      </c>
      <c r="X94" s="221">
        <f>SUMIFS($G94:$R94,'SCM - PLANNING'!$G$5:$R$5,'SCM - PLANNING'!X$6)</f>
        <v>0</v>
      </c>
    </row>
    <row r="95" ht="14.25" hidden="1" customHeight="1">
      <c r="A95" s="110" t="s">
        <v>472</v>
      </c>
      <c r="B95" s="111" t="s">
        <v>476</v>
      </c>
      <c r="C95" s="112" t="s">
        <v>263</v>
      </c>
      <c r="E95" s="116"/>
      <c r="G95" s="116"/>
      <c r="H95" s="116"/>
      <c r="I95" s="116"/>
      <c r="J95" s="221"/>
      <c r="K95" s="221"/>
      <c r="L95" s="221"/>
      <c r="M95" s="221"/>
      <c r="N95" s="221"/>
      <c r="O95" s="221"/>
      <c r="P95" s="221"/>
      <c r="Q95" s="221"/>
      <c r="R95" s="221"/>
      <c r="S95" s="223">
        <f t="shared" si="25"/>
        <v>0</v>
      </c>
      <c r="T95" s="114"/>
      <c r="U95" s="221">
        <f>SUMIFS($G95:$R95,'SCM - PLANNING'!$G$5:$R$5,'SCM - PLANNING'!U$6)</f>
        <v>0</v>
      </c>
      <c r="V95" s="221">
        <f>SUMIFS($G95:$R95,'SCM - PLANNING'!$G$5:$R$5,'SCM - PLANNING'!V$6)</f>
        <v>0</v>
      </c>
      <c r="W95" s="221">
        <f>SUMIFS($G95:$R95,'SCM - PLANNING'!$G$5:$R$5,'SCM - PLANNING'!W$6)</f>
        <v>0</v>
      </c>
      <c r="X95" s="221">
        <f>SUMIFS($G95:$R95,'SCM - PLANNING'!$G$5:$R$5,'SCM - PLANNING'!X$6)</f>
        <v>0</v>
      </c>
    </row>
    <row r="96" ht="14.25" hidden="1" customHeight="1">
      <c r="A96" s="110" t="s">
        <v>32</v>
      </c>
      <c r="B96" s="111" t="s">
        <v>477</v>
      </c>
      <c r="C96" s="112" t="s">
        <v>263</v>
      </c>
      <c r="E96" s="116"/>
      <c r="G96" s="116"/>
      <c r="H96" s="116"/>
      <c r="I96" s="116"/>
      <c r="J96" s="221"/>
      <c r="K96" s="221"/>
      <c r="L96" s="221"/>
      <c r="M96" s="221"/>
      <c r="N96" s="221"/>
      <c r="O96" s="221"/>
      <c r="P96" s="221"/>
      <c r="Q96" s="221"/>
      <c r="R96" s="221"/>
      <c r="S96" s="223">
        <f t="shared" si="25"/>
        <v>0</v>
      </c>
      <c r="T96" s="114"/>
      <c r="U96" s="221">
        <f>SUMIFS($G96:$R96,'SCM - PLANNING'!$G$5:$R$5,'SCM - PLANNING'!U$6)</f>
        <v>0</v>
      </c>
      <c r="V96" s="221">
        <f>SUMIFS($G96:$R96,'SCM - PLANNING'!$G$5:$R$5,'SCM - PLANNING'!V$6)</f>
        <v>0</v>
      </c>
      <c r="W96" s="221">
        <f>SUMIFS($G96:$R96,'SCM - PLANNING'!$G$5:$R$5,'SCM - PLANNING'!W$6)</f>
        <v>0</v>
      </c>
      <c r="X96" s="221">
        <f>SUMIFS($G96:$R96,'SCM - PLANNING'!$G$5:$R$5,'SCM - PLANNING'!X$6)</f>
        <v>0</v>
      </c>
    </row>
    <row r="97" ht="14.25" hidden="1" customHeight="1">
      <c r="A97" s="110" t="s">
        <v>32</v>
      </c>
      <c r="B97" s="111" t="s">
        <v>478</v>
      </c>
      <c r="C97" s="112" t="s">
        <v>263</v>
      </c>
      <c r="E97" s="116"/>
      <c r="G97" s="116"/>
      <c r="H97" s="116"/>
      <c r="I97" s="116"/>
      <c r="J97" s="221"/>
      <c r="K97" s="221"/>
      <c r="L97" s="221"/>
      <c r="M97" s="221"/>
      <c r="N97" s="221"/>
      <c r="O97" s="221"/>
      <c r="P97" s="221"/>
      <c r="Q97" s="221"/>
      <c r="R97" s="221"/>
      <c r="S97" s="223">
        <f t="shared" si="25"/>
        <v>0</v>
      </c>
      <c r="T97" s="114"/>
      <c r="U97" s="221">
        <f>SUMIFS($G97:$R97,'SCM - PLANNING'!$G$5:$R$5,'SCM - PLANNING'!U$6)</f>
        <v>0</v>
      </c>
      <c r="V97" s="221">
        <f>SUMIFS($G97:$R97,'SCM - PLANNING'!$G$5:$R$5,'SCM - PLANNING'!V$6)</f>
        <v>0</v>
      </c>
      <c r="W97" s="221">
        <f>SUMIFS($G97:$R97,'SCM - PLANNING'!$G$5:$R$5,'SCM - PLANNING'!W$6)</f>
        <v>0</v>
      </c>
      <c r="X97" s="221">
        <f>SUMIFS($G97:$R97,'SCM - PLANNING'!$G$5:$R$5,'SCM - PLANNING'!X$6)</f>
        <v>0</v>
      </c>
    </row>
    <row r="98" ht="14.25" hidden="1" customHeight="1">
      <c r="A98" s="110" t="s">
        <v>32</v>
      </c>
      <c r="B98" s="111" t="s">
        <v>479</v>
      </c>
      <c r="C98" s="112" t="s">
        <v>263</v>
      </c>
      <c r="E98" s="116"/>
      <c r="G98" s="116"/>
      <c r="H98" s="116"/>
      <c r="I98" s="116"/>
      <c r="J98" s="221"/>
      <c r="K98" s="221"/>
      <c r="L98" s="221"/>
      <c r="M98" s="221"/>
      <c r="N98" s="221"/>
      <c r="O98" s="222"/>
      <c r="P98" s="221"/>
      <c r="Q98" s="221"/>
      <c r="R98" s="221"/>
      <c r="S98" s="223">
        <f t="shared" si="25"/>
        <v>0</v>
      </c>
      <c r="T98" s="114"/>
      <c r="U98" s="221">
        <f>SUMIFS($G98:$R98,'SCM - PLANNING'!$G$5:$R$5,'SCM - PLANNING'!U$6)</f>
        <v>0</v>
      </c>
      <c r="V98" s="221">
        <f>SUMIFS($G98:$R98,'SCM - PLANNING'!$G$5:$R$5,'SCM - PLANNING'!V$6)</f>
        <v>0</v>
      </c>
      <c r="W98" s="221">
        <f>SUMIFS($G98:$R98,'SCM - PLANNING'!$G$5:$R$5,'SCM - PLANNING'!W$6)</f>
        <v>0</v>
      </c>
      <c r="X98" s="221">
        <f>SUMIFS($G98:$R98,'SCM - PLANNING'!$G$5:$R$5,'SCM - PLANNING'!X$6)</f>
        <v>0</v>
      </c>
    </row>
    <row r="99" ht="14.25" hidden="1" customHeight="1">
      <c r="A99" s="110" t="s">
        <v>32</v>
      </c>
      <c r="B99" s="111" t="s">
        <v>480</v>
      </c>
      <c r="C99" s="112" t="s">
        <v>263</v>
      </c>
      <c r="E99" s="116"/>
      <c r="G99" s="116"/>
      <c r="H99" s="116"/>
      <c r="I99" s="116"/>
      <c r="J99" s="221"/>
      <c r="K99" s="221"/>
      <c r="L99" s="221"/>
      <c r="M99" s="221"/>
      <c r="N99" s="221"/>
      <c r="O99" s="221"/>
      <c r="P99" s="221"/>
      <c r="Q99" s="221"/>
      <c r="R99" s="221"/>
      <c r="S99" s="223">
        <f t="shared" si="25"/>
        <v>0</v>
      </c>
      <c r="T99" s="114"/>
      <c r="U99" s="221">
        <f>SUMIFS($G99:$R99,'SCM - PLANNING'!$G$5:$R$5,'SCM - PLANNING'!U$6)</f>
        <v>0</v>
      </c>
      <c r="V99" s="221">
        <f>SUMIFS($G99:$R99,'SCM - PLANNING'!$G$5:$R$5,'SCM - PLANNING'!V$6)</f>
        <v>0</v>
      </c>
      <c r="W99" s="221">
        <f>SUMIFS($G99:$R99,'SCM - PLANNING'!$G$5:$R$5,'SCM - PLANNING'!W$6)</f>
        <v>0</v>
      </c>
      <c r="X99" s="221">
        <f>SUMIFS($G99:$R99,'SCM - PLANNING'!$G$5:$R$5,'SCM - PLANNING'!X$6)</f>
        <v>0</v>
      </c>
    </row>
    <row r="100" ht="14.25" hidden="1" customHeight="1">
      <c r="A100" s="110" t="s">
        <v>32</v>
      </c>
      <c r="B100" s="111" t="s">
        <v>481</v>
      </c>
      <c r="C100" s="112" t="s">
        <v>263</v>
      </c>
      <c r="E100" s="116"/>
      <c r="G100" s="116"/>
      <c r="H100" s="116"/>
      <c r="I100" s="116"/>
      <c r="J100" s="221"/>
      <c r="K100" s="221"/>
      <c r="L100" s="221"/>
      <c r="M100" s="221"/>
      <c r="N100" s="221"/>
      <c r="O100" s="221"/>
      <c r="P100" s="221"/>
      <c r="Q100" s="221"/>
      <c r="R100" s="221"/>
      <c r="S100" s="223">
        <f t="shared" si="25"/>
        <v>0</v>
      </c>
      <c r="T100" s="114"/>
      <c r="U100" s="221">
        <f>SUMIFS($G100:$R100,'SCM - PLANNING'!$G$5:$R$5,'SCM - PLANNING'!U$6)</f>
        <v>0</v>
      </c>
      <c r="V100" s="221">
        <f>SUMIFS($G100:$R100,'SCM - PLANNING'!$G$5:$R$5,'SCM - PLANNING'!V$6)</f>
        <v>0</v>
      </c>
      <c r="W100" s="221">
        <f>SUMIFS($G100:$R100,'SCM - PLANNING'!$G$5:$R$5,'SCM - PLANNING'!W$6)</f>
        <v>0</v>
      </c>
      <c r="X100" s="221">
        <f>SUMIFS($G100:$R100,'SCM - PLANNING'!$G$5:$R$5,'SCM - PLANNING'!X$6)</f>
        <v>0</v>
      </c>
    </row>
    <row r="101" ht="14.25" hidden="1" customHeight="1">
      <c r="A101" s="110" t="s">
        <v>482</v>
      </c>
      <c r="B101" s="111" t="s">
        <v>483</v>
      </c>
      <c r="C101" s="112" t="s">
        <v>263</v>
      </c>
      <c r="E101" s="116"/>
      <c r="G101" s="116"/>
      <c r="H101" s="116"/>
      <c r="I101" s="116"/>
      <c r="J101" s="221"/>
      <c r="K101" s="221"/>
      <c r="L101" s="221"/>
      <c r="M101" s="221"/>
      <c r="N101" s="221"/>
      <c r="O101" s="221"/>
      <c r="P101" s="221"/>
      <c r="Q101" s="221"/>
      <c r="R101" s="221"/>
      <c r="S101" s="223">
        <f t="shared" si="25"/>
        <v>0</v>
      </c>
      <c r="T101" s="114"/>
      <c r="U101" s="221">
        <f>SUMIFS($G101:$R101,'SCM - PLANNING'!$G$5:$R$5,'SCM - PLANNING'!U$6)</f>
        <v>0</v>
      </c>
      <c r="V101" s="221">
        <f>SUMIFS($G101:$R101,'SCM - PLANNING'!$G$5:$R$5,'SCM - PLANNING'!V$6)</f>
        <v>0</v>
      </c>
      <c r="W101" s="221">
        <f>SUMIFS($G101:$R101,'SCM - PLANNING'!$G$5:$R$5,'SCM - PLANNING'!W$6)</f>
        <v>0</v>
      </c>
      <c r="X101" s="221">
        <f>SUMIFS($G101:$R101,'SCM - PLANNING'!$G$5:$R$5,'SCM - PLANNING'!X$6)</f>
        <v>0</v>
      </c>
    </row>
    <row r="102" ht="14.25" hidden="1" customHeight="1">
      <c r="A102" s="110" t="s">
        <v>482</v>
      </c>
      <c r="B102" s="111" t="s">
        <v>484</v>
      </c>
      <c r="C102" s="112" t="s">
        <v>263</v>
      </c>
      <c r="E102" s="116"/>
      <c r="G102" s="116"/>
      <c r="H102" s="116"/>
      <c r="I102" s="116"/>
      <c r="J102" s="221"/>
      <c r="K102" s="221"/>
      <c r="L102" s="221"/>
      <c r="M102" s="221"/>
      <c r="N102" s="221"/>
      <c r="O102" s="222"/>
      <c r="P102" s="221"/>
      <c r="Q102" s="221"/>
      <c r="R102" s="221"/>
      <c r="S102" s="223">
        <f t="shared" si="25"/>
        <v>0</v>
      </c>
      <c r="T102" s="114"/>
      <c r="U102" s="221">
        <f>SUMIFS($G102:$R102,'SCM - PLANNING'!$G$5:$R$5,'SCM - PLANNING'!U$6)</f>
        <v>0</v>
      </c>
      <c r="V102" s="221">
        <f>SUMIFS($G102:$R102,'SCM - PLANNING'!$G$5:$R$5,'SCM - PLANNING'!V$6)</f>
        <v>0</v>
      </c>
      <c r="W102" s="221">
        <f>SUMIFS($G102:$R102,'SCM - PLANNING'!$G$5:$R$5,'SCM - PLANNING'!W$6)</f>
        <v>0</v>
      </c>
      <c r="X102" s="221">
        <f>SUMIFS($G102:$R102,'SCM - PLANNING'!$G$5:$R$5,'SCM - PLANNING'!X$6)</f>
        <v>0</v>
      </c>
    </row>
    <row r="103" ht="14.25" hidden="1" customHeight="1">
      <c r="A103" s="110" t="s">
        <v>482</v>
      </c>
      <c r="B103" s="111" t="s">
        <v>485</v>
      </c>
      <c r="C103" s="112" t="s">
        <v>263</v>
      </c>
      <c r="E103" s="116"/>
      <c r="G103" s="116"/>
      <c r="H103" s="116"/>
      <c r="I103" s="116"/>
      <c r="J103" s="221"/>
      <c r="K103" s="221"/>
      <c r="L103" s="221"/>
      <c r="M103" s="221"/>
      <c r="N103" s="221"/>
      <c r="O103" s="116"/>
      <c r="P103" s="221"/>
      <c r="Q103" s="221"/>
      <c r="R103" s="221"/>
      <c r="S103" s="223">
        <f t="shared" si="25"/>
        <v>0</v>
      </c>
      <c r="T103" s="114"/>
      <c r="U103" s="221">
        <f>SUMIFS($G103:$R103,'SCM - PLANNING'!$G$5:$R$5,'SCM - PLANNING'!U$6)</f>
        <v>0</v>
      </c>
      <c r="V103" s="221">
        <f>SUMIFS($G103:$R103,'SCM - PLANNING'!$G$5:$R$5,'SCM - PLANNING'!V$6)</f>
        <v>0</v>
      </c>
      <c r="W103" s="221">
        <f>SUMIFS($G103:$R103,'SCM - PLANNING'!$G$5:$R$5,'SCM - PLANNING'!W$6)</f>
        <v>0</v>
      </c>
      <c r="X103" s="221">
        <f>SUMIFS($G103:$R103,'SCM - PLANNING'!$G$5:$R$5,'SCM - PLANNING'!X$6)</f>
        <v>0</v>
      </c>
    </row>
    <row r="104" ht="14.25" hidden="1" customHeight="1">
      <c r="A104" s="110" t="s">
        <v>482</v>
      </c>
      <c r="B104" s="111" t="s">
        <v>486</v>
      </c>
      <c r="C104" s="112" t="s">
        <v>263</v>
      </c>
      <c r="E104" s="116"/>
      <c r="G104" s="116"/>
      <c r="H104" s="116"/>
      <c r="I104" s="116"/>
      <c r="J104" s="221"/>
      <c r="K104" s="221"/>
      <c r="L104" s="221"/>
      <c r="M104" s="221"/>
      <c r="N104" s="221"/>
      <c r="O104" s="116"/>
      <c r="P104" s="221"/>
      <c r="Q104" s="221"/>
      <c r="R104" s="221"/>
      <c r="S104" s="223">
        <f t="shared" si="25"/>
        <v>0</v>
      </c>
      <c r="T104" s="114"/>
      <c r="U104" s="221">
        <f>SUMIFS($G104:$R104,'SCM - PLANNING'!$G$5:$R$5,'SCM - PLANNING'!U$6)</f>
        <v>0</v>
      </c>
      <c r="V104" s="221">
        <f>SUMIFS($G104:$R104,'SCM - PLANNING'!$G$5:$R$5,'SCM - PLANNING'!V$6)</f>
        <v>0</v>
      </c>
      <c r="W104" s="221">
        <f>SUMIFS($G104:$R104,'SCM - PLANNING'!$G$5:$R$5,'SCM - PLANNING'!W$6)</f>
        <v>0</v>
      </c>
      <c r="X104" s="221">
        <f>SUMIFS($G104:$R104,'SCM - PLANNING'!$G$5:$R$5,'SCM - PLANNING'!X$6)</f>
        <v>0</v>
      </c>
    </row>
    <row r="105" ht="14.25" hidden="1" customHeight="1">
      <c r="A105" s="110" t="s">
        <v>482</v>
      </c>
      <c r="B105" s="111" t="s">
        <v>487</v>
      </c>
      <c r="C105" s="112" t="s">
        <v>263</v>
      </c>
      <c r="E105" s="116"/>
      <c r="G105" s="116"/>
      <c r="H105" s="116"/>
      <c r="I105" s="116"/>
      <c r="J105" s="221"/>
      <c r="K105" s="221"/>
      <c r="L105" s="221"/>
      <c r="M105" s="221"/>
      <c r="N105" s="221"/>
      <c r="O105" s="222"/>
      <c r="P105" s="221"/>
      <c r="Q105" s="221"/>
      <c r="R105" s="221"/>
      <c r="S105" s="223">
        <f t="shared" si="25"/>
        <v>0</v>
      </c>
      <c r="T105" s="114"/>
      <c r="U105" s="221">
        <f>SUMIFS($G105:$R105,'SCM - PLANNING'!$G$5:$R$5,'SCM - PLANNING'!U$6)</f>
        <v>0</v>
      </c>
      <c r="V105" s="221">
        <f>SUMIFS($G105:$R105,'SCM - PLANNING'!$G$5:$R$5,'SCM - PLANNING'!V$6)</f>
        <v>0</v>
      </c>
      <c r="W105" s="221">
        <f>SUMIFS($G105:$R105,'SCM - PLANNING'!$G$5:$R$5,'SCM - PLANNING'!W$6)</f>
        <v>0</v>
      </c>
      <c r="X105" s="221">
        <f>SUMIFS($G105:$R105,'SCM - PLANNING'!$G$5:$R$5,'SCM - PLANNING'!X$6)</f>
        <v>0</v>
      </c>
    </row>
    <row r="106" ht="14.25" hidden="1" customHeight="1">
      <c r="A106" s="110" t="s">
        <v>482</v>
      </c>
      <c r="B106" s="111" t="s">
        <v>488</v>
      </c>
      <c r="C106" s="112" t="s">
        <v>263</v>
      </c>
      <c r="E106" s="116"/>
      <c r="G106" s="116"/>
      <c r="H106" s="116"/>
      <c r="I106" s="116"/>
      <c r="J106" s="221"/>
      <c r="K106" s="221"/>
      <c r="L106" s="221"/>
      <c r="M106" s="221"/>
      <c r="N106" s="221"/>
      <c r="O106" s="221"/>
      <c r="P106" s="221"/>
      <c r="Q106" s="221"/>
      <c r="R106" s="221"/>
      <c r="S106" s="223">
        <f t="shared" si="25"/>
        <v>0</v>
      </c>
      <c r="T106" s="114"/>
      <c r="U106" s="221">
        <f>SUMIFS($G106:$R106,'SCM - PLANNING'!$G$5:$R$5,'SCM - PLANNING'!U$6)</f>
        <v>0</v>
      </c>
      <c r="V106" s="221">
        <f>SUMIFS($G106:$R106,'SCM - PLANNING'!$G$5:$R$5,'SCM - PLANNING'!V$6)</f>
        <v>0</v>
      </c>
      <c r="W106" s="221">
        <f>SUMIFS($G106:$R106,'SCM - PLANNING'!$G$5:$R$5,'SCM - PLANNING'!W$6)</f>
        <v>0</v>
      </c>
      <c r="X106" s="221">
        <f>SUMIFS($G106:$R106,'SCM - PLANNING'!$G$5:$R$5,'SCM - PLANNING'!X$6)</f>
        <v>0</v>
      </c>
    </row>
    <row r="107" ht="14.25" hidden="1" customHeight="1">
      <c r="A107" s="110" t="s">
        <v>489</v>
      </c>
      <c r="B107" s="111" t="s">
        <v>490</v>
      </c>
      <c r="C107" s="112" t="s">
        <v>263</v>
      </c>
      <c r="E107" s="116"/>
      <c r="G107" s="116"/>
      <c r="H107" s="116"/>
      <c r="I107" s="116"/>
      <c r="J107" s="221"/>
      <c r="K107" s="221"/>
      <c r="L107" s="221"/>
      <c r="M107" s="221"/>
      <c r="N107" s="221"/>
      <c r="O107" s="221"/>
      <c r="P107" s="221"/>
      <c r="Q107" s="221"/>
      <c r="R107" s="221"/>
      <c r="S107" s="223">
        <f t="shared" si="25"/>
        <v>0</v>
      </c>
      <c r="T107" s="114"/>
      <c r="U107" s="221">
        <f>SUMIFS($G107:$R107,'SCM - PLANNING'!$G$5:$R$5,'SCM - PLANNING'!U$6)</f>
        <v>0</v>
      </c>
      <c r="V107" s="221">
        <f>SUMIFS($G107:$R107,'SCM - PLANNING'!$G$5:$R$5,'SCM - PLANNING'!V$6)</f>
        <v>0</v>
      </c>
      <c r="W107" s="221">
        <f>SUMIFS($G107:$R107,'SCM - PLANNING'!$G$5:$R$5,'SCM - PLANNING'!W$6)</f>
        <v>0</v>
      </c>
      <c r="X107" s="221">
        <f>SUMIFS($G107:$R107,'SCM - PLANNING'!$G$5:$R$5,'SCM - PLANNING'!X$6)</f>
        <v>0</v>
      </c>
    </row>
    <row r="108" ht="14.25" hidden="1" customHeight="1">
      <c r="A108" s="110" t="s">
        <v>489</v>
      </c>
      <c r="B108" s="119" t="s">
        <v>491</v>
      </c>
      <c r="C108" s="112" t="s">
        <v>263</v>
      </c>
      <c r="E108" s="116"/>
      <c r="G108" s="116"/>
      <c r="H108" s="116"/>
      <c r="I108" s="116"/>
      <c r="J108" s="221"/>
      <c r="K108" s="221"/>
      <c r="L108" s="221"/>
      <c r="M108" s="221"/>
      <c r="N108" s="221"/>
      <c r="O108" s="221"/>
      <c r="P108" s="221"/>
      <c r="Q108" s="221"/>
      <c r="R108" s="221"/>
      <c r="S108" s="223">
        <f t="shared" si="25"/>
        <v>0</v>
      </c>
      <c r="T108" s="114"/>
      <c r="U108" s="221">
        <f>SUMIFS($G108:$R108,'SCM - PLANNING'!$G$5:$R$5,'SCM - PLANNING'!U$6)</f>
        <v>0</v>
      </c>
      <c r="V108" s="221">
        <f>SUMIFS($G108:$R108,'SCM - PLANNING'!$G$5:$R$5,'SCM - PLANNING'!V$6)</f>
        <v>0</v>
      </c>
      <c r="W108" s="221">
        <f>SUMIFS($G108:$R108,'SCM - PLANNING'!$G$5:$R$5,'SCM - PLANNING'!W$6)</f>
        <v>0</v>
      </c>
      <c r="X108" s="221">
        <f>SUMIFS($G108:$R108,'SCM - PLANNING'!$G$5:$R$5,'SCM - PLANNING'!X$6)</f>
        <v>0</v>
      </c>
    </row>
    <row r="109" ht="14.25" hidden="1" customHeight="1">
      <c r="A109" s="110" t="s">
        <v>492</v>
      </c>
      <c r="B109" s="197" t="s">
        <v>493</v>
      </c>
      <c r="C109" s="112" t="s">
        <v>263</v>
      </c>
      <c r="E109" s="116"/>
      <c r="G109" s="116"/>
      <c r="H109" s="116"/>
      <c r="I109" s="116"/>
      <c r="J109" s="221"/>
      <c r="K109" s="221"/>
      <c r="L109" s="221"/>
      <c r="M109" s="221"/>
      <c r="N109" s="221"/>
      <c r="O109" s="221"/>
      <c r="P109" s="221"/>
      <c r="Q109" s="221"/>
      <c r="R109" s="221"/>
      <c r="S109" s="223">
        <f t="shared" si="25"/>
        <v>0</v>
      </c>
      <c r="T109" s="114"/>
      <c r="U109" s="221">
        <f>SUMIFS($G109:$R109,'SCM - PLANNING'!$G$5:$R$5,'SCM - PLANNING'!U$6)</f>
        <v>0</v>
      </c>
      <c r="V109" s="221">
        <f>SUMIFS($G109:$R109,'SCM - PLANNING'!$G$5:$R$5,'SCM - PLANNING'!V$6)</f>
        <v>0</v>
      </c>
      <c r="W109" s="221">
        <f>SUMIFS($G109:$R109,'SCM - PLANNING'!$G$5:$R$5,'SCM - PLANNING'!W$6)</f>
        <v>0</v>
      </c>
      <c r="X109" s="221">
        <f>SUMIFS($G109:$R109,'SCM - PLANNING'!$G$5:$R$5,'SCM - PLANNING'!X$6)</f>
        <v>0</v>
      </c>
    </row>
    <row r="110" ht="14.25" hidden="1" customHeight="1">
      <c r="A110" s="110" t="s">
        <v>492</v>
      </c>
      <c r="B110" s="111" t="s">
        <v>494</v>
      </c>
      <c r="C110" s="112" t="s">
        <v>263</v>
      </c>
      <c r="E110" s="116"/>
      <c r="G110" s="116"/>
      <c r="H110" s="116"/>
      <c r="J110" s="221"/>
      <c r="K110" s="221"/>
      <c r="L110" s="221"/>
      <c r="M110" s="221"/>
      <c r="N110" s="221"/>
      <c r="O110" s="221"/>
      <c r="P110" s="221"/>
      <c r="Q110" s="221"/>
      <c r="R110" s="221"/>
      <c r="S110" s="223">
        <f t="shared" si="25"/>
        <v>0</v>
      </c>
      <c r="T110" s="114"/>
      <c r="U110" s="221">
        <f>SUMIFS($G110:$R110,'SCM - PLANNING'!$G$5:$R$5,'SCM - PLANNING'!U$6)</f>
        <v>0</v>
      </c>
      <c r="V110" s="221">
        <f>SUMIFS($G110:$R110,'SCM - PLANNING'!$G$5:$R$5,'SCM - PLANNING'!V$6)</f>
        <v>0</v>
      </c>
      <c r="W110" s="221">
        <f>SUMIFS($G110:$R110,'SCM - PLANNING'!$G$5:$R$5,'SCM - PLANNING'!W$6)</f>
        <v>0</v>
      </c>
      <c r="X110" s="221">
        <f>SUMIFS($G110:$R110,'SCM - PLANNING'!$G$5:$R$5,'SCM - PLANNING'!X$6)</f>
        <v>0</v>
      </c>
    </row>
    <row r="111" ht="14.25" hidden="1" customHeight="1">
      <c r="A111" s="110" t="s">
        <v>492</v>
      </c>
      <c r="B111" s="111" t="s">
        <v>495</v>
      </c>
      <c r="C111" s="112" t="s">
        <v>263</v>
      </c>
      <c r="E111" s="116"/>
      <c r="G111" s="116"/>
      <c r="H111" s="116"/>
      <c r="I111" s="116"/>
      <c r="J111" s="221"/>
      <c r="K111" s="221"/>
      <c r="L111" s="221"/>
      <c r="M111" s="221"/>
      <c r="N111" s="221"/>
      <c r="O111" s="222"/>
      <c r="P111" s="221"/>
      <c r="Q111" s="221"/>
      <c r="R111" s="221"/>
      <c r="S111" s="223">
        <f t="shared" si="25"/>
        <v>0</v>
      </c>
      <c r="T111" s="114"/>
      <c r="U111" s="221">
        <f>SUMIFS($G111:$R111,'SCM - PLANNING'!$G$5:$R$5,'SCM - PLANNING'!U$6)</f>
        <v>0</v>
      </c>
      <c r="V111" s="221">
        <f>SUMIFS($G111:$R111,'SCM - PLANNING'!$G$5:$R$5,'SCM - PLANNING'!V$6)</f>
        <v>0</v>
      </c>
      <c r="W111" s="221">
        <f>SUMIFS($G111:$R111,'SCM - PLANNING'!$G$5:$R$5,'SCM - PLANNING'!W$6)</f>
        <v>0</v>
      </c>
      <c r="X111" s="221">
        <f>SUMIFS($G111:$R111,'SCM - PLANNING'!$G$5:$R$5,'SCM - PLANNING'!X$6)</f>
        <v>0</v>
      </c>
    </row>
    <row r="112" ht="14.25" hidden="1" customHeight="1">
      <c r="A112" s="110" t="s">
        <v>492</v>
      </c>
      <c r="B112" s="111" t="s">
        <v>500</v>
      </c>
      <c r="C112" s="112" t="s">
        <v>263</v>
      </c>
      <c r="E112" s="116"/>
      <c r="G112" s="116"/>
      <c r="H112" s="116"/>
      <c r="I112" s="116"/>
      <c r="J112" s="221"/>
      <c r="K112" s="221"/>
      <c r="L112" s="221"/>
      <c r="M112" s="221"/>
      <c r="N112" s="221"/>
      <c r="O112" s="222"/>
      <c r="P112" s="221"/>
      <c r="Q112" s="221"/>
      <c r="R112" s="221"/>
      <c r="S112" s="223">
        <f t="shared" si="25"/>
        <v>0</v>
      </c>
      <c r="T112" s="114"/>
      <c r="U112" s="221">
        <f>SUMIFS($G112:$R112,'SCM - PLANNING'!$G$5:$R$5,'SCM - PLANNING'!U$6)</f>
        <v>0</v>
      </c>
      <c r="V112" s="221">
        <f>SUMIFS($G112:$R112,'SCM - PLANNING'!$G$5:$R$5,'SCM - PLANNING'!V$6)</f>
        <v>0</v>
      </c>
      <c r="W112" s="221">
        <f>SUMIFS($G112:$R112,'SCM - PLANNING'!$G$5:$R$5,'SCM - PLANNING'!W$6)</f>
        <v>0</v>
      </c>
      <c r="X112" s="221">
        <f>SUMIFS($G112:$R112,'SCM - PLANNING'!$G$5:$R$5,'SCM - PLANNING'!X$6)</f>
        <v>0</v>
      </c>
    </row>
    <row r="113" ht="14.25" hidden="1" customHeight="1">
      <c r="A113" s="110" t="s">
        <v>496</v>
      </c>
      <c r="B113" s="197" t="s">
        <v>497</v>
      </c>
      <c r="C113" s="112" t="s">
        <v>263</v>
      </c>
      <c r="E113" s="116"/>
      <c r="G113" s="116"/>
      <c r="H113" s="116"/>
      <c r="I113" s="116"/>
      <c r="J113" s="221"/>
      <c r="K113" s="221"/>
      <c r="L113" s="221"/>
      <c r="M113" s="221"/>
      <c r="N113" s="221"/>
      <c r="O113" s="221"/>
      <c r="P113" s="221"/>
      <c r="Q113" s="221"/>
      <c r="R113" s="221"/>
      <c r="S113" s="223">
        <f t="shared" si="25"/>
        <v>0</v>
      </c>
      <c r="T113" s="114"/>
      <c r="U113" s="221">
        <f>SUMIFS($G113:$R113,'SCM - PLANNING'!$G$5:$R$5,'SCM - PLANNING'!U$6)</f>
        <v>0</v>
      </c>
      <c r="V113" s="221">
        <f>SUMIFS($G113:$R113,'SCM - PLANNING'!$G$5:$R$5,'SCM - PLANNING'!V$6)</f>
        <v>0</v>
      </c>
      <c r="W113" s="221">
        <f>SUMIFS($G113:$R113,'SCM - PLANNING'!$G$5:$R$5,'SCM - PLANNING'!W$6)</f>
        <v>0</v>
      </c>
      <c r="X113" s="221">
        <f>SUMIFS($G113:$R113,'SCM - PLANNING'!$G$5:$R$5,'SCM - PLANNING'!X$6)</f>
        <v>0</v>
      </c>
    </row>
    <row r="114" ht="14.25" hidden="1" customHeight="1">
      <c r="A114" s="121"/>
      <c r="B114" s="122" t="s">
        <v>498</v>
      </c>
      <c r="C114" s="123" t="s">
        <v>263</v>
      </c>
      <c r="E114" s="116"/>
      <c r="G114" s="223">
        <f t="shared" ref="G114:S114" si="26">SUM(G91:G113)</f>
        <v>0</v>
      </c>
      <c r="H114" s="223">
        <f t="shared" si="26"/>
        <v>0</v>
      </c>
      <c r="I114" s="223">
        <f t="shared" si="26"/>
        <v>0</v>
      </c>
      <c r="J114" s="223">
        <f t="shared" si="26"/>
        <v>0</v>
      </c>
      <c r="K114" s="223">
        <f t="shared" si="26"/>
        <v>0</v>
      </c>
      <c r="L114" s="223">
        <f t="shared" si="26"/>
        <v>0</v>
      </c>
      <c r="M114" s="223">
        <f t="shared" si="26"/>
        <v>0</v>
      </c>
      <c r="N114" s="223">
        <f t="shared" si="26"/>
        <v>0</v>
      </c>
      <c r="O114" s="223">
        <f t="shared" si="26"/>
        <v>0</v>
      </c>
      <c r="P114" s="223">
        <f t="shared" si="26"/>
        <v>0</v>
      </c>
      <c r="Q114" s="223">
        <f t="shared" si="26"/>
        <v>0</v>
      </c>
      <c r="R114" s="223">
        <f t="shared" si="26"/>
        <v>0</v>
      </c>
      <c r="S114" s="223">
        <f t="shared" si="26"/>
        <v>0</v>
      </c>
      <c r="T114" s="109"/>
      <c r="U114" s="223">
        <f t="shared" ref="U114:X114" si="27">SUM(U91:U113)</f>
        <v>0</v>
      </c>
      <c r="V114" s="223">
        <f t="shared" si="27"/>
        <v>0</v>
      </c>
      <c r="W114" s="223">
        <f t="shared" si="27"/>
        <v>0</v>
      </c>
      <c r="X114" s="223">
        <f t="shared" si="27"/>
        <v>0</v>
      </c>
    </row>
    <row r="115" ht="14.25" customHeight="1">
      <c r="S115" s="70"/>
    </row>
    <row r="116" ht="13.5" customHeight="1">
      <c r="A116" s="154" t="s">
        <v>250</v>
      </c>
      <c r="B116" s="155" t="s">
        <v>501</v>
      </c>
      <c r="C116" s="107"/>
      <c r="D116" s="70"/>
      <c r="E116" s="108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7"/>
      <c r="T116" s="109"/>
      <c r="U116" s="108"/>
      <c r="V116" s="108"/>
      <c r="W116" s="108"/>
      <c r="X116" s="108"/>
      <c r="Y116" s="70"/>
      <c r="Z116" s="70"/>
      <c r="AA116" s="70"/>
      <c r="AB116" s="70"/>
      <c r="AC116" s="70"/>
      <c r="AD116" s="70"/>
      <c r="AE116" s="70"/>
      <c r="AF116" s="70"/>
      <c r="AG116" s="70"/>
    </row>
    <row r="117" ht="14.25" customHeight="1">
      <c r="A117" s="110"/>
      <c r="B117" s="111" t="s">
        <v>291</v>
      </c>
      <c r="C117" s="112" t="s">
        <v>24</v>
      </c>
      <c r="E117" s="116"/>
      <c r="F117" s="114"/>
      <c r="G117" s="113">
        <v>10.83249581239531</v>
      </c>
      <c r="H117" s="113">
        <v>2.03494623655914</v>
      </c>
      <c r="I117" s="113">
        <v>2.747787610619469</v>
      </c>
      <c r="J117" s="113">
        <v>2.05</v>
      </c>
      <c r="K117" s="113"/>
      <c r="L117" s="113"/>
      <c r="M117" s="113"/>
      <c r="N117" s="113"/>
      <c r="O117" s="113"/>
      <c r="P117" s="113"/>
      <c r="Q117" s="113"/>
      <c r="R117" s="113"/>
      <c r="S117" s="147">
        <f t="shared" ref="S117:S124" si="29">SUM(G117:R117)</f>
        <v>17.66522966</v>
      </c>
      <c r="T117" s="114"/>
      <c r="U117" s="113">
        <f t="shared" ref="U117:X117" si="28">SUMIFS($G117:$R117,$G$5:$R$5,U$6)</f>
        <v>15.61522966</v>
      </c>
      <c r="V117" s="113">
        <f t="shared" si="28"/>
        <v>2.05</v>
      </c>
      <c r="W117" s="113">
        <f t="shared" si="28"/>
        <v>0</v>
      </c>
      <c r="X117" s="113">
        <f t="shared" si="28"/>
        <v>0</v>
      </c>
    </row>
    <row r="118" ht="14.25" customHeight="1">
      <c r="A118" s="110"/>
      <c r="B118" s="111" t="s">
        <v>292</v>
      </c>
      <c r="C118" s="112" t="s">
        <v>24</v>
      </c>
      <c r="E118" s="116"/>
      <c r="F118" s="114"/>
      <c r="G118" s="113">
        <v>20.665594855305468</v>
      </c>
      <c r="H118" s="113">
        <v>6.653846153846154</v>
      </c>
      <c r="I118" s="113">
        <v>6.653846153846154</v>
      </c>
      <c r="J118" s="113">
        <v>10.461538461538462</v>
      </c>
      <c r="K118" s="113"/>
      <c r="L118" s="113"/>
      <c r="M118" s="113"/>
      <c r="N118" s="113"/>
      <c r="O118" s="113"/>
      <c r="P118" s="113"/>
      <c r="Q118" s="113"/>
      <c r="R118" s="113"/>
      <c r="S118" s="147">
        <f t="shared" si="29"/>
        <v>44.43482562</v>
      </c>
      <c r="T118" s="114"/>
      <c r="U118" s="113">
        <f t="shared" ref="U118:X118" si="30">SUMIFS($G118:$R118,$G$5:$R$5,U$6)</f>
        <v>33.97328716</v>
      </c>
      <c r="V118" s="113">
        <f t="shared" si="30"/>
        <v>10.46153846</v>
      </c>
      <c r="W118" s="113">
        <f t="shared" si="30"/>
        <v>0</v>
      </c>
      <c r="X118" s="113">
        <f t="shared" si="30"/>
        <v>0</v>
      </c>
    </row>
    <row r="119" ht="14.25" customHeight="1">
      <c r="A119" s="110"/>
      <c r="B119" s="111" t="s">
        <v>293</v>
      </c>
      <c r="C119" s="112" t="s">
        <v>24</v>
      </c>
      <c r="E119" s="116"/>
      <c r="F119" s="114"/>
      <c r="G119" s="113">
        <v>16.84695652173913</v>
      </c>
      <c r="H119" s="113">
        <v>5.776</v>
      </c>
      <c r="I119" s="113">
        <v>5.776</v>
      </c>
      <c r="J119" s="113">
        <v>9.119047619047619</v>
      </c>
      <c r="K119" s="113"/>
      <c r="L119" s="113"/>
      <c r="M119" s="113"/>
      <c r="N119" s="113"/>
      <c r="O119" s="113"/>
      <c r="P119" s="113"/>
      <c r="Q119" s="113"/>
      <c r="R119" s="113"/>
      <c r="S119" s="147">
        <f t="shared" si="29"/>
        <v>37.51800414</v>
      </c>
      <c r="T119" s="114"/>
      <c r="U119" s="113">
        <f t="shared" ref="U119:X119" si="31">SUMIFS($G119:$R119,$G$5:$R$5,U$6)</f>
        <v>28.39895652</v>
      </c>
      <c r="V119" s="113">
        <f t="shared" si="31"/>
        <v>9.119047619</v>
      </c>
      <c r="W119" s="113">
        <f t="shared" si="31"/>
        <v>0</v>
      </c>
      <c r="X119" s="113">
        <f t="shared" si="31"/>
        <v>0</v>
      </c>
    </row>
    <row r="120" ht="14.25" customHeight="1">
      <c r="A120" s="110"/>
      <c r="B120" s="111" t="s">
        <v>502</v>
      </c>
      <c r="C120" s="112" t="s">
        <v>24</v>
      </c>
      <c r="E120" s="116"/>
      <c r="F120" s="114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47">
        <f t="shared" si="29"/>
        <v>0</v>
      </c>
      <c r="T120" s="114"/>
      <c r="U120" s="113">
        <f t="shared" ref="U120:X120" si="32">SUMIFS($G120:$R120,$G$5:$R$5,U$6)</f>
        <v>0</v>
      </c>
      <c r="V120" s="113">
        <f t="shared" si="32"/>
        <v>0</v>
      </c>
      <c r="W120" s="113">
        <f t="shared" si="32"/>
        <v>0</v>
      </c>
      <c r="X120" s="113">
        <f t="shared" si="32"/>
        <v>0</v>
      </c>
    </row>
    <row r="121" ht="14.25" customHeight="1">
      <c r="A121" s="110"/>
      <c r="B121" s="111" t="s">
        <v>294</v>
      </c>
      <c r="C121" s="112" t="s">
        <v>24</v>
      </c>
      <c r="E121" s="116"/>
      <c r="F121" s="114"/>
      <c r="G121" s="113">
        <v>26.797538461538462</v>
      </c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47">
        <f t="shared" si="29"/>
        <v>26.79753846</v>
      </c>
      <c r="T121" s="114"/>
      <c r="U121" s="113">
        <f t="shared" ref="U121:X121" si="33">SUMIFS($G121:$R121,$G$5:$R$5,U$6)</f>
        <v>26.79753846</v>
      </c>
      <c r="V121" s="113">
        <f t="shared" si="33"/>
        <v>0</v>
      </c>
      <c r="W121" s="113">
        <f t="shared" si="33"/>
        <v>0</v>
      </c>
      <c r="X121" s="113">
        <f t="shared" si="33"/>
        <v>0</v>
      </c>
    </row>
    <row r="122" ht="14.25" customHeight="1">
      <c r="A122" s="110"/>
      <c r="B122" s="111" t="s">
        <v>295</v>
      </c>
      <c r="C122" s="112" t="s">
        <v>24</v>
      </c>
      <c r="E122" s="116"/>
      <c r="F122" s="114"/>
      <c r="G122" s="113">
        <v>26.540345821325648</v>
      </c>
      <c r="H122" s="113">
        <v>13.085714285714285</v>
      </c>
      <c r="I122" s="113">
        <v>13.333333333333332</v>
      </c>
      <c r="J122" s="113">
        <v>18.0</v>
      </c>
      <c r="K122" s="113"/>
      <c r="L122" s="113"/>
      <c r="M122" s="113"/>
      <c r="N122" s="113"/>
      <c r="O122" s="113"/>
      <c r="P122" s="113"/>
      <c r="Q122" s="113"/>
      <c r="R122" s="113"/>
      <c r="S122" s="147">
        <f t="shared" si="29"/>
        <v>70.95939344</v>
      </c>
      <c r="T122" s="114"/>
      <c r="U122" s="113">
        <f t="shared" ref="U122:X122" si="34">SUMIFS($G122:$R122,$G$5:$R$5,U$6)</f>
        <v>52.95939344</v>
      </c>
      <c r="V122" s="113">
        <f t="shared" si="34"/>
        <v>18</v>
      </c>
      <c r="W122" s="113">
        <f t="shared" si="34"/>
        <v>0</v>
      </c>
      <c r="X122" s="113">
        <f t="shared" si="34"/>
        <v>0</v>
      </c>
    </row>
    <row r="123" ht="14.25" customHeight="1">
      <c r="A123" s="110"/>
      <c r="B123" s="111" t="s">
        <v>296</v>
      </c>
      <c r="C123" s="112" t="s">
        <v>24</v>
      </c>
      <c r="E123" s="116"/>
      <c r="F123" s="114"/>
      <c r="G123" s="113">
        <v>8.876050420168067</v>
      </c>
      <c r="H123" s="113">
        <v>4.875</v>
      </c>
      <c r="I123" s="113">
        <v>6.8984375</v>
      </c>
      <c r="J123" s="113">
        <v>1.6363636363636365</v>
      </c>
      <c r="K123" s="113"/>
      <c r="L123" s="113"/>
      <c r="M123" s="113"/>
      <c r="N123" s="113"/>
      <c r="O123" s="113"/>
      <c r="P123" s="113"/>
      <c r="Q123" s="113"/>
      <c r="R123" s="113"/>
      <c r="S123" s="147">
        <f t="shared" si="29"/>
        <v>22.28585156</v>
      </c>
      <c r="T123" s="114"/>
      <c r="U123" s="113">
        <f t="shared" ref="U123:X123" si="35">SUMIFS($G123:$R123,$G$5:$R$5,U$6)</f>
        <v>20.64948792</v>
      </c>
      <c r="V123" s="113">
        <f t="shared" si="35"/>
        <v>1.636363636</v>
      </c>
      <c r="W123" s="113">
        <f t="shared" si="35"/>
        <v>0</v>
      </c>
      <c r="X123" s="113">
        <f t="shared" si="35"/>
        <v>0</v>
      </c>
    </row>
    <row r="124" ht="14.25" customHeight="1">
      <c r="A124" s="110"/>
      <c r="B124" s="224" t="s">
        <v>503</v>
      </c>
      <c r="C124" s="112" t="s">
        <v>24</v>
      </c>
      <c r="E124" s="116"/>
      <c r="F124" s="114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47">
        <f t="shared" si="29"/>
        <v>0</v>
      </c>
      <c r="T124" s="114"/>
      <c r="U124" s="113">
        <f t="shared" ref="U124:X124" si="36">SUMIFS($G124:$R124,$G$5:$R$5,U$6)</f>
        <v>0</v>
      </c>
      <c r="V124" s="113">
        <f t="shared" si="36"/>
        <v>0</v>
      </c>
      <c r="W124" s="113">
        <f t="shared" si="36"/>
        <v>0</v>
      </c>
      <c r="X124" s="113">
        <f t="shared" si="36"/>
        <v>0</v>
      </c>
    </row>
    <row r="125" ht="14.25" customHeight="1">
      <c r="A125" s="163"/>
      <c r="B125" s="164" t="s">
        <v>504</v>
      </c>
      <c r="C125" s="165" t="s">
        <v>69</v>
      </c>
      <c r="D125" s="70"/>
      <c r="E125" s="116"/>
      <c r="F125" s="166"/>
      <c r="G125" s="168">
        <f t="shared" ref="G125:S125" si="37">IFERROR(G124/#REF!,0)</f>
        <v>0</v>
      </c>
      <c r="H125" s="168">
        <f t="shared" si="37"/>
        <v>0</v>
      </c>
      <c r="I125" s="168">
        <f t="shared" si="37"/>
        <v>0</v>
      </c>
      <c r="J125" s="168">
        <f t="shared" si="37"/>
        <v>0</v>
      </c>
      <c r="K125" s="168">
        <f t="shared" si="37"/>
        <v>0</v>
      </c>
      <c r="L125" s="168">
        <f t="shared" si="37"/>
        <v>0</v>
      </c>
      <c r="M125" s="168">
        <f t="shared" si="37"/>
        <v>0</v>
      </c>
      <c r="N125" s="168">
        <f t="shared" si="37"/>
        <v>0</v>
      </c>
      <c r="O125" s="168">
        <f t="shared" si="37"/>
        <v>0</v>
      </c>
      <c r="P125" s="168">
        <f t="shared" si="37"/>
        <v>0</v>
      </c>
      <c r="Q125" s="168">
        <f t="shared" si="37"/>
        <v>0</v>
      </c>
      <c r="R125" s="168">
        <f t="shared" si="37"/>
        <v>0</v>
      </c>
      <c r="S125" s="168">
        <f t="shared" si="37"/>
        <v>0</v>
      </c>
      <c r="T125" s="166"/>
      <c r="U125" s="168">
        <f t="shared" ref="U125:X125" si="38">IFERROR(U124/#REF!,0)</f>
        <v>0</v>
      </c>
      <c r="V125" s="168">
        <f t="shared" si="38"/>
        <v>0</v>
      </c>
      <c r="W125" s="168">
        <f t="shared" si="38"/>
        <v>0</v>
      </c>
      <c r="X125" s="168">
        <f t="shared" si="38"/>
        <v>0</v>
      </c>
      <c r="Y125" s="70"/>
      <c r="Z125" s="70"/>
      <c r="AA125" s="70"/>
      <c r="AB125" s="70"/>
      <c r="AC125" s="70"/>
      <c r="AD125" s="70"/>
      <c r="AE125" s="70"/>
      <c r="AF125" s="70"/>
      <c r="AG125" s="70"/>
    </row>
    <row r="126" ht="14.25" customHeight="1">
      <c r="S126" s="70"/>
    </row>
    <row r="127" ht="14.25" hidden="1" customHeight="1">
      <c r="A127" s="154" t="s">
        <v>262</v>
      </c>
      <c r="B127" s="214" t="s">
        <v>505</v>
      </c>
      <c r="C127" s="205"/>
      <c r="E127" s="108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7"/>
      <c r="U127" s="156"/>
      <c r="V127" s="156"/>
      <c r="W127" s="156"/>
      <c r="X127" s="156"/>
    </row>
    <row r="128" ht="14.25" hidden="1" customHeight="1">
      <c r="A128" s="144"/>
      <c r="B128" s="145" t="s">
        <v>506</v>
      </c>
      <c r="C128" s="146" t="s">
        <v>507</v>
      </c>
      <c r="E128" s="116"/>
      <c r="F128" s="114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47">
        <f t="shared" ref="S128:S132" si="39">IFERROR(AVERAGE(G128:R128),0)</f>
        <v>0</v>
      </c>
      <c r="T128" s="114"/>
      <c r="U128" s="113">
        <f t="shared" ref="U128:U132" si="40">IFERROR(AVERAGE(G128:I128),0)</f>
        <v>0</v>
      </c>
      <c r="V128" s="113">
        <f t="shared" ref="V128:V132" si="41">IFERROR(AVERAGE(J128:L128),0)</f>
        <v>0</v>
      </c>
      <c r="W128" s="113">
        <f t="shared" ref="W128:W132" si="42">IFERROR(AVERAGE(M128:O128),0)</f>
        <v>0</v>
      </c>
      <c r="X128" s="113">
        <f t="shared" ref="X128:X132" si="43">IFERROR(AVERAGE(P128:R128),0)</f>
        <v>0</v>
      </c>
    </row>
    <row r="129" ht="14.25" hidden="1" customHeight="1">
      <c r="A129" s="144"/>
      <c r="B129" s="145" t="s">
        <v>508</v>
      </c>
      <c r="C129" s="146" t="s">
        <v>507</v>
      </c>
      <c r="E129" s="116"/>
      <c r="F129" s="114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47">
        <f t="shared" si="39"/>
        <v>0</v>
      </c>
      <c r="T129" s="114"/>
      <c r="U129" s="113">
        <f t="shared" si="40"/>
        <v>0</v>
      </c>
      <c r="V129" s="113">
        <f t="shared" si="41"/>
        <v>0</v>
      </c>
      <c r="W129" s="113">
        <f t="shared" si="42"/>
        <v>0</v>
      </c>
      <c r="X129" s="113">
        <f t="shared" si="43"/>
        <v>0</v>
      </c>
    </row>
    <row r="130" ht="14.25" hidden="1" customHeight="1">
      <c r="A130" s="144"/>
      <c r="B130" s="145" t="s">
        <v>509</v>
      </c>
      <c r="C130" s="146" t="s">
        <v>507</v>
      </c>
      <c r="E130" s="116"/>
      <c r="F130" s="114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47">
        <f t="shared" si="39"/>
        <v>0</v>
      </c>
      <c r="T130" s="114"/>
      <c r="U130" s="113">
        <f t="shared" si="40"/>
        <v>0</v>
      </c>
      <c r="V130" s="113">
        <f t="shared" si="41"/>
        <v>0</v>
      </c>
      <c r="W130" s="113">
        <f t="shared" si="42"/>
        <v>0</v>
      </c>
      <c r="X130" s="113">
        <f t="shared" si="43"/>
        <v>0</v>
      </c>
    </row>
    <row r="131" ht="14.25" hidden="1" customHeight="1">
      <c r="A131" s="144"/>
      <c r="B131" s="145" t="s">
        <v>510</v>
      </c>
      <c r="C131" s="146" t="s">
        <v>507</v>
      </c>
      <c r="E131" s="116"/>
      <c r="F131" s="114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47">
        <f t="shared" si="39"/>
        <v>0</v>
      </c>
      <c r="T131" s="114"/>
      <c r="U131" s="113">
        <f t="shared" si="40"/>
        <v>0</v>
      </c>
      <c r="V131" s="113">
        <f t="shared" si="41"/>
        <v>0</v>
      </c>
      <c r="W131" s="113">
        <f t="shared" si="42"/>
        <v>0</v>
      </c>
      <c r="X131" s="113">
        <f t="shared" si="43"/>
        <v>0</v>
      </c>
    </row>
    <row r="132" ht="14.25" hidden="1" customHeight="1">
      <c r="A132" s="144"/>
      <c r="B132" s="145" t="s">
        <v>511</v>
      </c>
      <c r="C132" s="146" t="s">
        <v>507</v>
      </c>
      <c r="E132" s="116"/>
      <c r="F132" s="114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47">
        <f t="shared" si="39"/>
        <v>0</v>
      </c>
      <c r="T132" s="114"/>
      <c r="U132" s="113">
        <f t="shared" si="40"/>
        <v>0</v>
      </c>
      <c r="V132" s="113">
        <f t="shared" si="41"/>
        <v>0</v>
      </c>
      <c r="W132" s="113">
        <f t="shared" si="42"/>
        <v>0</v>
      </c>
      <c r="X132" s="113">
        <f t="shared" si="43"/>
        <v>0</v>
      </c>
    </row>
    <row r="133" ht="14.25" hidden="1" customHeight="1">
      <c r="A133" s="176"/>
      <c r="B133" s="225" t="s">
        <v>512</v>
      </c>
      <c r="C133" s="178" t="s">
        <v>69</v>
      </c>
      <c r="D133" s="70"/>
      <c r="E133" s="147"/>
      <c r="F133" s="166"/>
      <c r="G133" s="226">
        <f t="shared" ref="G133:S133" si="44">IFERROR(SUM(G128:G132)/SUM($E$128:$E$132),0)</f>
        <v>0</v>
      </c>
      <c r="H133" s="226">
        <f t="shared" si="44"/>
        <v>0</v>
      </c>
      <c r="I133" s="226">
        <f t="shared" si="44"/>
        <v>0</v>
      </c>
      <c r="J133" s="226">
        <f t="shared" si="44"/>
        <v>0</v>
      </c>
      <c r="K133" s="226">
        <f t="shared" si="44"/>
        <v>0</v>
      </c>
      <c r="L133" s="226">
        <f t="shared" si="44"/>
        <v>0</v>
      </c>
      <c r="M133" s="226">
        <f t="shared" si="44"/>
        <v>0</v>
      </c>
      <c r="N133" s="226">
        <f t="shared" si="44"/>
        <v>0</v>
      </c>
      <c r="O133" s="226">
        <f t="shared" si="44"/>
        <v>0</v>
      </c>
      <c r="P133" s="226">
        <f t="shared" si="44"/>
        <v>0</v>
      </c>
      <c r="Q133" s="226">
        <f t="shared" si="44"/>
        <v>0</v>
      </c>
      <c r="R133" s="226">
        <f t="shared" si="44"/>
        <v>0</v>
      </c>
      <c r="S133" s="226">
        <f t="shared" si="44"/>
        <v>0</v>
      </c>
      <c r="T133" s="166"/>
      <c r="U133" s="226">
        <f t="shared" ref="U133:X133" si="45">IFERROR(SUM(U128:U132)/SUM($E$128:$E$132),0)</f>
        <v>0</v>
      </c>
      <c r="V133" s="226">
        <f t="shared" si="45"/>
        <v>0</v>
      </c>
      <c r="W133" s="226">
        <f t="shared" si="45"/>
        <v>0</v>
      </c>
      <c r="X133" s="226">
        <f t="shared" si="45"/>
        <v>0</v>
      </c>
      <c r="Y133" s="70"/>
      <c r="Z133" s="70"/>
      <c r="AA133" s="70"/>
      <c r="AB133" s="70"/>
      <c r="AC133" s="70"/>
      <c r="AD133" s="70"/>
      <c r="AE133" s="70"/>
      <c r="AF133" s="70"/>
      <c r="AG133" s="70"/>
    </row>
    <row r="134" ht="14.25" hidden="1" customHeight="1">
      <c r="A134" s="174"/>
      <c r="B134" s="104"/>
      <c r="S134" s="70"/>
    </row>
    <row r="135" ht="14.25" customHeight="1">
      <c r="A135" s="154" t="s">
        <v>264</v>
      </c>
      <c r="B135" s="214" t="s">
        <v>513</v>
      </c>
      <c r="C135" s="107"/>
      <c r="D135" s="70"/>
      <c r="E135" s="108"/>
      <c r="F135" s="109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9"/>
      <c r="U135" s="108"/>
      <c r="V135" s="108"/>
      <c r="W135" s="108"/>
      <c r="X135" s="108"/>
      <c r="Y135" s="70"/>
      <c r="Z135" s="70"/>
      <c r="AA135" s="70"/>
      <c r="AB135" s="70"/>
      <c r="AC135" s="70"/>
      <c r="AD135" s="70"/>
      <c r="AE135" s="70"/>
      <c r="AF135" s="70"/>
      <c r="AG135" s="70"/>
    </row>
    <row r="136" ht="14.25" customHeight="1">
      <c r="A136" s="110"/>
      <c r="B136" s="111" t="s">
        <v>291</v>
      </c>
      <c r="C136" s="112" t="s">
        <v>263</v>
      </c>
      <c r="E136" s="227"/>
      <c r="F136" s="114"/>
      <c r="G136" s="116"/>
      <c r="H136" s="116"/>
      <c r="I136" s="116"/>
      <c r="J136" s="116"/>
      <c r="K136" s="116"/>
      <c r="L136" s="116"/>
      <c r="M136" s="116"/>
      <c r="N136" s="116"/>
      <c r="O136" s="228"/>
      <c r="P136" s="116"/>
      <c r="Q136" s="116"/>
      <c r="R136" s="116"/>
      <c r="S136" s="120">
        <f t="shared" ref="S136:S143" si="46">IFERROR(AVERAGE(G136:R136),0)</f>
        <v>0</v>
      </c>
      <c r="T136" s="114"/>
      <c r="U136" s="113">
        <f>SUMIFS($G136:$R136,'WHSE &amp; LOGS'!$G$5:$R$5,'WHSE &amp; LOGS'!U$6)</f>
        <v>0</v>
      </c>
      <c r="V136" s="113">
        <f>SUMIFS($G136:$R136,'WHSE &amp; LOGS'!$G$5:$R$5,'WHSE &amp; LOGS'!V$6)</f>
        <v>0</v>
      </c>
      <c r="W136" s="113">
        <f>SUMIFS($G136:$R136,'WHSE &amp; LOGS'!$G$5:$R$5,'WHSE &amp; LOGS'!W$6)</f>
        <v>0</v>
      </c>
      <c r="X136" s="113">
        <f>SUMIFS($G136:$R136,'WHSE &amp; LOGS'!$G$5:$R$5,'WHSE &amp; LOGS'!X$6)</f>
        <v>0</v>
      </c>
    </row>
    <row r="137" ht="14.25" customHeight="1">
      <c r="A137" s="110"/>
      <c r="B137" s="111" t="s">
        <v>292</v>
      </c>
      <c r="C137" s="112" t="s">
        <v>263</v>
      </c>
      <c r="E137" s="227"/>
      <c r="F137" s="114"/>
      <c r="G137" s="116"/>
      <c r="H137" s="116"/>
      <c r="I137" s="116"/>
      <c r="J137" s="116"/>
      <c r="K137" s="116"/>
      <c r="L137" s="116"/>
      <c r="M137" s="116"/>
      <c r="N137" s="116"/>
      <c r="O137" s="228"/>
      <c r="P137" s="116"/>
      <c r="Q137" s="116"/>
      <c r="R137" s="116"/>
      <c r="S137" s="120">
        <f t="shared" si="46"/>
        <v>0</v>
      </c>
      <c r="T137" s="114"/>
      <c r="U137" s="113">
        <f>SUMIFS($G137:$R137,'WHSE &amp; LOGS'!$G$5:$R$5,'WHSE &amp; LOGS'!U$6)</f>
        <v>0</v>
      </c>
      <c r="V137" s="113">
        <f>SUMIFS($G137:$R137,'WHSE &amp; LOGS'!$G$5:$R$5,'WHSE &amp; LOGS'!V$6)</f>
        <v>0</v>
      </c>
      <c r="W137" s="113">
        <f>SUMIFS($G137:$R137,'WHSE &amp; LOGS'!$G$5:$R$5,'WHSE &amp; LOGS'!W$6)</f>
        <v>0</v>
      </c>
      <c r="X137" s="113">
        <f>SUMIFS($G137:$R137,'WHSE &amp; LOGS'!$G$5:$R$5,'WHSE &amp; LOGS'!X$6)</f>
        <v>0</v>
      </c>
    </row>
    <row r="138" ht="14.25" customHeight="1">
      <c r="A138" s="110"/>
      <c r="B138" s="111" t="s">
        <v>293</v>
      </c>
      <c r="C138" s="112" t="s">
        <v>263</v>
      </c>
      <c r="E138" s="227"/>
      <c r="F138" s="114"/>
      <c r="G138" s="116"/>
      <c r="H138" s="116"/>
      <c r="I138" s="116"/>
      <c r="J138" s="116"/>
      <c r="K138" s="116"/>
      <c r="L138" s="116"/>
      <c r="M138" s="116"/>
      <c r="N138" s="116"/>
      <c r="O138" s="228"/>
      <c r="P138" s="116"/>
      <c r="Q138" s="116"/>
      <c r="R138" s="116"/>
      <c r="S138" s="120">
        <f t="shared" si="46"/>
        <v>0</v>
      </c>
      <c r="T138" s="114"/>
      <c r="U138" s="113">
        <f>SUMIFS($G138:$R138,'WHSE &amp; LOGS'!$G$5:$R$5,'WHSE &amp; LOGS'!U$6)</f>
        <v>0</v>
      </c>
      <c r="V138" s="113">
        <f>SUMIFS($G138:$R138,'WHSE &amp; LOGS'!$G$5:$R$5,'WHSE &amp; LOGS'!V$6)</f>
        <v>0</v>
      </c>
      <c r="W138" s="113">
        <f>SUMIFS($G138:$R138,'WHSE &amp; LOGS'!$G$5:$R$5,'WHSE &amp; LOGS'!W$6)</f>
        <v>0</v>
      </c>
      <c r="X138" s="113">
        <f>SUMIFS($G138:$R138,'WHSE &amp; LOGS'!$G$5:$R$5,'WHSE &amp; LOGS'!X$6)</f>
        <v>0</v>
      </c>
    </row>
    <row r="139" ht="14.25" customHeight="1">
      <c r="A139" s="110"/>
      <c r="B139" s="111" t="s">
        <v>514</v>
      </c>
      <c r="C139" s="112" t="s">
        <v>263</v>
      </c>
      <c r="E139" s="227"/>
      <c r="F139" s="114"/>
      <c r="G139" s="116"/>
      <c r="H139" s="116"/>
      <c r="I139" s="116"/>
      <c r="J139" s="116"/>
      <c r="K139" s="116"/>
      <c r="L139" s="116"/>
      <c r="M139" s="116"/>
      <c r="N139" s="116"/>
      <c r="O139" s="228"/>
      <c r="P139" s="116"/>
      <c r="Q139" s="116"/>
      <c r="R139" s="116"/>
      <c r="S139" s="120">
        <f t="shared" si="46"/>
        <v>0</v>
      </c>
      <c r="T139" s="114"/>
      <c r="U139" s="113">
        <f>SUMIFS($G139:$R139,'WHSE &amp; LOGS'!$G$5:$R$5,'WHSE &amp; LOGS'!U$6)</f>
        <v>0</v>
      </c>
      <c r="V139" s="113">
        <f>SUMIFS($G139:$R139,'WHSE &amp; LOGS'!$G$5:$R$5,'WHSE &amp; LOGS'!V$6)</f>
        <v>0</v>
      </c>
      <c r="W139" s="113">
        <f>SUMIFS($G139:$R139,'WHSE &amp; LOGS'!$G$5:$R$5,'WHSE &amp; LOGS'!W$6)</f>
        <v>0</v>
      </c>
      <c r="X139" s="113">
        <f>SUMIFS($G139:$R139,'WHSE &amp; LOGS'!$G$5:$R$5,'WHSE &amp; LOGS'!X$6)</f>
        <v>0</v>
      </c>
    </row>
    <row r="140" ht="14.25" customHeight="1">
      <c r="A140" s="110"/>
      <c r="B140" s="111" t="s">
        <v>294</v>
      </c>
      <c r="C140" s="112" t="s">
        <v>263</v>
      </c>
      <c r="E140" s="227"/>
      <c r="F140" s="114"/>
      <c r="G140" s="116"/>
      <c r="H140" s="116"/>
      <c r="I140" s="116"/>
      <c r="J140" s="116"/>
      <c r="K140" s="116"/>
      <c r="L140" s="116"/>
      <c r="M140" s="116"/>
      <c r="N140" s="116"/>
      <c r="O140" s="228"/>
      <c r="P140" s="116"/>
      <c r="Q140" s="116"/>
      <c r="R140" s="116"/>
      <c r="S140" s="120">
        <f t="shared" si="46"/>
        <v>0</v>
      </c>
      <c r="T140" s="114"/>
      <c r="U140" s="113">
        <f>SUMIFS($G140:$R140,'WHSE &amp; LOGS'!$G$5:$R$5,'WHSE &amp; LOGS'!U$6)</f>
        <v>0</v>
      </c>
      <c r="V140" s="113">
        <f>SUMIFS($G140:$R140,'WHSE &amp; LOGS'!$G$5:$R$5,'WHSE &amp; LOGS'!V$6)</f>
        <v>0</v>
      </c>
      <c r="W140" s="113">
        <f>SUMIFS($G140:$R140,'WHSE &amp; LOGS'!$G$5:$R$5,'WHSE &amp; LOGS'!W$6)</f>
        <v>0</v>
      </c>
      <c r="X140" s="113">
        <f>SUMIFS($G140:$R140,'WHSE &amp; LOGS'!$G$5:$R$5,'WHSE &amp; LOGS'!X$6)</f>
        <v>0</v>
      </c>
    </row>
    <row r="141" ht="14.25" customHeight="1">
      <c r="A141" s="110"/>
      <c r="B141" s="111" t="s">
        <v>295</v>
      </c>
      <c r="C141" s="112" t="s">
        <v>263</v>
      </c>
      <c r="E141" s="227"/>
      <c r="F141" s="114"/>
      <c r="G141" s="116"/>
      <c r="H141" s="116"/>
      <c r="I141" s="116"/>
      <c r="J141" s="116"/>
      <c r="K141" s="116"/>
      <c r="L141" s="116"/>
      <c r="M141" s="116"/>
      <c r="N141" s="116"/>
      <c r="O141" s="228"/>
      <c r="P141" s="116"/>
      <c r="Q141" s="116"/>
      <c r="R141" s="116"/>
      <c r="S141" s="120">
        <f t="shared" si="46"/>
        <v>0</v>
      </c>
      <c r="T141" s="114"/>
      <c r="U141" s="113">
        <f>SUMIFS($G141:$R141,'WHSE &amp; LOGS'!$G$5:$R$5,'WHSE &amp; LOGS'!U$6)</f>
        <v>0</v>
      </c>
      <c r="V141" s="113">
        <f>SUMIFS($G141:$R141,'WHSE &amp; LOGS'!$G$5:$R$5,'WHSE &amp; LOGS'!V$6)</f>
        <v>0</v>
      </c>
      <c r="W141" s="113">
        <f>SUMIFS($G141:$R141,'WHSE &amp; LOGS'!$G$5:$R$5,'WHSE &amp; LOGS'!W$6)</f>
        <v>0</v>
      </c>
      <c r="X141" s="113">
        <f>SUMIFS($G141:$R141,'WHSE &amp; LOGS'!$G$5:$R$5,'WHSE &amp; LOGS'!X$6)</f>
        <v>0</v>
      </c>
    </row>
    <row r="142" ht="14.25" customHeight="1">
      <c r="A142" s="110"/>
      <c r="B142" s="111" t="s">
        <v>296</v>
      </c>
      <c r="C142" s="112" t="s">
        <v>263</v>
      </c>
      <c r="E142" s="227"/>
      <c r="F142" s="114"/>
      <c r="G142" s="116"/>
      <c r="H142" s="116"/>
      <c r="I142" s="116"/>
      <c r="J142" s="116"/>
      <c r="K142" s="116"/>
      <c r="L142" s="116"/>
      <c r="M142" s="116"/>
      <c r="N142" s="116"/>
      <c r="O142" s="228"/>
      <c r="P142" s="116"/>
      <c r="Q142" s="116"/>
      <c r="R142" s="116"/>
      <c r="S142" s="120">
        <f t="shared" si="46"/>
        <v>0</v>
      </c>
      <c r="T142" s="114"/>
      <c r="U142" s="113">
        <f>SUMIFS($G142:$R142,'WHSE &amp; LOGS'!$G$5:$R$5,'WHSE &amp; LOGS'!U$6)</f>
        <v>0</v>
      </c>
      <c r="V142" s="113">
        <f>SUMIFS($G142:$R142,'WHSE &amp; LOGS'!$G$5:$R$5,'WHSE &amp; LOGS'!V$6)</f>
        <v>0</v>
      </c>
      <c r="W142" s="113">
        <f>SUMIFS($G142:$R142,'WHSE &amp; LOGS'!$G$5:$R$5,'WHSE &amp; LOGS'!W$6)</f>
        <v>0</v>
      </c>
      <c r="X142" s="113">
        <f>SUMIFS($G142:$R142,'WHSE &amp; LOGS'!$G$5:$R$5,'WHSE &amp; LOGS'!X$6)</f>
        <v>0</v>
      </c>
    </row>
    <row r="143" ht="14.25" customHeight="1">
      <c r="A143" s="110"/>
      <c r="B143" s="224" t="s">
        <v>515</v>
      </c>
      <c r="C143" s="112" t="s">
        <v>263</v>
      </c>
      <c r="E143" s="227"/>
      <c r="F143" s="160"/>
      <c r="G143" s="116"/>
      <c r="H143" s="116"/>
      <c r="I143" s="116"/>
      <c r="J143" s="116"/>
      <c r="K143" s="116"/>
      <c r="L143" s="116"/>
      <c r="M143" s="116"/>
      <c r="N143" s="116"/>
      <c r="O143" s="228"/>
      <c r="P143" s="116"/>
      <c r="Q143" s="116"/>
      <c r="R143" s="116"/>
      <c r="S143" s="120">
        <f t="shared" si="46"/>
        <v>0</v>
      </c>
      <c r="T143" s="160"/>
      <c r="U143" s="115"/>
      <c r="V143" s="115"/>
      <c r="W143" s="115"/>
      <c r="X143" s="115"/>
    </row>
    <row r="144" ht="14.25" customHeight="1">
      <c r="S144" s="70"/>
    </row>
    <row r="145" ht="14.25" hidden="1" customHeight="1">
      <c r="A145" s="103" t="s">
        <v>266</v>
      </c>
      <c r="B145" s="104" t="s">
        <v>516</v>
      </c>
      <c r="S145" s="70"/>
    </row>
    <row r="146" ht="14.25" hidden="1" customHeight="1">
      <c r="A146" s="105"/>
      <c r="B146" s="106" t="s">
        <v>517</v>
      </c>
      <c r="C146" s="107"/>
      <c r="D146" s="70"/>
      <c r="E146" s="108"/>
      <c r="F146" s="109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9"/>
      <c r="U146" s="108"/>
      <c r="V146" s="108"/>
      <c r="W146" s="108"/>
      <c r="X146" s="108"/>
      <c r="Y146" s="70"/>
      <c r="Z146" s="70"/>
      <c r="AA146" s="70"/>
      <c r="AB146" s="70"/>
      <c r="AC146" s="70"/>
      <c r="AD146" s="70"/>
      <c r="AE146" s="70"/>
      <c r="AF146" s="70"/>
      <c r="AG146" s="70"/>
    </row>
    <row r="147" ht="14.25" hidden="1" customHeight="1">
      <c r="A147" s="110"/>
      <c r="B147" s="111" t="s">
        <v>518</v>
      </c>
      <c r="C147" s="112" t="s">
        <v>519</v>
      </c>
      <c r="E147" s="227"/>
      <c r="F147" s="114"/>
      <c r="G147" s="142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20">
        <f t="shared" ref="S147:S148" si="47">IFERROR(AVERAGE(G147:R147),0)</f>
        <v>0</v>
      </c>
      <c r="T147" s="114"/>
      <c r="U147" s="113">
        <f>SUMIFS($G147:$R147,'WHSE &amp; LOGS'!$G$5:$R$5,'WHSE &amp; LOGS'!U$6)</f>
        <v>0</v>
      </c>
      <c r="V147" s="113">
        <f>SUMIFS($G147:$R147,'WHSE &amp; LOGS'!$G$5:$R$5,'WHSE &amp; LOGS'!V$6)</f>
        <v>0</v>
      </c>
      <c r="W147" s="113">
        <f>SUMIFS($G147:$R147,'WHSE &amp; LOGS'!$G$5:$R$5,'WHSE &amp; LOGS'!W$6)</f>
        <v>0</v>
      </c>
      <c r="X147" s="113">
        <f>SUMIFS($G147:$R147,'WHSE &amp; LOGS'!$G$5:$R$5,'WHSE &amp; LOGS'!X$6)</f>
        <v>0</v>
      </c>
    </row>
    <row r="148" ht="14.25" hidden="1" customHeight="1">
      <c r="A148" s="110"/>
      <c r="B148" s="111" t="s">
        <v>520</v>
      </c>
      <c r="C148" s="112" t="s">
        <v>519</v>
      </c>
      <c r="E148" s="227"/>
      <c r="F148" s="114"/>
      <c r="G148" s="142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20">
        <f t="shared" si="47"/>
        <v>0</v>
      </c>
      <c r="T148" s="114"/>
      <c r="U148" s="113">
        <f>SUMIFS($G148:$R148,'WHSE &amp; LOGS'!$G$5:$R$5,'WHSE &amp; LOGS'!U$6)</f>
        <v>0</v>
      </c>
      <c r="V148" s="113">
        <f>SUMIFS($G148:$R148,'WHSE &amp; LOGS'!$G$5:$R$5,'WHSE &amp; LOGS'!V$6)</f>
        <v>0</v>
      </c>
      <c r="W148" s="113">
        <f>SUMIFS($G148:$R148,'WHSE &amp; LOGS'!$G$5:$R$5,'WHSE &amp; LOGS'!W$6)</f>
        <v>0</v>
      </c>
      <c r="X148" s="113">
        <f>SUMIFS($G148:$R148,'WHSE &amp; LOGS'!$G$5:$R$5,'WHSE &amp; LOGS'!X$6)</f>
        <v>0</v>
      </c>
    </row>
    <row r="149" ht="14.25" hidden="1" customHeight="1">
      <c r="A149" s="110"/>
      <c r="B149" s="111" t="s">
        <v>516</v>
      </c>
      <c r="C149" s="112" t="s">
        <v>69</v>
      </c>
      <c r="E149" s="227"/>
      <c r="F149" s="114"/>
      <c r="G149" s="124">
        <f t="shared" ref="G149:S149" si="48">IFERROR((1-(G148/G147)),0)</f>
        <v>0</v>
      </c>
      <c r="H149" s="124">
        <f t="shared" si="48"/>
        <v>0</v>
      </c>
      <c r="I149" s="124">
        <f t="shared" si="48"/>
        <v>0</v>
      </c>
      <c r="J149" s="124">
        <f t="shared" si="48"/>
        <v>0</v>
      </c>
      <c r="K149" s="124">
        <f t="shared" si="48"/>
        <v>0</v>
      </c>
      <c r="L149" s="124">
        <f t="shared" si="48"/>
        <v>0</v>
      </c>
      <c r="M149" s="124">
        <f t="shared" si="48"/>
        <v>0</v>
      </c>
      <c r="N149" s="124">
        <f t="shared" si="48"/>
        <v>0</v>
      </c>
      <c r="O149" s="124">
        <f t="shared" si="48"/>
        <v>0</v>
      </c>
      <c r="P149" s="124">
        <f t="shared" si="48"/>
        <v>0</v>
      </c>
      <c r="Q149" s="124">
        <f t="shared" si="48"/>
        <v>0</v>
      </c>
      <c r="R149" s="124">
        <f t="shared" si="48"/>
        <v>0</v>
      </c>
      <c r="S149" s="124">
        <f t="shared" si="48"/>
        <v>0</v>
      </c>
      <c r="T149" s="114"/>
      <c r="U149" s="124">
        <f t="shared" ref="U149:X149" si="49">IFERROR((1-(U148/U147)),0)</f>
        <v>0</v>
      </c>
      <c r="V149" s="124">
        <f t="shared" si="49"/>
        <v>0</v>
      </c>
      <c r="W149" s="124">
        <f t="shared" si="49"/>
        <v>0</v>
      </c>
      <c r="X149" s="124">
        <f t="shared" si="49"/>
        <v>0</v>
      </c>
    </row>
    <row r="150" ht="14.25" hidden="1" customHeight="1">
      <c r="A150" s="128"/>
      <c r="B150" s="129"/>
      <c r="C150" s="130"/>
      <c r="E150" s="227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70"/>
      <c r="U150" s="131"/>
      <c r="V150" s="131"/>
      <c r="W150" s="131"/>
      <c r="X150" s="131"/>
    </row>
    <row r="151" ht="14.25" hidden="1" customHeight="1">
      <c r="S151" s="70"/>
    </row>
    <row r="152" ht="14.25" hidden="1" customHeight="1">
      <c r="A152" s="103" t="s">
        <v>267</v>
      </c>
      <c r="B152" s="104" t="s">
        <v>516</v>
      </c>
      <c r="S152" s="70"/>
    </row>
    <row r="153" ht="14.25" hidden="1" customHeight="1">
      <c r="A153" s="105"/>
      <c r="B153" s="106" t="s">
        <v>32</v>
      </c>
      <c r="C153" s="107"/>
      <c r="D153" s="70"/>
      <c r="E153" s="108"/>
      <c r="F153" s="109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9"/>
      <c r="U153" s="108"/>
      <c r="V153" s="108"/>
      <c r="W153" s="108"/>
      <c r="X153" s="108"/>
      <c r="Y153" s="70"/>
      <c r="Z153" s="70"/>
      <c r="AA153" s="70"/>
      <c r="AB153" s="70"/>
      <c r="AC153" s="70"/>
      <c r="AD153" s="70"/>
      <c r="AE153" s="70"/>
      <c r="AF153" s="70"/>
      <c r="AG153" s="70"/>
    </row>
    <row r="154" ht="14.25" hidden="1" customHeight="1">
      <c r="A154" s="110"/>
      <c r="B154" s="111" t="s">
        <v>518</v>
      </c>
      <c r="C154" s="112" t="s">
        <v>519</v>
      </c>
      <c r="E154" s="227"/>
      <c r="F154" s="114"/>
      <c r="G154" s="142"/>
      <c r="H154" s="116"/>
      <c r="I154" s="228"/>
      <c r="J154" s="228"/>
      <c r="K154" s="228"/>
      <c r="L154" s="228"/>
      <c r="M154" s="229"/>
      <c r="N154" s="229"/>
      <c r="O154" s="116"/>
      <c r="P154" s="116"/>
      <c r="Q154" s="116"/>
      <c r="R154" s="116"/>
      <c r="S154" s="120">
        <f t="shared" ref="S154:S155" si="50">IFERROR(AVERAGE(G154:R154),0)</f>
        <v>0</v>
      </c>
      <c r="T154" s="114"/>
      <c r="U154" s="113">
        <f>SUMIFS($G154:$R154,'WHSE &amp; LOGS'!$G$5:$R$5,'WHSE &amp; LOGS'!U$6)</f>
        <v>0</v>
      </c>
      <c r="V154" s="113">
        <f>SUMIFS($G154:$R154,'WHSE &amp; LOGS'!$G$5:$R$5,'WHSE &amp; LOGS'!V$6)</f>
        <v>0</v>
      </c>
      <c r="W154" s="113">
        <f>SUMIFS($G154:$R154,'WHSE &amp; LOGS'!$G$5:$R$5,'WHSE &amp; LOGS'!W$6)</f>
        <v>0</v>
      </c>
      <c r="X154" s="113">
        <f>SUMIFS($G154:$R154,'WHSE &amp; LOGS'!$G$5:$R$5,'WHSE &amp; LOGS'!X$6)</f>
        <v>0</v>
      </c>
    </row>
    <row r="155" ht="14.25" hidden="1" customHeight="1">
      <c r="A155" s="110"/>
      <c r="B155" s="111" t="s">
        <v>520</v>
      </c>
      <c r="C155" s="112" t="s">
        <v>519</v>
      </c>
      <c r="E155" s="227"/>
      <c r="F155" s="114"/>
      <c r="G155" s="142"/>
      <c r="H155" s="116"/>
      <c r="I155" s="228"/>
      <c r="J155" s="228"/>
      <c r="K155" s="228"/>
      <c r="L155" s="228"/>
      <c r="M155" s="229"/>
      <c r="N155" s="229"/>
      <c r="O155" s="116"/>
      <c r="P155" s="116"/>
      <c r="Q155" s="116"/>
      <c r="R155" s="116"/>
      <c r="S155" s="120">
        <f t="shared" si="50"/>
        <v>0</v>
      </c>
      <c r="T155" s="114"/>
      <c r="U155" s="113">
        <f>SUMIFS($G155:$R155,'WHSE &amp; LOGS'!$G$5:$R$5,'WHSE &amp; LOGS'!U$6)</f>
        <v>0</v>
      </c>
      <c r="V155" s="113">
        <f>SUMIFS($G155:$R155,'WHSE &amp; LOGS'!$G$5:$R$5,'WHSE &amp; LOGS'!V$6)</f>
        <v>0</v>
      </c>
      <c r="W155" s="113">
        <f>SUMIFS($G155:$R155,'WHSE &amp; LOGS'!$G$5:$R$5,'WHSE &amp; LOGS'!W$6)</f>
        <v>0</v>
      </c>
      <c r="X155" s="113">
        <f>SUMIFS($G155:$R155,'WHSE &amp; LOGS'!$G$5:$R$5,'WHSE &amp; LOGS'!X$6)</f>
        <v>0</v>
      </c>
    </row>
    <row r="156" ht="14.25" hidden="1" customHeight="1">
      <c r="A156" s="110"/>
      <c r="B156" s="111" t="s">
        <v>516</v>
      </c>
      <c r="C156" s="112" t="s">
        <v>69</v>
      </c>
      <c r="E156" s="227"/>
      <c r="F156" s="114"/>
      <c r="G156" s="124">
        <f t="shared" ref="G156:S156" si="51">IFERROR((1-(G155/G154)),0)</f>
        <v>0</v>
      </c>
      <c r="H156" s="124">
        <f t="shared" si="51"/>
        <v>0</v>
      </c>
      <c r="I156" s="124">
        <f t="shared" si="51"/>
        <v>0</v>
      </c>
      <c r="J156" s="124">
        <f t="shared" si="51"/>
        <v>0</v>
      </c>
      <c r="K156" s="124">
        <f t="shared" si="51"/>
        <v>0</v>
      </c>
      <c r="L156" s="124">
        <f t="shared" si="51"/>
        <v>0</v>
      </c>
      <c r="M156" s="124">
        <f t="shared" si="51"/>
        <v>0</v>
      </c>
      <c r="N156" s="124">
        <f t="shared" si="51"/>
        <v>0</v>
      </c>
      <c r="O156" s="124">
        <f t="shared" si="51"/>
        <v>0</v>
      </c>
      <c r="P156" s="124">
        <f t="shared" si="51"/>
        <v>0</v>
      </c>
      <c r="Q156" s="124">
        <f t="shared" si="51"/>
        <v>0</v>
      </c>
      <c r="R156" s="124">
        <f t="shared" si="51"/>
        <v>0</v>
      </c>
      <c r="S156" s="124">
        <f t="shared" si="51"/>
        <v>0</v>
      </c>
      <c r="T156" s="114"/>
      <c r="U156" s="124">
        <f t="shared" ref="U156:X156" si="52">IFERROR((1-(U155/U154)),0)</f>
        <v>0</v>
      </c>
      <c r="V156" s="124">
        <f t="shared" si="52"/>
        <v>0</v>
      </c>
      <c r="W156" s="124">
        <f t="shared" si="52"/>
        <v>0</v>
      </c>
      <c r="X156" s="124">
        <f t="shared" si="52"/>
        <v>0</v>
      </c>
    </row>
    <row r="157" ht="14.25" hidden="1" customHeight="1">
      <c r="A157" s="128"/>
      <c r="B157" s="129"/>
      <c r="C157" s="130"/>
      <c r="E157" s="227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70"/>
      <c r="U157" s="131"/>
      <c r="V157" s="131"/>
      <c r="W157" s="131"/>
      <c r="X157" s="131"/>
    </row>
    <row r="158" ht="14.25" hidden="1" customHeight="1">
      <c r="S158" s="70"/>
    </row>
    <row r="159" ht="14.25" customHeight="1">
      <c r="A159" s="103" t="s">
        <v>272</v>
      </c>
      <c r="B159" s="104" t="s">
        <v>521</v>
      </c>
      <c r="S159" s="70"/>
    </row>
    <row r="160" ht="14.25" customHeight="1">
      <c r="A160" s="105"/>
      <c r="B160" s="106" t="s">
        <v>517</v>
      </c>
      <c r="C160" s="107"/>
      <c r="D160" s="70"/>
      <c r="E160" s="108"/>
      <c r="F160" s="109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9"/>
      <c r="U160" s="108"/>
      <c r="V160" s="108"/>
      <c r="W160" s="108"/>
      <c r="X160" s="108"/>
      <c r="Y160" s="70"/>
      <c r="Z160" s="70"/>
      <c r="AA160" s="70"/>
      <c r="AB160" s="70"/>
      <c r="AC160" s="70"/>
      <c r="AD160" s="70"/>
      <c r="AE160" s="70"/>
      <c r="AF160" s="70"/>
      <c r="AG160" s="70"/>
    </row>
    <row r="161" ht="14.25" customHeight="1">
      <c r="A161" s="110"/>
      <c r="B161" s="111" t="s">
        <v>522</v>
      </c>
      <c r="C161" s="112" t="s">
        <v>519</v>
      </c>
      <c r="E161" s="227"/>
      <c r="F161" s="114"/>
      <c r="G161" s="142">
        <v>4715.0</v>
      </c>
      <c r="H161" s="116">
        <v>2949.0</v>
      </c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20">
        <f t="shared" ref="S161:S162" si="53">IFERROR(AVERAGE(G161:R161),0)</f>
        <v>3832</v>
      </c>
      <c r="T161" s="114"/>
      <c r="U161" s="113">
        <f>SUMIFS($G161:$R161,'WHSE &amp; LOGS'!$G$5:$R$5,'WHSE &amp; LOGS'!U$6)</f>
        <v>7664</v>
      </c>
      <c r="V161" s="113">
        <f>SUMIFS($G161:$R161,'WHSE &amp; LOGS'!$G$5:$R$5,'WHSE &amp; LOGS'!V$6)</f>
        <v>0</v>
      </c>
      <c r="W161" s="113">
        <f>SUMIFS($G161:$R161,'WHSE &amp; LOGS'!$G$5:$R$5,'WHSE &amp; LOGS'!W$6)</f>
        <v>0</v>
      </c>
      <c r="X161" s="113">
        <f>SUMIFS($G161:$R161,'WHSE &amp; LOGS'!$G$5:$R$5,'WHSE &amp; LOGS'!X$6)</f>
        <v>0</v>
      </c>
    </row>
    <row r="162" ht="14.25" customHeight="1">
      <c r="A162" s="110"/>
      <c r="B162" s="111" t="s">
        <v>523</v>
      </c>
      <c r="C162" s="112" t="s">
        <v>519</v>
      </c>
      <c r="E162" s="227"/>
      <c r="F162" s="114"/>
      <c r="G162" s="142">
        <v>4702.0</v>
      </c>
      <c r="H162" s="116">
        <v>3717.0</v>
      </c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20">
        <f t="shared" si="53"/>
        <v>4209.5</v>
      </c>
      <c r="T162" s="114"/>
      <c r="U162" s="113">
        <f>SUMIFS($G162:$R162,'WHSE &amp; LOGS'!$G$5:$R$5,'WHSE &amp; LOGS'!U$6)</f>
        <v>8419</v>
      </c>
      <c r="V162" s="113">
        <f>SUMIFS($G162:$R162,'WHSE &amp; LOGS'!$G$5:$R$5,'WHSE &amp; LOGS'!V$6)</f>
        <v>0</v>
      </c>
      <c r="W162" s="113">
        <f>SUMIFS($G162:$R162,'WHSE &amp; LOGS'!$G$5:$R$5,'WHSE &amp; LOGS'!W$6)</f>
        <v>0</v>
      </c>
      <c r="X162" s="113">
        <f>SUMIFS($G162:$R162,'WHSE &amp; LOGS'!$G$5:$R$5,'WHSE &amp; LOGS'!X$6)</f>
        <v>0</v>
      </c>
    </row>
    <row r="163" ht="14.25" customHeight="1">
      <c r="A163" s="110"/>
      <c r="B163" s="111" t="s">
        <v>524</v>
      </c>
      <c r="C163" s="112" t="s">
        <v>69</v>
      </c>
      <c r="E163" s="227"/>
      <c r="F163" s="114"/>
      <c r="G163" s="124">
        <f t="shared" ref="G163:S163" si="54">IFERROR(G162/G161,0)</f>
        <v>0.997242842</v>
      </c>
      <c r="H163" s="124">
        <f t="shared" si="54"/>
        <v>1.260427263</v>
      </c>
      <c r="I163" s="124">
        <f t="shared" si="54"/>
        <v>0</v>
      </c>
      <c r="J163" s="124">
        <f t="shared" si="54"/>
        <v>0</v>
      </c>
      <c r="K163" s="124">
        <f t="shared" si="54"/>
        <v>0</v>
      </c>
      <c r="L163" s="124">
        <f t="shared" si="54"/>
        <v>0</v>
      </c>
      <c r="M163" s="124">
        <f t="shared" si="54"/>
        <v>0</v>
      </c>
      <c r="N163" s="124">
        <f t="shared" si="54"/>
        <v>0</v>
      </c>
      <c r="O163" s="124">
        <f t="shared" si="54"/>
        <v>0</v>
      </c>
      <c r="P163" s="124">
        <f t="shared" si="54"/>
        <v>0</v>
      </c>
      <c r="Q163" s="124">
        <f t="shared" si="54"/>
        <v>0</v>
      </c>
      <c r="R163" s="124">
        <f t="shared" si="54"/>
        <v>0</v>
      </c>
      <c r="S163" s="124">
        <f t="shared" si="54"/>
        <v>1.098512526</v>
      </c>
      <c r="T163" s="114"/>
      <c r="U163" s="124">
        <f t="shared" ref="U163:X163" si="55">IFERROR(U162/U161,0)</f>
        <v>1.098512526</v>
      </c>
      <c r="V163" s="124">
        <f t="shared" si="55"/>
        <v>0</v>
      </c>
      <c r="W163" s="124">
        <f t="shared" si="55"/>
        <v>0</v>
      </c>
      <c r="X163" s="124">
        <f t="shared" si="55"/>
        <v>0</v>
      </c>
    </row>
    <row r="164" ht="14.25" customHeight="1">
      <c r="A164" s="128"/>
      <c r="B164" s="129"/>
      <c r="C164" s="130"/>
      <c r="E164" s="227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70"/>
      <c r="U164" s="131"/>
      <c r="V164" s="131"/>
      <c r="W164" s="131"/>
      <c r="X164" s="131"/>
    </row>
    <row r="165" ht="14.25" customHeight="1">
      <c r="S165" s="70"/>
    </row>
    <row r="166" ht="14.25" customHeight="1">
      <c r="A166" s="103" t="s">
        <v>274</v>
      </c>
      <c r="B166" s="104" t="s">
        <v>521</v>
      </c>
      <c r="S166" s="70"/>
    </row>
    <row r="167" ht="14.25" customHeight="1">
      <c r="A167" s="105"/>
      <c r="B167" s="106" t="s">
        <v>32</v>
      </c>
      <c r="C167" s="107"/>
      <c r="D167" s="70"/>
      <c r="E167" s="108"/>
      <c r="F167" s="109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9"/>
      <c r="U167" s="108"/>
      <c r="V167" s="108"/>
      <c r="W167" s="108"/>
      <c r="X167" s="108"/>
      <c r="Y167" s="70"/>
      <c r="Z167" s="70"/>
      <c r="AA167" s="70"/>
      <c r="AB167" s="70"/>
      <c r="AC167" s="70"/>
      <c r="AD167" s="70"/>
      <c r="AE167" s="70"/>
      <c r="AF167" s="70"/>
      <c r="AG167" s="70"/>
    </row>
    <row r="168" ht="14.25" customHeight="1">
      <c r="A168" s="110"/>
      <c r="B168" s="111" t="s">
        <v>522</v>
      </c>
      <c r="C168" s="112" t="s">
        <v>519</v>
      </c>
      <c r="E168" s="227"/>
      <c r="F168" s="114"/>
      <c r="G168" s="230">
        <v>2836.0</v>
      </c>
      <c r="H168" s="208">
        <v>2836.0</v>
      </c>
      <c r="I168" s="116">
        <v>3136.0</v>
      </c>
      <c r="J168" s="116">
        <v>3136.0</v>
      </c>
      <c r="K168" s="116"/>
      <c r="L168" s="116"/>
      <c r="M168" s="116"/>
      <c r="N168" s="116"/>
      <c r="O168" s="116"/>
      <c r="P168" s="116"/>
      <c r="Q168" s="116"/>
      <c r="R168" s="116"/>
      <c r="S168" s="120">
        <f t="shared" ref="S168:S169" si="56">IFERROR(AVERAGE(G168:R168),0)</f>
        <v>2986</v>
      </c>
      <c r="T168" s="114"/>
      <c r="U168" s="113">
        <f>SUMIFS($G168:$R168,'WHSE &amp; LOGS'!$G$5:$R$5,'WHSE &amp; LOGS'!U$6)</f>
        <v>8808</v>
      </c>
      <c r="V168" s="113">
        <f>SUMIFS($G168:$R168,'WHSE &amp; LOGS'!$G$5:$R$5,'WHSE &amp; LOGS'!V$6)</f>
        <v>3136</v>
      </c>
      <c r="W168" s="113">
        <f>SUMIFS($G168:$R168,'WHSE &amp; LOGS'!$G$5:$R$5,'WHSE &amp; LOGS'!W$6)</f>
        <v>0</v>
      </c>
      <c r="X168" s="113">
        <f>SUMIFS($G168:$R168,'WHSE &amp; LOGS'!$G$5:$R$5,'WHSE &amp; LOGS'!X$6)</f>
        <v>0</v>
      </c>
    </row>
    <row r="169" ht="14.25" customHeight="1">
      <c r="A169" s="110"/>
      <c r="B169" s="111" t="s">
        <v>523</v>
      </c>
      <c r="C169" s="112" t="s">
        <v>519</v>
      </c>
      <c r="E169" s="227"/>
      <c r="F169" s="114"/>
      <c r="G169" s="142">
        <v>2240.0</v>
      </c>
      <c r="H169" s="116">
        <v>2580.0</v>
      </c>
      <c r="I169" s="116">
        <v>2382.0</v>
      </c>
      <c r="J169" s="116">
        <v>2205.0</v>
      </c>
      <c r="K169" s="116"/>
      <c r="L169" s="116"/>
      <c r="M169" s="116"/>
      <c r="N169" s="116"/>
      <c r="O169" s="116"/>
      <c r="P169" s="116"/>
      <c r="Q169" s="116"/>
      <c r="R169" s="116"/>
      <c r="S169" s="120">
        <f t="shared" si="56"/>
        <v>2351.75</v>
      </c>
      <c r="T169" s="114"/>
      <c r="U169" s="113">
        <f>SUMIFS($G169:$R169,'WHSE &amp; LOGS'!$G$5:$R$5,'WHSE &amp; LOGS'!U$6)</f>
        <v>7202</v>
      </c>
      <c r="V169" s="113">
        <f>SUMIFS($G169:$R169,'WHSE &amp; LOGS'!$G$5:$R$5,'WHSE &amp; LOGS'!V$6)</f>
        <v>2205</v>
      </c>
      <c r="W169" s="113">
        <f>SUMIFS($G169:$R169,'WHSE &amp; LOGS'!$G$5:$R$5,'WHSE &amp; LOGS'!W$6)</f>
        <v>0</v>
      </c>
      <c r="X169" s="113">
        <f>SUMIFS($G169:$R169,'WHSE &amp; LOGS'!$G$5:$R$5,'WHSE &amp; LOGS'!X$6)</f>
        <v>0</v>
      </c>
    </row>
    <row r="170" ht="14.25" customHeight="1">
      <c r="A170" s="110"/>
      <c r="B170" s="111" t="s">
        <v>524</v>
      </c>
      <c r="C170" s="112" t="s">
        <v>69</v>
      </c>
      <c r="E170" s="227"/>
      <c r="F170" s="114"/>
      <c r="G170" s="124">
        <f t="shared" ref="G170:S170" si="57">IFERROR(G169/G168,0)</f>
        <v>0.7898448519</v>
      </c>
      <c r="H170" s="124">
        <f t="shared" si="57"/>
        <v>0.9097320169</v>
      </c>
      <c r="I170" s="124">
        <f t="shared" si="57"/>
        <v>0.7595663265</v>
      </c>
      <c r="J170" s="124">
        <f t="shared" si="57"/>
        <v>0.703125</v>
      </c>
      <c r="K170" s="124">
        <f t="shared" si="57"/>
        <v>0</v>
      </c>
      <c r="L170" s="124">
        <f t="shared" si="57"/>
        <v>0</v>
      </c>
      <c r="M170" s="124">
        <f t="shared" si="57"/>
        <v>0</v>
      </c>
      <c r="N170" s="124">
        <f t="shared" si="57"/>
        <v>0</v>
      </c>
      <c r="O170" s="124">
        <f t="shared" si="57"/>
        <v>0</v>
      </c>
      <c r="P170" s="124">
        <f t="shared" si="57"/>
        <v>0</v>
      </c>
      <c r="Q170" s="124">
        <f t="shared" si="57"/>
        <v>0</v>
      </c>
      <c r="R170" s="124">
        <f t="shared" si="57"/>
        <v>0</v>
      </c>
      <c r="S170" s="124">
        <f t="shared" si="57"/>
        <v>0.7875920965</v>
      </c>
      <c r="T170" s="114"/>
      <c r="U170" s="124">
        <f t="shared" ref="U170:X170" si="58">IFERROR(U169/U168,0)</f>
        <v>0.8176657584</v>
      </c>
      <c r="V170" s="124">
        <f t="shared" si="58"/>
        <v>0.703125</v>
      </c>
      <c r="W170" s="124">
        <f t="shared" si="58"/>
        <v>0</v>
      </c>
      <c r="X170" s="124">
        <f t="shared" si="58"/>
        <v>0</v>
      </c>
    </row>
    <row r="171" ht="14.25" customHeight="1">
      <c r="A171" s="128"/>
      <c r="B171" s="129"/>
      <c r="C171" s="130"/>
      <c r="E171" s="227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70"/>
      <c r="U171" s="131"/>
      <c r="V171" s="131"/>
      <c r="W171" s="131"/>
      <c r="X171" s="131"/>
    </row>
    <row r="172" ht="14.25" customHeight="1">
      <c r="S172" s="70"/>
    </row>
    <row r="173" ht="14.25" hidden="1" customHeight="1">
      <c r="A173" s="103" t="s">
        <v>289</v>
      </c>
      <c r="B173" s="104" t="s">
        <v>521</v>
      </c>
      <c r="S173" s="70"/>
    </row>
    <row r="174" ht="14.25" hidden="1" customHeight="1">
      <c r="A174" s="105"/>
      <c r="B174" s="106" t="s">
        <v>525</v>
      </c>
      <c r="C174" s="107"/>
      <c r="D174" s="70"/>
      <c r="E174" s="108"/>
      <c r="F174" s="109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9"/>
      <c r="U174" s="108"/>
      <c r="V174" s="108"/>
      <c r="W174" s="108"/>
      <c r="X174" s="108"/>
      <c r="Y174" s="70"/>
      <c r="Z174" s="70"/>
      <c r="AA174" s="70"/>
      <c r="AB174" s="70"/>
      <c r="AC174" s="70"/>
      <c r="AD174" s="70"/>
      <c r="AE174" s="70"/>
      <c r="AF174" s="70"/>
      <c r="AG174" s="70"/>
    </row>
    <row r="175" ht="14.25" hidden="1" customHeight="1">
      <c r="A175" s="110"/>
      <c r="B175" s="111" t="s">
        <v>522</v>
      </c>
      <c r="C175" s="112" t="s">
        <v>519</v>
      </c>
      <c r="E175" s="227"/>
      <c r="F175" s="114"/>
      <c r="G175" s="142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20">
        <f t="shared" ref="S175:S176" si="59">IFERROR(AVERAGE(G175:R175),0)</f>
        <v>0</v>
      </c>
      <c r="T175" s="114"/>
      <c r="U175" s="113">
        <f>SUMIFS($G175:$R175,'WHSE &amp; LOGS'!$G$5:$R$5,'WHSE &amp; LOGS'!U$6)</f>
        <v>0</v>
      </c>
      <c r="V175" s="113">
        <f>SUMIFS($G175:$R175,'WHSE &amp; LOGS'!$G$5:$R$5,'WHSE &amp; LOGS'!V$6)</f>
        <v>0</v>
      </c>
      <c r="W175" s="113">
        <f>SUMIFS($G175:$R175,'WHSE &amp; LOGS'!$G$5:$R$5,'WHSE &amp; LOGS'!W$6)</f>
        <v>0</v>
      </c>
      <c r="X175" s="113">
        <f>SUMIFS($G175:$R175,'WHSE &amp; LOGS'!$G$5:$R$5,'WHSE &amp; LOGS'!X$6)</f>
        <v>0</v>
      </c>
    </row>
    <row r="176" ht="14.25" hidden="1" customHeight="1">
      <c r="A176" s="110"/>
      <c r="B176" s="111" t="s">
        <v>523</v>
      </c>
      <c r="C176" s="112" t="s">
        <v>519</v>
      </c>
      <c r="E176" s="227"/>
      <c r="F176" s="114"/>
      <c r="G176" s="142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20">
        <f t="shared" si="59"/>
        <v>0</v>
      </c>
      <c r="T176" s="114"/>
      <c r="U176" s="113">
        <f>SUMIFS($G176:$R176,'WHSE &amp; LOGS'!$G$5:$R$5,'WHSE &amp; LOGS'!U$6)</f>
        <v>0</v>
      </c>
      <c r="V176" s="113">
        <f>SUMIFS($G176:$R176,'WHSE &amp; LOGS'!$G$5:$R$5,'WHSE &amp; LOGS'!V$6)</f>
        <v>0</v>
      </c>
      <c r="W176" s="113">
        <f>SUMIFS($G176:$R176,'WHSE &amp; LOGS'!$G$5:$R$5,'WHSE &amp; LOGS'!W$6)</f>
        <v>0</v>
      </c>
      <c r="X176" s="113">
        <f>SUMIFS($G176:$R176,'WHSE &amp; LOGS'!$G$5:$R$5,'WHSE &amp; LOGS'!X$6)</f>
        <v>0</v>
      </c>
    </row>
    <row r="177" ht="14.25" hidden="1" customHeight="1">
      <c r="A177" s="110"/>
      <c r="B177" s="111" t="s">
        <v>524</v>
      </c>
      <c r="C177" s="112" t="s">
        <v>69</v>
      </c>
      <c r="E177" s="227"/>
      <c r="F177" s="114"/>
      <c r="G177" s="124">
        <f t="shared" ref="G177:S177" si="60">IFERROR(G176/G175,0)</f>
        <v>0</v>
      </c>
      <c r="H177" s="124">
        <f t="shared" si="60"/>
        <v>0</v>
      </c>
      <c r="I177" s="124">
        <f t="shared" si="60"/>
        <v>0</v>
      </c>
      <c r="J177" s="124">
        <f t="shared" si="60"/>
        <v>0</v>
      </c>
      <c r="K177" s="124">
        <f t="shared" si="60"/>
        <v>0</v>
      </c>
      <c r="L177" s="124">
        <f t="shared" si="60"/>
        <v>0</v>
      </c>
      <c r="M177" s="124">
        <f t="shared" si="60"/>
        <v>0</v>
      </c>
      <c r="N177" s="124">
        <f t="shared" si="60"/>
        <v>0</v>
      </c>
      <c r="O177" s="124">
        <f t="shared" si="60"/>
        <v>0</v>
      </c>
      <c r="P177" s="124">
        <f t="shared" si="60"/>
        <v>0</v>
      </c>
      <c r="Q177" s="124">
        <f t="shared" si="60"/>
        <v>0</v>
      </c>
      <c r="R177" s="124">
        <f t="shared" si="60"/>
        <v>0</v>
      </c>
      <c r="S177" s="124">
        <f t="shared" si="60"/>
        <v>0</v>
      </c>
      <c r="T177" s="114"/>
      <c r="U177" s="124">
        <f t="shared" ref="U177:X177" si="61">IFERROR(U176/U175,0)</f>
        <v>0</v>
      </c>
      <c r="V177" s="124">
        <f t="shared" si="61"/>
        <v>0</v>
      </c>
      <c r="W177" s="124">
        <f t="shared" si="61"/>
        <v>0</v>
      </c>
      <c r="X177" s="124">
        <f t="shared" si="61"/>
        <v>0</v>
      </c>
    </row>
    <row r="178" ht="14.25" hidden="1" customHeight="1">
      <c r="A178" s="128"/>
      <c r="B178" s="129"/>
      <c r="C178" s="130"/>
      <c r="E178" s="227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70"/>
      <c r="U178" s="131"/>
      <c r="V178" s="131"/>
      <c r="W178" s="131"/>
      <c r="X178" s="131"/>
    </row>
    <row r="179" ht="14.25" hidden="1" customHeight="1">
      <c r="S179" s="70"/>
    </row>
    <row r="180" ht="14.25" hidden="1" customHeight="1">
      <c r="A180" s="103" t="s">
        <v>302</v>
      </c>
      <c r="B180" s="104" t="s">
        <v>526</v>
      </c>
      <c r="C180" s="12" t="s">
        <v>527</v>
      </c>
      <c r="S180" s="70"/>
    </row>
    <row r="181" ht="14.25" hidden="1" customHeight="1">
      <c r="A181" s="105"/>
      <c r="B181" s="106" t="s">
        <v>517</v>
      </c>
      <c r="C181" s="107"/>
      <c r="D181" s="70"/>
      <c r="E181" s="108"/>
      <c r="F181" s="109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9"/>
      <c r="U181" s="108"/>
      <c r="V181" s="108"/>
      <c r="W181" s="108"/>
      <c r="X181" s="108"/>
      <c r="Y181" s="70"/>
      <c r="Z181" s="70"/>
      <c r="AA181" s="70"/>
      <c r="AB181" s="70"/>
      <c r="AC181" s="70"/>
      <c r="AD181" s="70"/>
      <c r="AE181" s="70"/>
      <c r="AF181" s="70"/>
      <c r="AG181" s="70"/>
    </row>
    <row r="182" ht="14.25" hidden="1" customHeight="1">
      <c r="A182" s="110"/>
      <c r="B182" s="111" t="s">
        <v>518</v>
      </c>
      <c r="C182" s="112" t="s">
        <v>519</v>
      </c>
      <c r="E182" s="227"/>
      <c r="F182" s="114"/>
      <c r="G182" s="142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20">
        <f t="shared" ref="S182:S183" si="62">SUM(G182:R182)</f>
        <v>0</v>
      </c>
      <c r="T182" s="114"/>
      <c r="U182" s="113">
        <f>SUMIFS($G182:$R182,'WHSE &amp; LOGS'!$G$5:$R$5,'WHSE &amp; LOGS'!U$6)</f>
        <v>0</v>
      </c>
      <c r="V182" s="113">
        <f>SUMIFS($G182:$R182,'WHSE &amp; LOGS'!$G$5:$R$5,'WHSE &amp; LOGS'!V$6)</f>
        <v>0</v>
      </c>
      <c r="W182" s="113">
        <f>SUMIFS($G182:$R182,'WHSE &amp; LOGS'!$G$5:$R$5,'WHSE &amp; LOGS'!W$6)</f>
        <v>0</v>
      </c>
      <c r="X182" s="113">
        <f>SUMIFS($G182:$R182,'WHSE &amp; LOGS'!$G$5:$R$5,'WHSE &amp; LOGS'!X$6)</f>
        <v>0</v>
      </c>
    </row>
    <row r="183" ht="14.25" hidden="1" customHeight="1">
      <c r="A183" s="110"/>
      <c r="B183" s="111" t="s">
        <v>528</v>
      </c>
      <c r="C183" s="112" t="s">
        <v>519</v>
      </c>
      <c r="E183" s="227"/>
      <c r="F183" s="114"/>
      <c r="G183" s="142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20">
        <f t="shared" si="62"/>
        <v>0</v>
      </c>
      <c r="T183" s="114"/>
      <c r="U183" s="113">
        <f>SUMIFS($G183:$R183,'WHSE &amp; LOGS'!$G$5:$R$5,'WHSE &amp; LOGS'!U$6)</f>
        <v>0</v>
      </c>
      <c r="V183" s="113">
        <f>SUMIFS($G183:$R183,'WHSE &amp; LOGS'!$G$5:$R$5,'WHSE &amp; LOGS'!V$6)</f>
        <v>0</v>
      </c>
      <c r="W183" s="113">
        <f>SUMIFS($G183:$R183,'WHSE &amp; LOGS'!$G$5:$R$5,'WHSE &amp; LOGS'!W$6)</f>
        <v>0</v>
      </c>
      <c r="X183" s="113">
        <f>SUMIFS($G183:$R183,'WHSE &amp; LOGS'!$G$5:$R$5,'WHSE &amp; LOGS'!X$6)</f>
        <v>0</v>
      </c>
    </row>
    <row r="184" ht="14.25" hidden="1" customHeight="1">
      <c r="A184" s="110"/>
      <c r="B184" s="111" t="s">
        <v>529</v>
      </c>
      <c r="C184" s="112" t="s">
        <v>69</v>
      </c>
      <c r="E184" s="227"/>
      <c r="F184" s="114"/>
      <c r="G184" s="124">
        <f t="shared" ref="G184:S184" si="63">IFERROR((1-(G183/G182)),0)</f>
        <v>0</v>
      </c>
      <c r="H184" s="124">
        <f t="shared" si="63"/>
        <v>0</v>
      </c>
      <c r="I184" s="124">
        <f t="shared" si="63"/>
        <v>0</v>
      </c>
      <c r="J184" s="124">
        <f t="shared" si="63"/>
        <v>0</v>
      </c>
      <c r="K184" s="124">
        <f t="shared" si="63"/>
        <v>0</v>
      </c>
      <c r="L184" s="124">
        <f t="shared" si="63"/>
        <v>0</v>
      </c>
      <c r="M184" s="124">
        <f t="shared" si="63"/>
        <v>0</v>
      </c>
      <c r="N184" s="124">
        <f t="shared" si="63"/>
        <v>0</v>
      </c>
      <c r="O184" s="124">
        <f t="shared" si="63"/>
        <v>0</v>
      </c>
      <c r="P184" s="124">
        <f t="shared" si="63"/>
        <v>0</v>
      </c>
      <c r="Q184" s="124">
        <f t="shared" si="63"/>
        <v>0</v>
      </c>
      <c r="R184" s="124">
        <f t="shared" si="63"/>
        <v>0</v>
      </c>
      <c r="S184" s="124">
        <f t="shared" si="63"/>
        <v>0</v>
      </c>
      <c r="T184" s="114"/>
      <c r="U184" s="124">
        <f t="shared" ref="U184:X184" si="64">IFERROR((1-(U183/U182)),0)</f>
        <v>0</v>
      </c>
      <c r="V184" s="124">
        <f t="shared" si="64"/>
        <v>0</v>
      </c>
      <c r="W184" s="124">
        <f t="shared" si="64"/>
        <v>0</v>
      </c>
      <c r="X184" s="124">
        <f t="shared" si="64"/>
        <v>0</v>
      </c>
    </row>
    <row r="185" ht="14.25" hidden="1" customHeight="1">
      <c r="A185" s="110"/>
      <c r="B185" s="111" t="s">
        <v>530</v>
      </c>
      <c r="C185" s="112" t="s">
        <v>161</v>
      </c>
      <c r="E185" s="227"/>
      <c r="F185" s="114"/>
      <c r="G185" s="142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20">
        <f>SUM(G185:R185)</f>
        <v>0</v>
      </c>
      <c r="T185" s="114"/>
      <c r="U185" s="113">
        <f>SUMIFS($G185:$R185,'WHSE &amp; LOGS'!$G$5:$R$5,'WHSE &amp; LOGS'!U$6)</f>
        <v>0</v>
      </c>
      <c r="V185" s="113">
        <f>SUMIFS($G185:$R185,'WHSE &amp; LOGS'!$G$5:$R$5,'WHSE &amp; LOGS'!V$6)</f>
        <v>0</v>
      </c>
      <c r="W185" s="113">
        <f>SUMIFS($G185:$R185,'WHSE &amp; LOGS'!$G$5:$R$5,'WHSE &amp; LOGS'!W$6)</f>
        <v>0</v>
      </c>
      <c r="X185" s="113">
        <f>SUMIFS($G185:$R185,'WHSE &amp; LOGS'!$G$5:$R$5,'WHSE &amp; LOGS'!X$6)</f>
        <v>0</v>
      </c>
    </row>
    <row r="186" ht="14.25" hidden="1" customHeight="1">
      <c r="A186" s="128"/>
      <c r="B186" s="129"/>
      <c r="C186" s="130"/>
      <c r="E186" s="130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70"/>
      <c r="U186" s="131"/>
      <c r="V186" s="131"/>
      <c r="W186" s="131"/>
      <c r="X186" s="131"/>
    </row>
    <row r="187" ht="14.25" hidden="1" customHeight="1">
      <c r="S187" s="70"/>
    </row>
    <row r="188" ht="14.25" hidden="1" customHeight="1">
      <c r="A188" s="103" t="s">
        <v>531</v>
      </c>
      <c r="B188" s="104" t="s">
        <v>532</v>
      </c>
      <c r="S188" s="70"/>
    </row>
    <row r="189" ht="14.25" hidden="1" customHeight="1">
      <c r="A189" s="105"/>
      <c r="B189" s="106" t="s">
        <v>517</v>
      </c>
      <c r="C189" s="107"/>
      <c r="D189" s="70"/>
      <c r="E189" s="108"/>
      <c r="F189" s="109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9"/>
      <c r="U189" s="108"/>
      <c r="V189" s="108"/>
      <c r="W189" s="108"/>
      <c r="X189" s="108"/>
      <c r="Y189" s="70"/>
      <c r="Z189" s="70"/>
      <c r="AA189" s="70"/>
      <c r="AB189" s="70"/>
      <c r="AC189" s="70"/>
      <c r="AD189" s="70"/>
      <c r="AE189" s="70"/>
      <c r="AF189" s="70"/>
      <c r="AG189" s="70"/>
    </row>
    <row r="190" ht="14.25" hidden="1" customHeight="1">
      <c r="A190" s="110"/>
      <c r="B190" s="111" t="s">
        <v>518</v>
      </c>
      <c r="C190" s="112" t="s">
        <v>519</v>
      </c>
      <c r="E190" s="115"/>
      <c r="F190" s="114"/>
      <c r="G190" s="142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20">
        <f t="shared" ref="S190:S191" si="65">SUM(G190:R190)</f>
        <v>0</v>
      </c>
      <c r="T190" s="114"/>
      <c r="U190" s="113">
        <f>SUMIFS($G190:$R190,'WHSE &amp; LOGS'!$G$5:$R$5,'WHSE &amp; LOGS'!U$6)</f>
        <v>0</v>
      </c>
      <c r="V190" s="113">
        <f>SUMIFS($G190:$R190,'WHSE &amp; LOGS'!$G$5:$R$5,'WHSE &amp; LOGS'!V$6)</f>
        <v>0</v>
      </c>
      <c r="W190" s="113">
        <f>SUMIFS($G190:$R190,'WHSE &amp; LOGS'!$G$5:$R$5,'WHSE &amp; LOGS'!W$6)</f>
        <v>0</v>
      </c>
      <c r="X190" s="113">
        <f>SUMIFS($G190:$R190,'WHSE &amp; LOGS'!$G$5:$R$5,'WHSE &amp; LOGS'!X$6)</f>
        <v>0</v>
      </c>
    </row>
    <row r="191" ht="14.25" hidden="1" customHeight="1">
      <c r="A191" s="110"/>
      <c r="B191" s="111" t="s">
        <v>528</v>
      </c>
      <c r="C191" s="112" t="s">
        <v>519</v>
      </c>
      <c r="E191" s="115"/>
      <c r="F191" s="114"/>
      <c r="G191" s="142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20">
        <f t="shared" si="65"/>
        <v>0</v>
      </c>
      <c r="T191" s="114"/>
      <c r="U191" s="113">
        <f>SUMIFS($G191:$R191,'WHSE &amp; LOGS'!$G$5:$R$5,'WHSE &amp; LOGS'!U$6)</f>
        <v>0</v>
      </c>
      <c r="V191" s="113">
        <f>SUMIFS($G191:$R191,'WHSE &amp; LOGS'!$G$5:$R$5,'WHSE &amp; LOGS'!V$6)</f>
        <v>0</v>
      </c>
      <c r="W191" s="113">
        <f>SUMIFS($G191:$R191,'WHSE &amp; LOGS'!$G$5:$R$5,'WHSE &amp; LOGS'!W$6)</f>
        <v>0</v>
      </c>
      <c r="X191" s="113">
        <f>SUMIFS($G191:$R191,'WHSE &amp; LOGS'!$G$5:$R$5,'WHSE &amp; LOGS'!X$6)</f>
        <v>0</v>
      </c>
    </row>
    <row r="192" ht="14.25" hidden="1" customHeight="1">
      <c r="A192" s="110"/>
      <c r="B192" s="111" t="s">
        <v>533</v>
      </c>
      <c r="C192" s="112" t="s">
        <v>69</v>
      </c>
      <c r="E192" s="115"/>
      <c r="F192" s="114"/>
      <c r="G192" s="124">
        <f t="shared" ref="G192:S192" si="66">IFERROR((1-(G191/G190)),0)</f>
        <v>0</v>
      </c>
      <c r="H192" s="124">
        <f t="shared" si="66"/>
        <v>0</v>
      </c>
      <c r="I192" s="124">
        <f t="shared" si="66"/>
        <v>0</v>
      </c>
      <c r="J192" s="124">
        <f t="shared" si="66"/>
        <v>0</v>
      </c>
      <c r="K192" s="124">
        <f t="shared" si="66"/>
        <v>0</v>
      </c>
      <c r="L192" s="124">
        <f t="shared" si="66"/>
        <v>0</v>
      </c>
      <c r="M192" s="124">
        <f t="shared" si="66"/>
        <v>0</v>
      </c>
      <c r="N192" s="124">
        <f t="shared" si="66"/>
        <v>0</v>
      </c>
      <c r="O192" s="124">
        <f t="shared" si="66"/>
        <v>0</v>
      </c>
      <c r="P192" s="124">
        <f t="shared" si="66"/>
        <v>0</v>
      </c>
      <c r="Q192" s="124">
        <f t="shared" si="66"/>
        <v>0</v>
      </c>
      <c r="R192" s="124">
        <f t="shared" si="66"/>
        <v>0</v>
      </c>
      <c r="S192" s="124">
        <f t="shared" si="66"/>
        <v>0</v>
      </c>
      <c r="T192" s="114"/>
      <c r="U192" s="124">
        <f t="shared" ref="U192:X192" si="67">IFERROR((1-(U191/U190)),0)</f>
        <v>0</v>
      </c>
      <c r="V192" s="124">
        <f t="shared" si="67"/>
        <v>0</v>
      </c>
      <c r="W192" s="124">
        <f t="shared" si="67"/>
        <v>0</v>
      </c>
      <c r="X192" s="124">
        <f t="shared" si="67"/>
        <v>0</v>
      </c>
    </row>
    <row r="193" ht="14.25" hidden="1" customHeight="1">
      <c r="S193" s="70"/>
    </row>
    <row r="194" ht="14.25" hidden="1" customHeight="1">
      <c r="A194" s="154" t="s">
        <v>534</v>
      </c>
      <c r="B194" s="214" t="s">
        <v>535</v>
      </c>
      <c r="C194" s="107"/>
      <c r="D194" s="70"/>
      <c r="E194" s="108"/>
      <c r="F194" s="109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9"/>
      <c r="U194" s="108"/>
      <c r="V194" s="108"/>
      <c r="W194" s="108"/>
      <c r="X194" s="108"/>
      <c r="Y194" s="70"/>
      <c r="Z194" s="70"/>
      <c r="AA194" s="70"/>
      <c r="AB194" s="70"/>
      <c r="AC194" s="70"/>
      <c r="AD194" s="70"/>
      <c r="AE194" s="70"/>
      <c r="AF194" s="70"/>
      <c r="AG194" s="70"/>
    </row>
    <row r="195" ht="14.25" hidden="1" customHeight="1">
      <c r="A195" s="110"/>
      <c r="B195" s="111" t="s">
        <v>536</v>
      </c>
      <c r="C195" s="112" t="s">
        <v>69</v>
      </c>
      <c r="E195" s="115">
        <v>0.05</v>
      </c>
      <c r="F195" s="114"/>
      <c r="G195" s="115"/>
      <c r="H195" s="115"/>
      <c r="I195" s="231"/>
      <c r="J195" s="212"/>
      <c r="K195" s="212"/>
      <c r="L195" s="115"/>
      <c r="M195" s="212"/>
      <c r="N195" s="212"/>
      <c r="O195" s="212"/>
      <c r="P195" s="212"/>
      <c r="Q195" s="212"/>
      <c r="R195" s="212"/>
      <c r="S195" s="232">
        <f t="shared" ref="S195:S199" si="68">IFERROR(AVERAGE(G195:R195),0)</f>
        <v>0</v>
      </c>
      <c r="T195" s="202"/>
      <c r="U195" s="233"/>
      <c r="V195" s="233"/>
      <c r="W195" s="233"/>
      <c r="X195" s="233"/>
    </row>
    <row r="196" ht="14.25" hidden="1" customHeight="1">
      <c r="A196" s="110"/>
      <c r="B196" s="111" t="s">
        <v>537</v>
      </c>
      <c r="C196" s="112" t="s">
        <v>69</v>
      </c>
      <c r="E196" s="115">
        <v>0.11</v>
      </c>
      <c r="F196" s="114"/>
      <c r="G196" s="115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  <c r="S196" s="232">
        <f t="shared" si="68"/>
        <v>0</v>
      </c>
      <c r="T196" s="202"/>
      <c r="U196" s="233"/>
      <c r="V196" s="233"/>
      <c r="W196" s="233"/>
      <c r="X196" s="233"/>
    </row>
    <row r="197" ht="14.25" hidden="1" customHeight="1">
      <c r="A197" s="110"/>
      <c r="B197" s="111" t="s">
        <v>538</v>
      </c>
      <c r="C197" s="112" t="s">
        <v>69</v>
      </c>
      <c r="E197" s="115">
        <v>0.11</v>
      </c>
      <c r="F197" s="114"/>
      <c r="G197" s="231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2"/>
      <c r="S197" s="232">
        <f t="shared" si="68"/>
        <v>0</v>
      </c>
      <c r="T197" s="202"/>
      <c r="U197" s="233"/>
      <c r="V197" s="233"/>
      <c r="W197" s="233"/>
      <c r="X197" s="233"/>
    </row>
    <row r="198" ht="14.25" hidden="1" customHeight="1">
      <c r="A198" s="110"/>
      <c r="B198" s="111" t="s">
        <v>539</v>
      </c>
      <c r="C198" s="112" t="s">
        <v>69</v>
      </c>
      <c r="E198" s="115">
        <v>0.04</v>
      </c>
      <c r="F198" s="114"/>
      <c r="G198" s="115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2"/>
      <c r="S198" s="232">
        <f t="shared" si="68"/>
        <v>0</v>
      </c>
      <c r="T198" s="202"/>
      <c r="U198" s="233"/>
      <c r="V198" s="233"/>
      <c r="W198" s="233"/>
      <c r="X198" s="233"/>
    </row>
    <row r="199" ht="14.25" hidden="1" customHeight="1">
      <c r="A199" s="110"/>
      <c r="B199" s="224" t="s">
        <v>540</v>
      </c>
      <c r="C199" s="112" t="s">
        <v>69</v>
      </c>
      <c r="E199" s="115"/>
      <c r="F199" s="160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/>
      <c r="R199" s="212"/>
      <c r="S199" s="232">
        <f t="shared" si="68"/>
        <v>0</v>
      </c>
      <c r="T199" s="202"/>
      <c r="U199" s="212"/>
      <c r="V199" s="212"/>
      <c r="W199" s="212"/>
      <c r="X199" s="212"/>
    </row>
    <row r="200" ht="14.25" hidden="1" customHeight="1">
      <c r="S200" s="70"/>
    </row>
    <row r="201" ht="14.25" hidden="1" customHeight="1">
      <c r="A201" s="154" t="s">
        <v>541</v>
      </c>
      <c r="B201" s="214" t="s">
        <v>542</v>
      </c>
      <c r="C201" s="107"/>
      <c r="D201" s="70"/>
      <c r="E201" s="108"/>
      <c r="F201" s="109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9"/>
      <c r="U201" s="108"/>
      <c r="V201" s="108"/>
      <c r="W201" s="108"/>
      <c r="X201" s="108"/>
      <c r="Y201" s="70"/>
      <c r="Z201" s="70"/>
      <c r="AA201" s="70"/>
      <c r="AB201" s="70"/>
      <c r="AC201" s="70"/>
      <c r="AD201" s="70"/>
      <c r="AE201" s="70"/>
      <c r="AF201" s="70"/>
      <c r="AG201" s="70"/>
    </row>
    <row r="202" ht="14.25" hidden="1" customHeight="1">
      <c r="A202" s="110"/>
      <c r="B202" s="111" t="s">
        <v>536</v>
      </c>
      <c r="C202" s="112" t="s">
        <v>69</v>
      </c>
      <c r="E202" s="115"/>
      <c r="F202" s="114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32">
        <f t="shared" ref="S202:S206" si="69">IFERROR(AVERAGE(G202:R202),0)</f>
        <v>0</v>
      </c>
      <c r="T202" s="202"/>
      <c r="U202" s="233"/>
      <c r="V202" s="233"/>
      <c r="W202" s="233"/>
      <c r="X202" s="233"/>
    </row>
    <row r="203" ht="14.25" hidden="1" customHeight="1">
      <c r="A203" s="110"/>
      <c r="B203" s="111" t="s">
        <v>543</v>
      </c>
      <c r="C203" s="112" t="s">
        <v>69</v>
      </c>
      <c r="E203" s="115"/>
      <c r="F203" s="114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32">
        <f t="shared" si="69"/>
        <v>0</v>
      </c>
      <c r="T203" s="202"/>
      <c r="U203" s="233"/>
      <c r="V203" s="233"/>
      <c r="W203" s="233"/>
      <c r="X203" s="233"/>
    </row>
    <row r="204" ht="14.25" hidden="1" customHeight="1">
      <c r="A204" s="110"/>
      <c r="B204" s="111" t="s">
        <v>544</v>
      </c>
      <c r="C204" s="112" t="s">
        <v>69</v>
      </c>
      <c r="E204" s="115"/>
      <c r="F204" s="114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32">
        <f t="shared" si="69"/>
        <v>0</v>
      </c>
      <c r="T204" s="202"/>
      <c r="U204" s="233"/>
      <c r="V204" s="233"/>
      <c r="W204" s="233"/>
      <c r="X204" s="233"/>
    </row>
    <row r="205" ht="14.25" hidden="1" customHeight="1">
      <c r="A205" s="110"/>
      <c r="B205" s="111"/>
      <c r="C205" s="112" t="s">
        <v>69</v>
      </c>
      <c r="E205" s="115"/>
      <c r="F205" s="114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32">
        <f t="shared" si="69"/>
        <v>0</v>
      </c>
      <c r="T205" s="202"/>
      <c r="U205" s="233"/>
      <c r="V205" s="233"/>
      <c r="W205" s="233"/>
      <c r="X205" s="233"/>
    </row>
    <row r="206" ht="14.25" hidden="1" customHeight="1">
      <c r="A206" s="110"/>
      <c r="B206" s="224" t="s">
        <v>545</v>
      </c>
      <c r="C206" s="112" t="s">
        <v>69</v>
      </c>
      <c r="E206" s="115"/>
      <c r="F206" s="160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2"/>
      <c r="S206" s="232">
        <f t="shared" si="69"/>
        <v>0</v>
      </c>
      <c r="T206" s="202"/>
      <c r="U206" s="212"/>
      <c r="V206" s="212"/>
      <c r="W206" s="212"/>
      <c r="X206" s="212"/>
    </row>
    <row r="207" ht="14.25" hidden="1" customHeight="1">
      <c r="S207" s="70"/>
    </row>
    <row r="208" ht="14.25" hidden="1" customHeight="1">
      <c r="A208" s="154" t="s">
        <v>546</v>
      </c>
      <c r="B208" s="214" t="s">
        <v>547</v>
      </c>
      <c r="C208" s="107"/>
      <c r="D208" s="70"/>
      <c r="E208" s="108"/>
      <c r="F208" s="109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9"/>
      <c r="U208" s="108"/>
      <c r="V208" s="108"/>
      <c r="W208" s="108"/>
      <c r="X208" s="108"/>
      <c r="Y208" s="70"/>
      <c r="Z208" s="70"/>
      <c r="AA208" s="70"/>
      <c r="AB208" s="70"/>
      <c r="AC208" s="70"/>
      <c r="AD208" s="70"/>
      <c r="AE208" s="70"/>
      <c r="AF208" s="70"/>
      <c r="AG208" s="70"/>
    </row>
    <row r="209" ht="14.25" hidden="1" customHeight="1">
      <c r="A209" s="110"/>
      <c r="B209" s="111" t="s">
        <v>548</v>
      </c>
      <c r="C209" s="112" t="s">
        <v>170</v>
      </c>
      <c r="E209" s="234"/>
      <c r="F209" s="114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20">
        <f t="shared" ref="S209:S210" si="70">SUM(G209:R209)</f>
        <v>0</v>
      </c>
      <c r="T209" s="114"/>
      <c r="U209" s="113">
        <f>SUMIFS($G209:$R209,'WHSE &amp; LOGS'!$G$5:$R$5,'WHSE &amp; LOGS'!U$6)</f>
        <v>0</v>
      </c>
      <c r="V209" s="113">
        <f>SUMIFS($G209:$R209,'WHSE &amp; LOGS'!$G$5:$R$5,'WHSE &amp; LOGS'!V$6)</f>
        <v>0</v>
      </c>
      <c r="W209" s="113">
        <f>SUMIFS($G209:$R209,'WHSE &amp; LOGS'!$G$5:$R$5,'WHSE &amp; LOGS'!W$6)</f>
        <v>0</v>
      </c>
      <c r="X209" s="113">
        <f>SUMIFS($G209:$R209,'WHSE &amp; LOGS'!$G$5:$R$5,'WHSE &amp; LOGS'!X$6)</f>
        <v>0</v>
      </c>
    </row>
    <row r="210" ht="14.25" hidden="1" customHeight="1">
      <c r="A210" s="110"/>
      <c r="B210" s="111" t="s">
        <v>549</v>
      </c>
      <c r="C210" s="112" t="s">
        <v>170</v>
      </c>
      <c r="E210" s="234"/>
      <c r="F210" s="114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20">
        <f t="shared" si="70"/>
        <v>0</v>
      </c>
      <c r="T210" s="114"/>
      <c r="U210" s="113">
        <f>SUMIFS($G210:$R210,'WHSE &amp; LOGS'!$G$5:$R$5,'WHSE &amp; LOGS'!U$6)</f>
        <v>0</v>
      </c>
      <c r="V210" s="113">
        <f>SUMIFS($G210:$R210,'WHSE &amp; LOGS'!$G$5:$R$5,'WHSE &amp; LOGS'!V$6)</f>
        <v>0</v>
      </c>
      <c r="W210" s="113">
        <f>SUMIFS($G210:$R210,'WHSE &amp; LOGS'!$G$5:$R$5,'WHSE &amp; LOGS'!W$6)</f>
        <v>0</v>
      </c>
      <c r="X210" s="113">
        <f>SUMIFS($G210:$R210,'WHSE &amp; LOGS'!$G$5:$R$5,'WHSE &amp; LOGS'!X$6)</f>
        <v>0</v>
      </c>
    </row>
    <row r="211" ht="14.25" hidden="1" customHeight="1">
      <c r="S211" s="70"/>
    </row>
    <row r="212" ht="14.25" hidden="1" customHeight="1">
      <c r="A212" s="154" t="s">
        <v>550</v>
      </c>
      <c r="B212" s="214" t="s">
        <v>551</v>
      </c>
      <c r="C212" s="107"/>
      <c r="D212" s="70"/>
      <c r="E212" s="108"/>
      <c r="F212" s="109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9"/>
      <c r="U212" s="108"/>
      <c r="V212" s="108"/>
      <c r="W212" s="108"/>
      <c r="X212" s="108"/>
      <c r="Y212" s="70"/>
      <c r="Z212" s="70"/>
      <c r="AA212" s="70"/>
      <c r="AB212" s="70"/>
      <c r="AC212" s="70"/>
      <c r="AD212" s="70"/>
      <c r="AE212" s="70"/>
      <c r="AF212" s="70"/>
      <c r="AG212" s="70"/>
    </row>
    <row r="213" ht="14.25" hidden="1" customHeight="1">
      <c r="A213" s="235"/>
      <c r="B213" s="111" t="s">
        <v>552</v>
      </c>
      <c r="C213" s="112" t="s">
        <v>221</v>
      </c>
      <c r="D213" s="70"/>
      <c r="E213" s="120">
        <v>7.0</v>
      </c>
      <c r="F213" s="109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09"/>
      <c r="U213" s="120"/>
      <c r="V213" s="120"/>
      <c r="W213" s="120"/>
      <c r="X213" s="120"/>
      <c r="Y213" s="70"/>
      <c r="Z213" s="70"/>
      <c r="AA213" s="70"/>
      <c r="AB213" s="70"/>
      <c r="AC213" s="70"/>
      <c r="AD213" s="70"/>
      <c r="AE213" s="70"/>
      <c r="AF213" s="70"/>
      <c r="AG213" s="70"/>
    </row>
    <row r="214" ht="14.25" hidden="1" customHeight="1">
      <c r="A214" s="110"/>
      <c r="B214" s="111" t="s">
        <v>553</v>
      </c>
      <c r="C214" s="112" t="s">
        <v>221</v>
      </c>
      <c r="E214" s="120">
        <v>10.0</v>
      </c>
      <c r="F214" s="114"/>
      <c r="G214" s="120"/>
      <c r="H214" s="120"/>
      <c r="I214" s="120"/>
      <c r="J214" s="120"/>
      <c r="K214" s="120"/>
      <c r="L214" s="120"/>
      <c r="M214" s="120"/>
      <c r="N214" s="120"/>
      <c r="O214" s="212"/>
      <c r="P214" s="212"/>
      <c r="Q214" s="212"/>
      <c r="R214" s="212"/>
      <c r="S214" s="133">
        <f>IFERROR(AVERAGE(G214:R214),0)</f>
        <v>0</v>
      </c>
      <c r="T214" s="202"/>
      <c r="U214" s="113">
        <f>SUMIFS($G214:$R214,'WHSE &amp; LOGS'!$G$5:$R$5,'WHSE &amp; LOGS'!U$6)</f>
        <v>0</v>
      </c>
      <c r="V214" s="113">
        <f>SUMIFS($G214:$R214,'WHSE &amp; LOGS'!$G$5:$R$5,'WHSE &amp; LOGS'!V$6)</f>
        <v>0</v>
      </c>
      <c r="W214" s="113">
        <f>SUMIFS($G214:$R214,'WHSE &amp; LOGS'!$G$5:$R$5,'WHSE &amp; LOGS'!W$6)</f>
        <v>0</v>
      </c>
      <c r="X214" s="113">
        <f>SUMIFS($G214:$R214,'WHSE &amp; LOGS'!$G$5:$R$5,'WHSE &amp; LOGS'!X$6)</f>
        <v>0</v>
      </c>
    </row>
    <row r="215" ht="14.25" customHeight="1">
      <c r="S215" s="70"/>
    </row>
    <row r="216" ht="14.25" customHeight="1">
      <c r="A216" s="103" t="s">
        <v>554</v>
      </c>
      <c r="B216" s="104" t="s">
        <v>275</v>
      </c>
      <c r="S216" s="70"/>
    </row>
    <row r="217" ht="14.25" customHeight="1">
      <c r="A217" s="105"/>
      <c r="B217" s="106" t="s">
        <v>276</v>
      </c>
      <c r="C217" s="107"/>
      <c r="E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9"/>
      <c r="U217" s="108"/>
      <c r="V217" s="108"/>
      <c r="W217" s="108"/>
      <c r="X217" s="108"/>
    </row>
    <row r="218" ht="14.25" customHeight="1">
      <c r="A218" s="144"/>
      <c r="B218" s="145" t="s">
        <v>277</v>
      </c>
      <c r="C218" s="146" t="s">
        <v>170</v>
      </c>
      <c r="E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47">
        <f t="array" ref="S218">IFERROR(LOOKUP(2,1/(G218:R218&lt;&gt;""),G218:R218),0)</f>
        <v>0</v>
      </c>
      <c r="T218" s="114"/>
      <c r="U218" s="113"/>
      <c r="V218" s="113"/>
      <c r="W218" s="113"/>
      <c r="X218" s="113"/>
    </row>
    <row r="219" ht="14.25" customHeight="1">
      <c r="A219" s="144"/>
      <c r="B219" s="145" t="s">
        <v>278</v>
      </c>
      <c r="C219" s="146" t="s">
        <v>170</v>
      </c>
      <c r="E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47">
        <f t="array" ref="S219">IFERROR(LOOKUP(2,1/(G219:R219&lt;&gt;""),G219:R219),0)</f>
        <v>0</v>
      </c>
      <c r="T219" s="114"/>
      <c r="U219" s="113"/>
      <c r="V219" s="113"/>
      <c r="W219" s="113"/>
      <c r="X219" s="113"/>
    </row>
    <row r="220" ht="14.25" customHeight="1">
      <c r="A220" s="121"/>
      <c r="B220" s="148" t="s">
        <v>279</v>
      </c>
      <c r="C220" s="123" t="s">
        <v>170</v>
      </c>
      <c r="E220" s="120">
        <f>SUM(E218:E219)</f>
        <v>0</v>
      </c>
      <c r="G220" s="120">
        <f t="shared" ref="G220:S220" si="71">SUM(G218:G219)</f>
        <v>0</v>
      </c>
      <c r="H220" s="120">
        <f t="shared" si="71"/>
        <v>0</v>
      </c>
      <c r="I220" s="120">
        <f t="shared" si="71"/>
        <v>0</v>
      </c>
      <c r="J220" s="120">
        <f t="shared" si="71"/>
        <v>0</v>
      </c>
      <c r="K220" s="120">
        <f t="shared" si="71"/>
        <v>0</v>
      </c>
      <c r="L220" s="120">
        <f t="shared" si="71"/>
        <v>0</v>
      </c>
      <c r="M220" s="120">
        <f t="shared" si="71"/>
        <v>0</v>
      </c>
      <c r="N220" s="120">
        <f t="shared" si="71"/>
        <v>0</v>
      </c>
      <c r="O220" s="120">
        <f t="shared" si="71"/>
        <v>0</v>
      </c>
      <c r="P220" s="120">
        <f t="shared" si="71"/>
        <v>0</v>
      </c>
      <c r="Q220" s="120">
        <f t="shared" si="71"/>
        <v>0</v>
      </c>
      <c r="R220" s="120">
        <f t="shared" si="71"/>
        <v>0</v>
      </c>
      <c r="S220" s="120">
        <f t="shared" si="71"/>
        <v>0</v>
      </c>
      <c r="T220" s="109"/>
      <c r="U220" s="120">
        <f t="shared" ref="U220:X220" si="72">SUM(U218:U219)</f>
        <v>0</v>
      </c>
      <c r="V220" s="120">
        <f t="shared" si="72"/>
        <v>0</v>
      </c>
      <c r="W220" s="120">
        <f t="shared" si="72"/>
        <v>0</v>
      </c>
      <c r="X220" s="120">
        <f t="shared" si="72"/>
        <v>0</v>
      </c>
    </row>
    <row r="221" ht="5.25" customHeight="1">
      <c r="A221" s="128"/>
      <c r="B221" s="129"/>
      <c r="C221" s="130"/>
      <c r="E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70"/>
      <c r="U221" s="131"/>
      <c r="V221" s="131"/>
      <c r="W221" s="131"/>
      <c r="X221" s="131"/>
    </row>
    <row r="222" ht="14.25" customHeight="1">
      <c r="A222" s="110"/>
      <c r="B222" s="111" t="s">
        <v>280</v>
      </c>
      <c r="C222" s="112" t="s">
        <v>170</v>
      </c>
      <c r="E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20">
        <f>SUM(G222:R222)</f>
        <v>0</v>
      </c>
      <c r="T222" s="114"/>
      <c r="U222" s="116"/>
      <c r="V222" s="116"/>
      <c r="W222" s="116"/>
      <c r="X222" s="116"/>
    </row>
    <row r="223" ht="14.25" customHeight="1">
      <c r="A223" s="110"/>
      <c r="B223" s="111" t="s">
        <v>281</v>
      </c>
      <c r="C223" s="112" t="s">
        <v>69</v>
      </c>
      <c r="E223" s="116"/>
      <c r="G223" s="115">
        <f>IFERROR(G222/((G220+E220)/2),0)</f>
        <v>0</v>
      </c>
      <c r="H223" s="115">
        <f t="shared" ref="H223:R223" si="73">IFERROR(H222/((H220+G220)/2),0)</f>
        <v>0</v>
      </c>
      <c r="I223" s="115">
        <f t="shared" si="73"/>
        <v>0</v>
      </c>
      <c r="J223" s="115">
        <f t="shared" si="73"/>
        <v>0</v>
      </c>
      <c r="K223" s="115">
        <f t="shared" si="73"/>
        <v>0</v>
      </c>
      <c r="L223" s="115">
        <f t="shared" si="73"/>
        <v>0</v>
      </c>
      <c r="M223" s="115">
        <f t="shared" si="73"/>
        <v>0</v>
      </c>
      <c r="N223" s="115">
        <f t="shared" si="73"/>
        <v>0</v>
      </c>
      <c r="O223" s="115">
        <f t="shared" si="73"/>
        <v>0</v>
      </c>
      <c r="P223" s="115">
        <f t="shared" si="73"/>
        <v>0</v>
      </c>
      <c r="Q223" s="115">
        <f t="shared" si="73"/>
        <v>0</v>
      </c>
      <c r="R223" s="115">
        <f t="shared" si="73"/>
        <v>0</v>
      </c>
      <c r="S223" s="117">
        <f>IFERROR(S222/((S220+E220)/2),0)</f>
        <v>0</v>
      </c>
      <c r="T223" s="114"/>
      <c r="U223" s="113">
        <f>IFERROR(AVERAGE(G223:I223),0)</f>
        <v>0</v>
      </c>
      <c r="V223" s="113">
        <f>IFERROR(AVERAGE(J223:L223),0)</f>
        <v>0</v>
      </c>
      <c r="W223" s="113">
        <f>IFERROR(AVERAGE(M223:O223),0)</f>
        <v>0</v>
      </c>
      <c r="X223" s="113">
        <f>IFERROR(AVERAGE(P223:R223),0)</f>
        <v>0</v>
      </c>
    </row>
    <row r="224" ht="6.0" customHeight="1">
      <c r="A224" s="128"/>
      <c r="B224" s="129"/>
      <c r="C224" s="130"/>
      <c r="E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70"/>
      <c r="U224" s="131"/>
      <c r="V224" s="131"/>
      <c r="W224" s="131"/>
      <c r="X224" s="131"/>
    </row>
    <row r="225" ht="14.25" customHeight="1">
      <c r="A225" s="110"/>
      <c r="B225" s="148" t="s">
        <v>282</v>
      </c>
      <c r="C225" s="112"/>
      <c r="E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20"/>
      <c r="T225" s="114"/>
      <c r="U225" s="116"/>
      <c r="V225" s="116"/>
      <c r="W225" s="116"/>
      <c r="X225" s="116"/>
    </row>
    <row r="226" ht="14.25" customHeight="1">
      <c r="A226" s="110"/>
      <c r="B226" s="145" t="s">
        <v>277</v>
      </c>
      <c r="C226" s="112" t="s">
        <v>283</v>
      </c>
      <c r="E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20">
        <f t="shared" ref="S226:S227" si="74">SUM(G226:R226)</f>
        <v>0</v>
      </c>
      <c r="T226" s="114"/>
      <c r="U226" s="113">
        <f>SUMIFS($G226:$R226,'WHSE &amp; LOGS'!$G$5:$R$5,'WHSE &amp; LOGS'!U$6)</f>
        <v>0</v>
      </c>
      <c r="V226" s="113">
        <f>SUMIFS($G226:$R226,'WHSE &amp; LOGS'!$G$5:$R$5,'WHSE &amp; LOGS'!V$6)</f>
        <v>0</v>
      </c>
      <c r="W226" s="113">
        <f>SUMIFS($G226:$R226,'WHSE &amp; LOGS'!$G$5:$R$5,'WHSE &amp; LOGS'!W$6)</f>
        <v>0</v>
      </c>
      <c r="X226" s="113">
        <f>SUMIFS($G226:$R226,'WHSE &amp; LOGS'!$G$5:$R$5,'WHSE &amp; LOGS'!X$6)</f>
        <v>0</v>
      </c>
    </row>
    <row r="227" ht="14.25" customHeight="1">
      <c r="A227" s="110"/>
      <c r="B227" s="145" t="s">
        <v>278</v>
      </c>
      <c r="C227" s="112" t="s">
        <v>283</v>
      </c>
      <c r="E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20">
        <f t="shared" si="74"/>
        <v>0</v>
      </c>
      <c r="T227" s="114"/>
      <c r="U227" s="113">
        <f>SUMIFS($G227:$R227,'WHSE &amp; LOGS'!$G$5:$R$5,'WHSE &amp; LOGS'!U$6)</f>
        <v>0</v>
      </c>
      <c r="V227" s="113">
        <f>SUMIFS($G227:$R227,'WHSE &amp; LOGS'!$G$5:$R$5,'WHSE &amp; LOGS'!V$6)</f>
        <v>0</v>
      </c>
      <c r="W227" s="113">
        <f>SUMIFS($G227:$R227,'WHSE &amp; LOGS'!$G$5:$R$5,'WHSE &amp; LOGS'!W$6)</f>
        <v>0</v>
      </c>
      <c r="X227" s="113">
        <f>SUMIFS($G227:$R227,'WHSE &amp; LOGS'!$G$5:$R$5,'WHSE &amp; LOGS'!X$6)</f>
        <v>0</v>
      </c>
    </row>
    <row r="228" ht="14.25" customHeight="1">
      <c r="A228" s="121"/>
      <c r="B228" s="148" t="s">
        <v>284</v>
      </c>
      <c r="C228" s="123" t="s">
        <v>283</v>
      </c>
      <c r="E228" s="120">
        <f>SUM(E226:E227)</f>
        <v>0</v>
      </c>
      <c r="G228" s="120">
        <f t="shared" ref="G228:S228" si="75">SUM(G226:G227)</f>
        <v>0</v>
      </c>
      <c r="H228" s="120">
        <f t="shared" si="75"/>
        <v>0</v>
      </c>
      <c r="I228" s="120">
        <f t="shared" si="75"/>
        <v>0</v>
      </c>
      <c r="J228" s="120">
        <f t="shared" si="75"/>
        <v>0</v>
      </c>
      <c r="K228" s="120">
        <f t="shared" si="75"/>
        <v>0</v>
      </c>
      <c r="L228" s="120">
        <f t="shared" si="75"/>
        <v>0</v>
      </c>
      <c r="M228" s="120">
        <f t="shared" si="75"/>
        <v>0</v>
      </c>
      <c r="N228" s="120">
        <f t="shared" si="75"/>
        <v>0</v>
      </c>
      <c r="O228" s="120">
        <f t="shared" si="75"/>
        <v>0</v>
      </c>
      <c r="P228" s="120">
        <f t="shared" si="75"/>
        <v>0</v>
      </c>
      <c r="Q228" s="120">
        <f t="shared" si="75"/>
        <v>0</v>
      </c>
      <c r="R228" s="120">
        <f t="shared" si="75"/>
        <v>0</v>
      </c>
      <c r="S228" s="120">
        <f t="shared" si="75"/>
        <v>0</v>
      </c>
      <c r="T228" s="109"/>
      <c r="U228" s="120">
        <f t="shared" ref="U228:X228" si="76">SUM(U226:U227)</f>
        <v>0</v>
      </c>
      <c r="V228" s="120">
        <f t="shared" si="76"/>
        <v>0</v>
      </c>
      <c r="W228" s="120">
        <f t="shared" si="76"/>
        <v>0</v>
      </c>
      <c r="X228" s="120">
        <f t="shared" si="76"/>
        <v>0</v>
      </c>
    </row>
    <row r="229" ht="3.75" customHeight="1">
      <c r="A229" s="128"/>
      <c r="B229" s="129"/>
      <c r="C229" s="130"/>
      <c r="E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70"/>
      <c r="U229" s="131"/>
      <c r="V229" s="131"/>
      <c r="W229" s="131"/>
      <c r="X229" s="131"/>
    </row>
    <row r="230" ht="13.5" customHeight="1">
      <c r="A230" s="110"/>
      <c r="B230" s="111" t="s">
        <v>285</v>
      </c>
      <c r="C230" s="112" t="s">
        <v>283</v>
      </c>
      <c r="E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20">
        <f>SUM(G230:R230)</f>
        <v>0</v>
      </c>
      <c r="T230" s="114"/>
      <c r="U230" s="113">
        <f>SUMIFS($G230:$R230,'WHSE &amp; LOGS'!$G$5:$R$5,'WHSE &amp; LOGS'!U$6)</f>
        <v>0</v>
      </c>
      <c r="V230" s="113">
        <f>SUMIFS($G230:$R230,'WHSE &amp; LOGS'!$G$5:$R$5,'WHSE &amp; LOGS'!V$6)</f>
        <v>0</v>
      </c>
      <c r="W230" s="113">
        <f>SUMIFS($G230:$R230,'WHSE &amp; LOGS'!$G$5:$R$5,'WHSE &amp; LOGS'!W$6)</f>
        <v>0</v>
      </c>
      <c r="X230" s="113">
        <f>SUMIFS($G230:$R230,'WHSE &amp; LOGS'!$G$5:$R$5,'WHSE &amp; LOGS'!X$6)</f>
        <v>0</v>
      </c>
    </row>
    <row r="231" ht="14.25" customHeight="1">
      <c r="A231" s="110"/>
      <c r="B231" s="111" t="s">
        <v>286</v>
      </c>
      <c r="C231" s="112" t="s">
        <v>69</v>
      </c>
      <c r="E231" s="115">
        <f>IFERROR(E230/E228,0)</f>
        <v>0</v>
      </c>
      <c r="G231" s="115">
        <f t="shared" ref="G231:S231" si="77">IFERROR(G230/G228,0)</f>
        <v>0</v>
      </c>
      <c r="H231" s="115">
        <f t="shared" si="77"/>
        <v>0</v>
      </c>
      <c r="I231" s="115">
        <f t="shared" si="77"/>
        <v>0</v>
      </c>
      <c r="J231" s="115">
        <f t="shared" si="77"/>
        <v>0</v>
      </c>
      <c r="K231" s="115">
        <f t="shared" si="77"/>
        <v>0</v>
      </c>
      <c r="L231" s="115">
        <f t="shared" si="77"/>
        <v>0</v>
      </c>
      <c r="M231" s="115">
        <f t="shared" si="77"/>
        <v>0</v>
      </c>
      <c r="N231" s="115">
        <f t="shared" si="77"/>
        <v>0</v>
      </c>
      <c r="O231" s="115">
        <f t="shared" si="77"/>
        <v>0</v>
      </c>
      <c r="P231" s="115">
        <f t="shared" si="77"/>
        <v>0</v>
      </c>
      <c r="Q231" s="115">
        <f t="shared" si="77"/>
        <v>0</v>
      </c>
      <c r="R231" s="115">
        <f t="shared" si="77"/>
        <v>0</v>
      </c>
      <c r="S231" s="117">
        <f t="shared" si="77"/>
        <v>0</v>
      </c>
      <c r="T231" s="114"/>
      <c r="U231" s="116">
        <f t="shared" ref="U231:X231" si="78">IFERROR(U230/U228,0)</f>
        <v>0</v>
      </c>
      <c r="V231" s="116">
        <f t="shared" si="78"/>
        <v>0</v>
      </c>
      <c r="W231" s="116">
        <f t="shared" si="78"/>
        <v>0</v>
      </c>
      <c r="X231" s="116">
        <f t="shared" si="78"/>
        <v>0</v>
      </c>
    </row>
    <row r="232" ht="4.5" customHeight="1">
      <c r="A232" s="128"/>
      <c r="B232" s="129"/>
      <c r="C232" s="130"/>
      <c r="E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70"/>
      <c r="U232" s="131"/>
      <c r="V232" s="131"/>
      <c r="W232" s="131"/>
      <c r="X232" s="131"/>
    </row>
    <row r="233" ht="14.25" customHeight="1">
      <c r="A233" s="110"/>
      <c r="B233" s="148" t="s">
        <v>45</v>
      </c>
      <c r="C233" s="112"/>
      <c r="E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20"/>
      <c r="T233" s="114"/>
      <c r="U233" s="116"/>
      <c r="V233" s="116"/>
      <c r="W233" s="116"/>
      <c r="X233" s="116"/>
    </row>
    <row r="234" ht="14.25" customHeight="1">
      <c r="A234" s="110"/>
      <c r="B234" s="111" t="s">
        <v>171</v>
      </c>
      <c r="C234" s="112" t="s">
        <v>170</v>
      </c>
      <c r="E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20">
        <f t="shared" ref="S234:S235" si="79">SUM(G234:R234)</f>
        <v>0</v>
      </c>
      <c r="T234" s="114"/>
      <c r="U234" s="113">
        <f>SUMIFS($G234:$R234,'WHSE &amp; LOGS'!$G$5:$R$5,'WHSE &amp; LOGS'!U$6)</f>
        <v>0</v>
      </c>
      <c r="V234" s="113">
        <f>SUMIFS($G234:$R234,'WHSE &amp; LOGS'!$G$5:$R$5,'WHSE &amp; LOGS'!V$6)</f>
        <v>0</v>
      </c>
      <c r="W234" s="113">
        <f>SUMIFS($G234:$R234,'WHSE &amp; LOGS'!$G$5:$R$5,'WHSE &amp; LOGS'!W$6)</f>
        <v>0</v>
      </c>
      <c r="X234" s="113">
        <f>SUMIFS($G234:$R234,'WHSE &amp; LOGS'!$G$5:$R$5,'WHSE &amp; LOGS'!X$6)</f>
        <v>0</v>
      </c>
    </row>
    <row r="235" ht="14.25" customHeight="1">
      <c r="A235" s="110"/>
      <c r="B235" s="111" t="s">
        <v>287</v>
      </c>
      <c r="C235" s="112" t="s">
        <v>170</v>
      </c>
      <c r="E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20">
        <f t="shared" si="79"/>
        <v>0</v>
      </c>
      <c r="T235" s="114"/>
      <c r="U235" s="113">
        <f>SUMIFS($G235:$R235,'WHSE &amp; LOGS'!$G$5:$R$5,'WHSE &amp; LOGS'!U$6)</f>
        <v>0</v>
      </c>
      <c r="V235" s="113">
        <f>SUMIFS($G235:$R235,'WHSE &amp; LOGS'!$G$5:$R$5,'WHSE &amp; LOGS'!V$6)</f>
        <v>0</v>
      </c>
      <c r="W235" s="113">
        <f>SUMIFS($G235:$R235,'WHSE &amp; LOGS'!$G$5:$R$5,'WHSE &amp; LOGS'!W$6)</f>
        <v>0</v>
      </c>
      <c r="X235" s="113">
        <f>SUMIFS($G235:$R235,'WHSE &amp; LOGS'!$G$5:$R$5,'WHSE &amp; LOGS'!X$6)</f>
        <v>0</v>
      </c>
    </row>
    <row r="236" ht="14.25" customHeight="1">
      <c r="A236" s="149"/>
      <c r="B236" s="150" t="s">
        <v>288</v>
      </c>
      <c r="C236" s="151" t="s">
        <v>69</v>
      </c>
      <c r="E236" s="152">
        <f>IFERROR(E234/E235,0)</f>
        <v>0</v>
      </c>
      <c r="G236" s="153">
        <f t="shared" ref="G236:S236" si="80">IFERROR(G234/G235,0)</f>
        <v>0</v>
      </c>
      <c r="H236" s="153">
        <f t="shared" si="80"/>
        <v>0</v>
      </c>
      <c r="I236" s="153">
        <f t="shared" si="80"/>
        <v>0</v>
      </c>
      <c r="J236" s="153">
        <f t="shared" si="80"/>
        <v>0</v>
      </c>
      <c r="K236" s="153">
        <f t="shared" si="80"/>
        <v>0</v>
      </c>
      <c r="L236" s="153">
        <f t="shared" si="80"/>
        <v>0</v>
      </c>
      <c r="M236" s="153">
        <f t="shared" si="80"/>
        <v>0</v>
      </c>
      <c r="N236" s="153">
        <f t="shared" si="80"/>
        <v>0</v>
      </c>
      <c r="O236" s="153">
        <f t="shared" si="80"/>
        <v>0</v>
      </c>
      <c r="P236" s="153">
        <f t="shared" si="80"/>
        <v>0</v>
      </c>
      <c r="Q236" s="153">
        <f t="shared" si="80"/>
        <v>0</v>
      </c>
      <c r="R236" s="153">
        <f t="shared" si="80"/>
        <v>0</v>
      </c>
      <c r="S236" s="134">
        <f t="shared" si="80"/>
        <v>0</v>
      </c>
      <c r="T236" s="114"/>
      <c r="U236" s="134">
        <f t="shared" ref="U236:X236" si="81">IFERROR(U234/U235,0)</f>
        <v>0</v>
      </c>
      <c r="V236" s="134">
        <f t="shared" si="81"/>
        <v>0</v>
      </c>
      <c r="W236" s="134">
        <f t="shared" si="81"/>
        <v>0</v>
      </c>
      <c r="X236" s="134">
        <f t="shared" si="81"/>
        <v>0</v>
      </c>
    </row>
    <row r="237" ht="14.25" customHeight="1">
      <c r="S237" s="70"/>
    </row>
    <row r="238" ht="14.25" hidden="1" customHeight="1">
      <c r="A238" s="110"/>
      <c r="B238" s="111" t="s">
        <v>518</v>
      </c>
      <c r="C238" s="112" t="s">
        <v>519</v>
      </c>
      <c r="E238" s="175"/>
      <c r="F238" s="114"/>
      <c r="G238" s="142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20">
        <f t="shared" ref="S238:S241" si="82">SUM(G238:R238)</f>
        <v>0</v>
      </c>
      <c r="T238" s="114"/>
      <c r="U238" s="113">
        <f>SUMIFS($G238:$R238,'WHSE &amp; LOGS'!$G$5:$R$5,'WHSE &amp; LOGS'!U$6)</f>
        <v>0</v>
      </c>
      <c r="V238" s="113">
        <f>SUMIFS($G238:$R238,'WHSE &amp; LOGS'!$G$5:$R$5,'WHSE &amp; LOGS'!V$6)</f>
        <v>0</v>
      </c>
      <c r="W238" s="113">
        <f>SUMIFS($G238:$R238,'WHSE &amp; LOGS'!$G$5:$R$5,'WHSE &amp; LOGS'!W$6)</f>
        <v>0</v>
      </c>
      <c r="X238" s="113">
        <f>SUMIFS($G238:$R238,'WHSE &amp; LOGS'!$G$5:$R$5,'WHSE &amp; LOGS'!X$6)</f>
        <v>0</v>
      </c>
    </row>
    <row r="239" ht="14.25" hidden="1" customHeight="1">
      <c r="A239" s="110"/>
      <c r="B239" s="111" t="s">
        <v>528</v>
      </c>
      <c r="C239" s="112" t="s">
        <v>519</v>
      </c>
      <c r="E239" s="175"/>
      <c r="F239" s="114"/>
      <c r="G239" s="142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20">
        <f t="shared" si="82"/>
        <v>0</v>
      </c>
      <c r="T239" s="114"/>
      <c r="U239" s="113">
        <f>SUMIFS($G239:$R239,'WHSE &amp; LOGS'!$G$5:$R$5,'WHSE &amp; LOGS'!U$6)</f>
        <v>0</v>
      </c>
      <c r="V239" s="113">
        <f>SUMIFS($G239:$R239,'WHSE &amp; LOGS'!$G$5:$R$5,'WHSE &amp; LOGS'!V$6)</f>
        <v>0</v>
      </c>
      <c r="W239" s="113">
        <f>SUMIFS($G239:$R239,'WHSE &amp; LOGS'!$G$5:$R$5,'WHSE &amp; LOGS'!W$6)</f>
        <v>0</v>
      </c>
      <c r="X239" s="113">
        <f>SUMIFS($G239:$R239,'WHSE &amp; LOGS'!$G$5:$R$5,'WHSE &amp; LOGS'!X$6)</f>
        <v>0</v>
      </c>
    </row>
    <row r="240" ht="14.25" hidden="1" customHeight="1">
      <c r="A240" s="110"/>
      <c r="B240" s="111" t="s">
        <v>533</v>
      </c>
      <c r="C240" s="112" t="s">
        <v>69</v>
      </c>
      <c r="E240" s="175"/>
      <c r="F240" s="114"/>
      <c r="G240" s="142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20">
        <f t="shared" si="82"/>
        <v>0</v>
      </c>
      <c r="T240" s="114"/>
      <c r="U240" s="113">
        <f>SUMIFS($G240:$R240,'WHSE &amp; LOGS'!$G$5:$R$5,'WHSE &amp; LOGS'!U$6)</f>
        <v>0</v>
      </c>
      <c r="V240" s="113">
        <f>SUMIFS($G240:$R240,'WHSE &amp; LOGS'!$G$5:$R$5,'WHSE &amp; LOGS'!V$6)</f>
        <v>0</v>
      </c>
      <c r="W240" s="113">
        <f>SUMIFS($G240:$R240,'WHSE &amp; LOGS'!$G$5:$R$5,'WHSE &amp; LOGS'!W$6)</f>
        <v>0</v>
      </c>
      <c r="X240" s="113">
        <f>SUMIFS($G240:$R240,'WHSE &amp; LOGS'!$G$5:$R$5,'WHSE &amp; LOGS'!X$6)</f>
        <v>0</v>
      </c>
    </row>
    <row r="241" ht="14.25" hidden="1" customHeight="1">
      <c r="A241" s="110"/>
      <c r="B241" s="111" t="s">
        <v>555</v>
      </c>
      <c r="C241" s="112" t="s">
        <v>161</v>
      </c>
      <c r="E241" s="175"/>
      <c r="F241" s="114"/>
      <c r="G241" s="142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20">
        <f t="shared" si="82"/>
        <v>0</v>
      </c>
      <c r="T241" s="114"/>
      <c r="U241" s="113">
        <f>SUMIFS($G241:$R241,'WHSE &amp; LOGS'!$G$5:$R$5,'WHSE &amp; LOGS'!U$6)</f>
        <v>0</v>
      </c>
      <c r="V241" s="113">
        <f>SUMIFS($G241:$R241,'WHSE &amp; LOGS'!$G$5:$R$5,'WHSE &amp; LOGS'!V$6)</f>
        <v>0</v>
      </c>
      <c r="W241" s="113">
        <f>SUMIFS($G241:$R241,'WHSE &amp; LOGS'!$G$5:$R$5,'WHSE &amp; LOGS'!W$6)</f>
        <v>0</v>
      </c>
      <c r="X241" s="113">
        <f>SUMIFS($G241:$R241,'WHSE &amp; LOGS'!$G$5:$R$5,'WHSE &amp; LOGS'!X$6)</f>
        <v>0</v>
      </c>
    </row>
    <row r="242" ht="14.25" hidden="1" customHeight="1">
      <c r="A242" s="128"/>
      <c r="B242" s="129"/>
      <c r="C242" s="130"/>
      <c r="E242" s="175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70"/>
      <c r="U242" s="131"/>
      <c r="V242" s="131"/>
      <c r="W242" s="131"/>
      <c r="X242" s="131"/>
    </row>
    <row r="243" ht="14.25" hidden="1" customHeight="1">
      <c r="E243" s="175"/>
      <c r="S243" s="70"/>
    </row>
    <row r="244" ht="14.25" hidden="1" customHeight="1">
      <c r="A244" s="103" t="s">
        <v>250</v>
      </c>
      <c r="B244" s="104" t="s">
        <v>556</v>
      </c>
      <c r="E244" s="175"/>
      <c r="S244" s="70"/>
    </row>
    <row r="245" ht="14.25" hidden="1" customHeight="1">
      <c r="A245" s="105"/>
      <c r="B245" s="106" t="s">
        <v>517</v>
      </c>
      <c r="C245" s="107"/>
      <c r="D245" s="70"/>
      <c r="E245" s="236"/>
      <c r="F245" s="109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9"/>
      <c r="U245" s="108"/>
      <c r="V245" s="108"/>
      <c r="W245" s="108"/>
      <c r="X245" s="108"/>
      <c r="Y245" s="70"/>
      <c r="Z245" s="70"/>
      <c r="AA245" s="70"/>
      <c r="AB245" s="70"/>
      <c r="AC245" s="70"/>
      <c r="AD245" s="70"/>
      <c r="AE245" s="70"/>
      <c r="AF245" s="70"/>
      <c r="AG245" s="70"/>
    </row>
    <row r="246" ht="14.25" hidden="1" customHeight="1">
      <c r="A246" s="110"/>
      <c r="B246" s="111" t="s">
        <v>557</v>
      </c>
      <c r="C246" s="112" t="s">
        <v>519</v>
      </c>
      <c r="E246" s="175"/>
      <c r="F246" s="114"/>
      <c r="G246" s="142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20">
        <f t="shared" ref="S246:S249" si="83">SUM(G246:R246)</f>
        <v>0</v>
      </c>
      <c r="T246" s="114"/>
      <c r="U246" s="113">
        <f>SUMIFS($G246:$R246,'WHSE &amp; LOGS'!$G$5:$R$5,'WHSE &amp; LOGS'!U$6)</f>
        <v>0</v>
      </c>
      <c r="V246" s="113">
        <f>SUMIFS($G246:$R246,'WHSE &amp; LOGS'!$G$5:$R$5,'WHSE &amp; LOGS'!V$6)</f>
        <v>0</v>
      </c>
      <c r="W246" s="113">
        <f>SUMIFS($G246:$R246,'WHSE &amp; LOGS'!$G$5:$R$5,'WHSE &amp; LOGS'!W$6)</f>
        <v>0</v>
      </c>
      <c r="X246" s="113">
        <f>SUMIFS($G246:$R246,'WHSE &amp; LOGS'!$G$5:$R$5,'WHSE &amp; LOGS'!X$6)</f>
        <v>0</v>
      </c>
    </row>
    <row r="247" ht="14.25" hidden="1" customHeight="1">
      <c r="A247" s="110"/>
      <c r="B247" s="111" t="s">
        <v>558</v>
      </c>
      <c r="C247" s="112" t="s">
        <v>519</v>
      </c>
      <c r="E247" s="175"/>
      <c r="F247" s="114"/>
      <c r="G247" s="142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20">
        <f t="shared" si="83"/>
        <v>0</v>
      </c>
      <c r="T247" s="114"/>
      <c r="U247" s="113">
        <f>SUMIFS($G247:$R247,'WHSE &amp; LOGS'!$G$5:$R$5,'WHSE &amp; LOGS'!U$6)</f>
        <v>0</v>
      </c>
      <c r="V247" s="113">
        <f>SUMIFS($G247:$R247,'WHSE &amp; LOGS'!$G$5:$R$5,'WHSE &amp; LOGS'!V$6)</f>
        <v>0</v>
      </c>
      <c r="W247" s="113">
        <f>SUMIFS($G247:$R247,'WHSE &amp; LOGS'!$G$5:$R$5,'WHSE &amp; LOGS'!W$6)</f>
        <v>0</v>
      </c>
      <c r="X247" s="113">
        <f>SUMIFS($G247:$R247,'WHSE &amp; LOGS'!$G$5:$R$5,'WHSE &amp; LOGS'!X$6)</f>
        <v>0</v>
      </c>
    </row>
    <row r="248" ht="14.25" hidden="1" customHeight="1">
      <c r="A248" s="110"/>
      <c r="B248" s="111" t="s">
        <v>559</v>
      </c>
      <c r="C248" s="112" t="s">
        <v>519</v>
      </c>
      <c r="E248" s="175"/>
      <c r="F248" s="114"/>
      <c r="G248" s="142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20">
        <f t="shared" si="83"/>
        <v>0</v>
      </c>
      <c r="T248" s="114"/>
      <c r="U248" s="113">
        <f>SUMIFS($G248:$R248,'WHSE &amp; LOGS'!$G$5:$R$5,'WHSE &amp; LOGS'!U$6)</f>
        <v>0</v>
      </c>
      <c r="V248" s="113">
        <f>SUMIFS($G248:$R248,'WHSE &amp; LOGS'!$G$5:$R$5,'WHSE &amp; LOGS'!V$6)</f>
        <v>0</v>
      </c>
      <c r="W248" s="113">
        <f>SUMIFS($G248:$R248,'WHSE &amp; LOGS'!$G$5:$R$5,'WHSE &amp; LOGS'!W$6)</f>
        <v>0</v>
      </c>
      <c r="X248" s="113">
        <f>SUMIFS($G248:$R248,'WHSE &amp; LOGS'!$G$5:$R$5,'WHSE &amp; LOGS'!X$6)</f>
        <v>0</v>
      </c>
    </row>
    <row r="249" ht="14.25" hidden="1" customHeight="1">
      <c r="A249" s="110"/>
      <c r="B249" s="111" t="s">
        <v>560</v>
      </c>
      <c r="C249" s="112" t="s">
        <v>519</v>
      </c>
      <c r="E249" s="175"/>
      <c r="F249" s="114"/>
      <c r="G249" s="142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20">
        <f t="shared" si="83"/>
        <v>0</v>
      </c>
      <c r="T249" s="114"/>
      <c r="U249" s="113">
        <f>SUMIFS($G249:$R249,'WHSE &amp; LOGS'!$G$5:$R$5,'WHSE &amp; LOGS'!U$6)</f>
        <v>0</v>
      </c>
      <c r="V249" s="113">
        <f>SUMIFS($G249:$R249,'WHSE &amp; LOGS'!$G$5:$R$5,'WHSE &amp; LOGS'!V$6)</f>
        <v>0</v>
      </c>
      <c r="W249" s="113">
        <f>SUMIFS($G249:$R249,'WHSE &amp; LOGS'!$G$5:$R$5,'WHSE &amp; LOGS'!W$6)</f>
        <v>0</v>
      </c>
      <c r="X249" s="113">
        <f>SUMIFS($G249:$R249,'WHSE &amp; LOGS'!$G$5:$R$5,'WHSE &amp; LOGS'!X$6)</f>
        <v>0</v>
      </c>
    </row>
    <row r="250" ht="14.25" hidden="1" customHeight="1">
      <c r="A250" s="110"/>
      <c r="B250" s="111" t="s">
        <v>561</v>
      </c>
      <c r="C250" s="112" t="s">
        <v>69</v>
      </c>
      <c r="E250" s="175"/>
      <c r="F250" s="114"/>
      <c r="G250" s="237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20"/>
      <c r="T250" s="114"/>
      <c r="U250" s="113"/>
      <c r="V250" s="113"/>
      <c r="W250" s="113"/>
      <c r="X250" s="113"/>
    </row>
    <row r="251" ht="14.25" hidden="1" customHeight="1">
      <c r="A251" s="128"/>
      <c r="B251" s="129"/>
      <c r="C251" s="130"/>
      <c r="E251" s="175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70"/>
      <c r="U251" s="131"/>
      <c r="V251" s="131"/>
      <c r="W251" s="131"/>
      <c r="X251" s="131"/>
    </row>
    <row r="252" ht="14.25" hidden="1" customHeight="1">
      <c r="E252" s="175"/>
      <c r="S252" s="70"/>
    </row>
    <row r="253" ht="14.25" hidden="1" customHeight="1">
      <c r="A253" s="103" t="s">
        <v>262</v>
      </c>
      <c r="B253" s="104" t="s">
        <v>556</v>
      </c>
      <c r="E253" s="175"/>
      <c r="S253" s="70"/>
    </row>
    <row r="254" ht="14.25" hidden="1" customHeight="1">
      <c r="A254" s="105"/>
      <c r="B254" s="106" t="s">
        <v>32</v>
      </c>
      <c r="C254" s="107"/>
      <c r="D254" s="70"/>
      <c r="E254" s="236"/>
      <c r="F254" s="109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9"/>
      <c r="U254" s="108"/>
      <c r="V254" s="108"/>
      <c r="W254" s="108"/>
      <c r="X254" s="108"/>
      <c r="Y254" s="70"/>
      <c r="Z254" s="70"/>
      <c r="AA254" s="70"/>
      <c r="AB254" s="70"/>
      <c r="AC254" s="70"/>
      <c r="AD254" s="70"/>
      <c r="AE254" s="70"/>
      <c r="AF254" s="70"/>
      <c r="AG254" s="70"/>
    </row>
    <row r="255" ht="14.25" hidden="1" customHeight="1">
      <c r="A255" s="110"/>
      <c r="B255" s="111" t="s">
        <v>557</v>
      </c>
      <c r="C255" s="112" t="s">
        <v>519</v>
      </c>
      <c r="E255" s="175"/>
      <c r="F255" s="114"/>
      <c r="G255" s="142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20">
        <f t="shared" ref="S255:S258" si="84">SUM(G255:R255)</f>
        <v>0</v>
      </c>
      <c r="T255" s="114"/>
      <c r="U255" s="113">
        <f>SUMIFS($G255:$R255,'WHSE &amp; LOGS'!$G$5:$R$5,'WHSE &amp; LOGS'!U$6)</f>
        <v>0</v>
      </c>
      <c r="V255" s="113">
        <f>SUMIFS($G255:$R255,'WHSE &amp; LOGS'!$G$5:$R$5,'WHSE &amp; LOGS'!V$6)</f>
        <v>0</v>
      </c>
      <c r="W255" s="113">
        <f>SUMIFS($G255:$R255,'WHSE &amp; LOGS'!$G$5:$R$5,'WHSE &amp; LOGS'!W$6)</f>
        <v>0</v>
      </c>
      <c r="X255" s="113">
        <f>SUMIFS($G255:$R255,'WHSE &amp; LOGS'!$G$5:$R$5,'WHSE &amp; LOGS'!X$6)</f>
        <v>0</v>
      </c>
    </row>
    <row r="256" ht="14.25" hidden="1" customHeight="1">
      <c r="A256" s="110"/>
      <c r="B256" s="111" t="s">
        <v>558</v>
      </c>
      <c r="C256" s="112" t="s">
        <v>519</v>
      </c>
      <c r="E256" s="175"/>
      <c r="F256" s="114"/>
      <c r="G256" s="142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20">
        <f t="shared" si="84"/>
        <v>0</v>
      </c>
      <c r="T256" s="114"/>
      <c r="U256" s="113">
        <f>SUMIFS($G256:$R256,'WHSE &amp; LOGS'!$G$5:$R$5,'WHSE &amp; LOGS'!U$6)</f>
        <v>0</v>
      </c>
      <c r="V256" s="113">
        <f>SUMIFS($G256:$R256,'WHSE &amp; LOGS'!$G$5:$R$5,'WHSE &amp; LOGS'!V$6)</f>
        <v>0</v>
      </c>
      <c r="W256" s="113">
        <f>SUMIFS($G256:$R256,'WHSE &amp; LOGS'!$G$5:$R$5,'WHSE &amp; LOGS'!W$6)</f>
        <v>0</v>
      </c>
      <c r="X256" s="113">
        <f>SUMIFS($G256:$R256,'WHSE &amp; LOGS'!$G$5:$R$5,'WHSE &amp; LOGS'!X$6)</f>
        <v>0</v>
      </c>
    </row>
    <row r="257" ht="14.25" hidden="1" customHeight="1">
      <c r="A257" s="110"/>
      <c r="B257" s="111" t="s">
        <v>559</v>
      </c>
      <c r="C257" s="112" t="s">
        <v>519</v>
      </c>
      <c r="E257" s="175"/>
      <c r="F257" s="114"/>
      <c r="G257" s="142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20">
        <f t="shared" si="84"/>
        <v>0</v>
      </c>
      <c r="T257" s="114"/>
      <c r="U257" s="113">
        <f>SUMIFS($G257:$R257,'WHSE &amp; LOGS'!$G$5:$R$5,'WHSE &amp; LOGS'!U$6)</f>
        <v>0</v>
      </c>
      <c r="V257" s="113">
        <f>SUMIFS($G257:$R257,'WHSE &amp; LOGS'!$G$5:$R$5,'WHSE &amp; LOGS'!V$6)</f>
        <v>0</v>
      </c>
      <c r="W257" s="113">
        <f>SUMIFS($G257:$R257,'WHSE &amp; LOGS'!$G$5:$R$5,'WHSE &amp; LOGS'!W$6)</f>
        <v>0</v>
      </c>
      <c r="X257" s="113">
        <f>SUMIFS($G257:$R257,'WHSE &amp; LOGS'!$G$5:$R$5,'WHSE &amp; LOGS'!X$6)</f>
        <v>0</v>
      </c>
    </row>
    <row r="258" ht="14.25" hidden="1" customHeight="1">
      <c r="A258" s="110"/>
      <c r="B258" s="111" t="s">
        <v>560</v>
      </c>
      <c r="C258" s="112" t="s">
        <v>519</v>
      </c>
      <c r="E258" s="175"/>
      <c r="F258" s="114"/>
      <c r="G258" s="142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20">
        <f t="shared" si="84"/>
        <v>0</v>
      </c>
      <c r="T258" s="114"/>
      <c r="U258" s="113">
        <f>SUMIFS($G258:$R258,'WHSE &amp; LOGS'!$G$5:$R$5,'WHSE &amp; LOGS'!U$6)</f>
        <v>0</v>
      </c>
      <c r="V258" s="113">
        <f>SUMIFS($G258:$R258,'WHSE &amp; LOGS'!$G$5:$R$5,'WHSE &amp; LOGS'!V$6)</f>
        <v>0</v>
      </c>
      <c r="W258" s="113">
        <f>SUMIFS($G258:$R258,'WHSE &amp; LOGS'!$G$5:$R$5,'WHSE &amp; LOGS'!W$6)</f>
        <v>0</v>
      </c>
      <c r="X258" s="113">
        <f>SUMIFS($G258:$R258,'WHSE &amp; LOGS'!$G$5:$R$5,'WHSE &amp; LOGS'!X$6)</f>
        <v>0</v>
      </c>
    </row>
    <row r="259" ht="14.25" hidden="1" customHeight="1">
      <c r="A259" s="110"/>
      <c r="B259" s="111" t="s">
        <v>562</v>
      </c>
      <c r="C259" s="112" t="s">
        <v>69</v>
      </c>
      <c r="E259" s="175"/>
      <c r="F259" s="114"/>
      <c r="G259" s="237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20"/>
      <c r="T259" s="114"/>
      <c r="U259" s="113"/>
      <c r="V259" s="113"/>
      <c r="W259" s="113"/>
      <c r="X259" s="113"/>
    </row>
    <row r="260" ht="14.25" hidden="1" customHeight="1">
      <c r="A260" s="128"/>
      <c r="B260" s="129"/>
      <c r="C260" s="130"/>
      <c r="E260" s="175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70"/>
      <c r="U260" s="131"/>
      <c r="V260" s="131"/>
      <c r="W260" s="131"/>
      <c r="X260" s="131"/>
    </row>
    <row r="261" ht="14.25" customHeight="1">
      <c r="S261" s="70"/>
    </row>
    <row r="262" ht="14.25" customHeight="1">
      <c r="S262" s="70"/>
    </row>
    <row r="263" ht="14.25" customHeight="1">
      <c r="S263" s="70"/>
    </row>
    <row r="264" ht="14.25" customHeight="1">
      <c r="S264" s="70"/>
    </row>
    <row r="265" ht="14.25" customHeight="1">
      <c r="S265" s="70"/>
    </row>
    <row r="266" ht="14.25" customHeight="1">
      <c r="S266" s="70"/>
    </row>
    <row r="267" ht="14.25" customHeight="1">
      <c r="S267" s="70"/>
    </row>
    <row r="268" ht="14.25" customHeight="1">
      <c r="S268" s="70"/>
    </row>
    <row r="269" ht="14.25" customHeight="1">
      <c r="S269" s="70"/>
    </row>
    <row r="270" ht="14.25" customHeight="1">
      <c r="S270" s="70"/>
    </row>
    <row r="271" ht="14.25" customHeight="1">
      <c r="S271" s="70"/>
    </row>
    <row r="272" ht="14.25" customHeight="1">
      <c r="S272" s="70"/>
    </row>
    <row r="273" ht="14.25" customHeight="1">
      <c r="S273" s="70"/>
    </row>
    <row r="274" ht="14.25" customHeight="1">
      <c r="S274" s="70"/>
    </row>
    <row r="275" ht="14.25" customHeight="1">
      <c r="S275" s="70"/>
    </row>
    <row r="276" ht="14.25" customHeight="1">
      <c r="S276" s="70"/>
    </row>
    <row r="277" ht="14.25" customHeight="1">
      <c r="S277" s="70"/>
    </row>
    <row r="278" ht="14.25" customHeight="1">
      <c r="S278" s="70"/>
    </row>
    <row r="279" ht="14.25" customHeight="1">
      <c r="S279" s="70"/>
    </row>
    <row r="280" ht="14.25" customHeight="1">
      <c r="S280" s="70"/>
    </row>
    <row r="281" ht="14.25" customHeight="1">
      <c r="S281" s="70"/>
    </row>
    <row r="282" ht="14.25" customHeight="1">
      <c r="S282" s="70"/>
    </row>
    <row r="283" ht="14.25" customHeight="1">
      <c r="S283" s="70"/>
    </row>
    <row r="284" ht="14.25" customHeight="1">
      <c r="S284" s="70"/>
    </row>
    <row r="285" ht="14.25" customHeight="1">
      <c r="S285" s="70"/>
    </row>
    <row r="286" ht="14.25" customHeight="1">
      <c r="S286" s="70"/>
    </row>
    <row r="287" ht="14.25" customHeight="1">
      <c r="S287" s="70"/>
    </row>
    <row r="288" ht="14.25" customHeight="1">
      <c r="S288" s="70"/>
    </row>
    <row r="289" ht="14.25" customHeight="1">
      <c r="S289" s="70"/>
    </row>
    <row r="290" ht="14.25" customHeight="1">
      <c r="S290" s="70"/>
    </row>
    <row r="291" ht="14.25" customHeight="1">
      <c r="S291" s="70"/>
    </row>
    <row r="292" ht="14.25" customHeight="1">
      <c r="S292" s="70"/>
    </row>
    <row r="293" ht="14.25" customHeight="1">
      <c r="S293" s="70"/>
    </row>
    <row r="294" ht="14.25" customHeight="1">
      <c r="S294" s="70"/>
    </row>
    <row r="295" ht="14.25" customHeight="1">
      <c r="S295" s="70"/>
    </row>
    <row r="296" ht="14.25" customHeight="1">
      <c r="S296" s="70"/>
    </row>
    <row r="297" ht="14.25" customHeight="1">
      <c r="S297" s="70"/>
    </row>
    <row r="298" ht="14.25" customHeight="1">
      <c r="S298" s="70"/>
    </row>
    <row r="299" ht="14.25" customHeight="1">
      <c r="S299" s="70"/>
    </row>
    <row r="300" ht="14.25" customHeight="1">
      <c r="S300" s="70"/>
    </row>
    <row r="301" ht="14.25" customHeight="1">
      <c r="S301" s="70"/>
    </row>
    <row r="302" ht="14.25" customHeight="1">
      <c r="S302" s="70"/>
    </row>
    <row r="303" ht="14.25" customHeight="1">
      <c r="S303" s="70"/>
    </row>
    <row r="304" ht="14.25" customHeight="1">
      <c r="S304" s="70"/>
    </row>
    <row r="305" ht="14.25" customHeight="1">
      <c r="S305" s="70"/>
    </row>
    <row r="306" ht="14.25" customHeight="1">
      <c r="S306" s="70"/>
    </row>
    <row r="307" ht="14.25" customHeight="1">
      <c r="S307" s="70"/>
    </row>
    <row r="308" ht="14.25" customHeight="1">
      <c r="S308" s="70"/>
    </row>
    <row r="309" ht="14.25" customHeight="1">
      <c r="S309" s="70"/>
    </row>
    <row r="310" ht="14.25" customHeight="1">
      <c r="S310" s="70"/>
    </row>
    <row r="311" ht="14.25" customHeight="1">
      <c r="S311" s="70"/>
    </row>
    <row r="312" ht="14.25" customHeight="1">
      <c r="S312" s="70"/>
    </row>
    <row r="313" ht="14.25" customHeight="1">
      <c r="S313" s="70"/>
    </row>
    <row r="314" ht="14.25" customHeight="1">
      <c r="S314" s="70"/>
    </row>
    <row r="315" ht="14.25" customHeight="1">
      <c r="S315" s="70"/>
    </row>
    <row r="316" ht="14.25" customHeight="1">
      <c r="S316" s="70"/>
    </row>
    <row r="317" ht="14.25" customHeight="1">
      <c r="S317" s="70"/>
    </row>
    <row r="318" ht="14.25" customHeight="1">
      <c r="S318" s="70"/>
    </row>
    <row r="319" ht="14.25" customHeight="1">
      <c r="S319" s="70"/>
    </row>
    <row r="320" ht="14.25" customHeight="1">
      <c r="S320" s="70"/>
    </row>
    <row r="321" ht="14.25" customHeight="1">
      <c r="S321" s="70"/>
    </row>
    <row r="322" ht="14.25" customHeight="1">
      <c r="S322" s="70"/>
    </row>
    <row r="323" ht="14.25" customHeight="1">
      <c r="S323" s="70"/>
    </row>
    <row r="324" ht="14.25" customHeight="1">
      <c r="S324" s="70"/>
    </row>
    <row r="325" ht="14.25" customHeight="1">
      <c r="S325" s="70"/>
    </row>
    <row r="326" ht="14.25" customHeight="1">
      <c r="S326" s="70"/>
    </row>
    <row r="327" ht="14.25" customHeight="1">
      <c r="S327" s="70"/>
    </row>
    <row r="328" ht="14.25" customHeight="1">
      <c r="S328" s="70"/>
    </row>
    <row r="329" ht="14.25" customHeight="1">
      <c r="S329" s="70"/>
    </row>
    <row r="330" ht="14.25" customHeight="1">
      <c r="S330" s="70"/>
    </row>
    <row r="331" ht="14.25" customHeight="1">
      <c r="S331" s="70"/>
    </row>
    <row r="332" ht="14.25" customHeight="1">
      <c r="S332" s="70"/>
    </row>
    <row r="333" ht="14.25" customHeight="1">
      <c r="S333" s="70"/>
    </row>
    <row r="334" ht="14.25" customHeight="1">
      <c r="S334" s="70"/>
    </row>
    <row r="335" ht="14.25" customHeight="1">
      <c r="S335" s="70"/>
    </row>
    <row r="336" ht="14.25" customHeight="1">
      <c r="S336" s="70"/>
    </row>
    <row r="337" ht="14.25" customHeight="1">
      <c r="S337" s="70"/>
    </row>
    <row r="338" ht="14.25" customHeight="1">
      <c r="S338" s="70"/>
    </row>
    <row r="339" ht="14.25" customHeight="1">
      <c r="S339" s="70"/>
    </row>
    <row r="340" ht="14.25" customHeight="1">
      <c r="S340" s="70"/>
    </row>
    <row r="341" ht="14.25" customHeight="1">
      <c r="S341" s="70"/>
    </row>
    <row r="342" ht="14.25" customHeight="1">
      <c r="S342" s="70"/>
    </row>
    <row r="343" ht="14.25" customHeight="1">
      <c r="S343" s="70"/>
    </row>
    <row r="344" ht="14.25" customHeight="1">
      <c r="S344" s="70"/>
    </row>
    <row r="345" ht="14.25" customHeight="1">
      <c r="S345" s="70"/>
    </row>
    <row r="346" ht="14.25" customHeight="1">
      <c r="S346" s="70"/>
    </row>
    <row r="347" ht="14.25" customHeight="1">
      <c r="S347" s="70"/>
    </row>
    <row r="348" ht="14.25" customHeight="1">
      <c r="S348" s="70"/>
    </row>
    <row r="349" ht="14.25" customHeight="1">
      <c r="S349" s="70"/>
    </row>
    <row r="350" ht="14.25" customHeight="1">
      <c r="S350" s="70"/>
    </row>
    <row r="351" ht="14.25" customHeight="1">
      <c r="S351" s="70"/>
    </row>
    <row r="352" ht="14.25" customHeight="1">
      <c r="S352" s="70"/>
    </row>
    <row r="353" ht="14.25" customHeight="1">
      <c r="S353" s="70"/>
    </row>
    <row r="354" ht="14.25" customHeight="1">
      <c r="S354" s="70"/>
    </row>
    <row r="355" ht="14.25" customHeight="1">
      <c r="S355" s="70"/>
    </row>
    <row r="356" ht="14.25" customHeight="1">
      <c r="S356" s="70"/>
    </row>
    <row r="357" ht="14.25" customHeight="1">
      <c r="S357" s="70"/>
    </row>
    <row r="358" ht="14.25" customHeight="1">
      <c r="S358" s="70"/>
    </row>
    <row r="359" ht="14.25" customHeight="1">
      <c r="S359" s="70"/>
    </row>
    <row r="360" ht="14.25" customHeight="1">
      <c r="S360" s="70"/>
    </row>
    <row r="361" ht="14.25" customHeight="1">
      <c r="S361" s="70"/>
    </row>
    <row r="362" ht="14.25" customHeight="1">
      <c r="S362" s="70"/>
    </row>
    <row r="363" ht="14.25" customHeight="1">
      <c r="S363" s="70"/>
    </row>
    <row r="364" ht="14.25" customHeight="1">
      <c r="S364" s="70"/>
    </row>
    <row r="365" ht="14.25" customHeight="1">
      <c r="S365" s="70"/>
    </row>
    <row r="366" ht="14.25" customHeight="1">
      <c r="S366" s="70"/>
    </row>
    <row r="367" ht="14.25" customHeight="1">
      <c r="S367" s="70"/>
    </row>
    <row r="368" ht="14.25" customHeight="1">
      <c r="S368" s="70"/>
    </row>
    <row r="369" ht="14.25" customHeight="1">
      <c r="S369" s="70"/>
    </row>
    <row r="370" ht="14.25" customHeight="1">
      <c r="S370" s="70"/>
    </row>
    <row r="371" ht="14.25" customHeight="1">
      <c r="S371" s="70"/>
    </row>
    <row r="372" ht="14.25" customHeight="1">
      <c r="S372" s="70"/>
    </row>
    <row r="373" ht="14.25" customHeight="1">
      <c r="S373" s="70"/>
    </row>
    <row r="374" ht="14.25" customHeight="1">
      <c r="S374" s="70"/>
    </row>
    <row r="375" ht="14.25" customHeight="1">
      <c r="S375" s="70"/>
    </row>
    <row r="376" ht="14.25" customHeight="1">
      <c r="S376" s="70"/>
    </row>
    <row r="377" ht="14.25" customHeight="1">
      <c r="S377" s="70"/>
    </row>
    <row r="378" ht="14.25" customHeight="1">
      <c r="S378" s="70"/>
    </row>
    <row r="379" ht="14.25" customHeight="1">
      <c r="S379" s="70"/>
    </row>
    <row r="380" ht="14.25" customHeight="1">
      <c r="S380" s="70"/>
    </row>
    <row r="381" ht="14.25" customHeight="1">
      <c r="S381" s="70"/>
    </row>
    <row r="382" ht="14.25" customHeight="1">
      <c r="S382" s="70"/>
    </row>
    <row r="383" ht="14.25" customHeight="1">
      <c r="S383" s="70"/>
    </row>
    <row r="384" ht="14.25" customHeight="1">
      <c r="S384" s="70"/>
    </row>
    <row r="385" ht="14.25" customHeight="1">
      <c r="S385" s="70"/>
    </row>
    <row r="386" ht="14.25" customHeight="1">
      <c r="S386" s="70"/>
    </row>
    <row r="387" ht="14.25" customHeight="1">
      <c r="S387" s="70"/>
    </row>
    <row r="388" ht="14.25" customHeight="1">
      <c r="S388" s="70"/>
    </row>
    <row r="389" ht="14.25" customHeight="1">
      <c r="S389" s="70"/>
    </row>
    <row r="390" ht="14.25" customHeight="1">
      <c r="S390" s="70"/>
    </row>
    <row r="391" ht="14.25" customHeight="1">
      <c r="S391" s="70"/>
    </row>
    <row r="392" ht="14.25" customHeight="1">
      <c r="S392" s="70"/>
    </row>
    <row r="393" ht="14.25" customHeight="1">
      <c r="S393" s="70"/>
    </row>
    <row r="394" ht="14.25" customHeight="1">
      <c r="S394" s="70"/>
    </row>
    <row r="395" ht="14.25" customHeight="1">
      <c r="S395" s="70"/>
    </row>
    <row r="396" ht="14.25" customHeight="1">
      <c r="S396" s="70"/>
    </row>
    <row r="397" ht="14.25" customHeight="1">
      <c r="S397" s="70"/>
    </row>
    <row r="398" ht="14.25" customHeight="1">
      <c r="S398" s="70"/>
    </row>
    <row r="399" ht="14.25" customHeight="1">
      <c r="S399" s="70"/>
    </row>
    <row r="400" ht="14.25" customHeight="1">
      <c r="S400" s="70"/>
    </row>
    <row r="401" ht="14.25" customHeight="1">
      <c r="S401" s="70"/>
    </row>
    <row r="402" ht="14.25" customHeight="1">
      <c r="S402" s="70"/>
    </row>
    <row r="403" ht="14.25" customHeight="1">
      <c r="S403" s="70"/>
    </row>
    <row r="404" ht="14.25" customHeight="1">
      <c r="S404" s="70"/>
    </row>
    <row r="405" ht="14.25" customHeight="1">
      <c r="S405" s="70"/>
    </row>
    <row r="406" ht="14.25" customHeight="1">
      <c r="S406" s="70"/>
    </row>
    <row r="407" ht="14.25" customHeight="1">
      <c r="S407" s="70"/>
    </row>
    <row r="408" ht="14.25" customHeight="1">
      <c r="S408" s="70"/>
    </row>
    <row r="409" ht="14.25" customHeight="1">
      <c r="S409" s="70"/>
    </row>
    <row r="410" ht="14.25" customHeight="1">
      <c r="S410" s="70"/>
    </row>
    <row r="411" ht="14.25" customHeight="1">
      <c r="S411" s="70"/>
    </row>
    <row r="412" ht="14.25" customHeight="1">
      <c r="S412" s="70"/>
    </row>
    <row r="413" ht="14.25" customHeight="1">
      <c r="S413" s="70"/>
    </row>
    <row r="414" ht="14.25" customHeight="1">
      <c r="S414" s="70"/>
    </row>
    <row r="415" ht="14.25" customHeight="1">
      <c r="S415" s="70"/>
    </row>
    <row r="416" ht="14.25" customHeight="1">
      <c r="S416" s="70"/>
    </row>
    <row r="417" ht="14.25" customHeight="1">
      <c r="S417" s="70"/>
    </row>
    <row r="418" ht="14.25" customHeight="1">
      <c r="S418" s="70"/>
    </row>
    <row r="419" ht="14.25" customHeight="1">
      <c r="S419" s="70"/>
    </row>
    <row r="420" ht="14.25" customHeight="1">
      <c r="S420" s="70"/>
    </row>
    <row r="421" ht="14.25" customHeight="1">
      <c r="S421" s="70"/>
    </row>
    <row r="422" ht="14.25" customHeight="1">
      <c r="S422" s="70"/>
    </row>
    <row r="423" ht="14.25" customHeight="1">
      <c r="S423" s="70"/>
    </row>
    <row r="424" ht="14.25" customHeight="1">
      <c r="S424" s="70"/>
    </row>
    <row r="425" ht="14.25" customHeight="1">
      <c r="S425" s="70"/>
    </row>
    <row r="426" ht="14.25" customHeight="1">
      <c r="S426" s="70"/>
    </row>
    <row r="427" ht="14.25" customHeight="1">
      <c r="S427" s="70"/>
    </row>
    <row r="428" ht="14.25" customHeight="1">
      <c r="S428" s="70"/>
    </row>
    <row r="429" ht="14.25" customHeight="1">
      <c r="S429" s="70"/>
    </row>
    <row r="430" ht="14.25" customHeight="1">
      <c r="S430" s="70"/>
    </row>
    <row r="431" ht="14.25" customHeight="1">
      <c r="S431" s="70"/>
    </row>
    <row r="432" ht="14.25" customHeight="1">
      <c r="S432" s="70"/>
    </row>
    <row r="433" ht="14.25" customHeight="1">
      <c r="S433" s="70"/>
    </row>
    <row r="434" ht="14.25" customHeight="1">
      <c r="S434" s="70"/>
    </row>
    <row r="435" ht="14.25" customHeight="1">
      <c r="S435" s="70"/>
    </row>
    <row r="436" ht="14.25" customHeight="1">
      <c r="S436" s="70"/>
    </row>
    <row r="437" ht="14.25" customHeight="1">
      <c r="S437" s="70"/>
    </row>
    <row r="438" ht="14.25" customHeight="1">
      <c r="S438" s="70"/>
    </row>
    <row r="439" ht="14.25" customHeight="1">
      <c r="S439" s="70"/>
    </row>
    <row r="440" ht="14.25" customHeight="1">
      <c r="S440" s="70"/>
    </row>
    <row r="441" ht="14.25" customHeight="1">
      <c r="S441" s="70"/>
    </row>
    <row r="442" ht="14.25" customHeight="1">
      <c r="S442" s="70"/>
    </row>
    <row r="443" ht="14.25" customHeight="1">
      <c r="S443" s="70"/>
    </row>
    <row r="444" ht="14.25" customHeight="1">
      <c r="S444" s="70"/>
    </row>
    <row r="445" ht="14.25" customHeight="1">
      <c r="S445" s="70"/>
    </row>
    <row r="446" ht="14.25" customHeight="1">
      <c r="S446" s="70"/>
    </row>
    <row r="447" ht="14.25" customHeight="1">
      <c r="S447" s="70"/>
    </row>
    <row r="448" ht="14.25" customHeight="1">
      <c r="S448" s="70"/>
    </row>
    <row r="449" ht="14.25" customHeight="1">
      <c r="S449" s="70"/>
    </row>
    <row r="450" ht="14.25" customHeight="1">
      <c r="S450" s="70"/>
    </row>
    <row r="451" ht="14.25" customHeight="1">
      <c r="S451" s="70"/>
    </row>
    <row r="452" ht="14.25" customHeight="1">
      <c r="S452" s="70"/>
    </row>
    <row r="453" ht="14.25" customHeight="1">
      <c r="S453" s="70"/>
    </row>
    <row r="454" ht="14.25" customHeight="1">
      <c r="S454" s="70"/>
    </row>
    <row r="455" ht="14.25" customHeight="1">
      <c r="S455" s="70"/>
    </row>
    <row r="456" ht="14.25" customHeight="1">
      <c r="S456" s="70"/>
    </row>
    <row r="457" ht="14.25" customHeight="1">
      <c r="S457" s="70"/>
    </row>
    <row r="458" ht="14.25" customHeight="1">
      <c r="S458" s="70"/>
    </row>
    <row r="459" ht="14.25" customHeight="1">
      <c r="S459" s="70"/>
    </row>
    <row r="460" ht="14.25" customHeight="1">
      <c r="S460" s="70"/>
    </row>
    <row r="461" ht="14.25" customHeight="1">
      <c r="S461" s="70"/>
    </row>
    <row r="462" ht="14.25" customHeight="1">
      <c r="S462" s="70"/>
    </row>
    <row r="463" ht="14.25" customHeight="1">
      <c r="S463" s="70"/>
    </row>
    <row r="464" ht="14.25" customHeight="1">
      <c r="S464" s="70"/>
    </row>
    <row r="465" ht="14.25" customHeight="1">
      <c r="S465" s="70"/>
    </row>
    <row r="466" ht="14.25" customHeight="1">
      <c r="S466" s="70"/>
    </row>
    <row r="467" ht="14.25" customHeight="1">
      <c r="S467" s="70"/>
    </row>
    <row r="468" ht="14.25" customHeight="1">
      <c r="S468" s="70"/>
    </row>
    <row r="469" ht="14.25" customHeight="1">
      <c r="S469" s="70"/>
    </row>
    <row r="470" ht="14.25" customHeight="1">
      <c r="S470" s="70"/>
    </row>
    <row r="471" ht="14.25" customHeight="1">
      <c r="S471" s="70"/>
    </row>
    <row r="472" ht="14.25" customHeight="1">
      <c r="S472" s="70"/>
    </row>
    <row r="473" ht="14.25" customHeight="1">
      <c r="S473" s="70"/>
    </row>
    <row r="474" ht="14.25" customHeight="1">
      <c r="S474" s="70"/>
    </row>
    <row r="475" ht="14.25" customHeight="1">
      <c r="S475" s="70"/>
    </row>
    <row r="476" ht="14.25" customHeight="1">
      <c r="S476" s="70"/>
    </row>
    <row r="477" ht="14.25" customHeight="1">
      <c r="S477" s="70"/>
    </row>
    <row r="478" ht="14.25" customHeight="1">
      <c r="S478" s="70"/>
    </row>
    <row r="479" ht="14.25" customHeight="1">
      <c r="S479" s="70"/>
    </row>
    <row r="480" ht="14.25" customHeight="1">
      <c r="S480" s="70"/>
    </row>
    <row r="481" ht="14.25" customHeight="1">
      <c r="S481" s="70"/>
    </row>
    <row r="482" ht="14.25" customHeight="1">
      <c r="S482" s="70"/>
    </row>
    <row r="483" ht="14.25" customHeight="1">
      <c r="S483" s="70"/>
    </row>
    <row r="484" ht="14.25" customHeight="1">
      <c r="S484" s="70"/>
    </row>
    <row r="485" ht="14.25" customHeight="1">
      <c r="S485" s="70"/>
    </row>
    <row r="486" ht="14.25" customHeight="1">
      <c r="S486" s="70"/>
    </row>
    <row r="487" ht="14.25" customHeight="1">
      <c r="S487" s="70"/>
    </row>
    <row r="488" ht="14.25" customHeight="1">
      <c r="S488" s="70"/>
    </row>
    <row r="489" ht="14.25" customHeight="1">
      <c r="S489" s="70"/>
    </row>
    <row r="490" ht="14.25" customHeight="1">
      <c r="S490" s="70"/>
    </row>
    <row r="491" ht="14.25" customHeight="1">
      <c r="S491" s="70"/>
    </row>
    <row r="492" ht="14.25" customHeight="1">
      <c r="S492" s="70"/>
    </row>
    <row r="493" ht="14.25" customHeight="1">
      <c r="S493" s="70"/>
    </row>
    <row r="494" ht="14.25" customHeight="1">
      <c r="S494" s="70"/>
    </row>
    <row r="495" ht="14.25" customHeight="1">
      <c r="S495" s="70"/>
    </row>
    <row r="496" ht="14.25" customHeight="1">
      <c r="S496" s="70"/>
    </row>
    <row r="497" ht="14.25" customHeight="1">
      <c r="S497" s="70"/>
    </row>
    <row r="498" ht="14.25" customHeight="1">
      <c r="S498" s="70"/>
    </row>
    <row r="499" ht="14.25" customHeight="1">
      <c r="S499" s="70"/>
    </row>
    <row r="500" ht="14.25" customHeight="1">
      <c r="S500" s="70"/>
    </row>
    <row r="501" ht="14.25" customHeight="1">
      <c r="S501" s="70"/>
    </row>
    <row r="502" ht="14.25" customHeight="1">
      <c r="S502" s="70"/>
    </row>
    <row r="503" ht="14.25" customHeight="1">
      <c r="S503" s="70"/>
    </row>
    <row r="504" ht="14.25" customHeight="1">
      <c r="S504" s="70"/>
    </row>
    <row r="505" ht="14.25" customHeight="1">
      <c r="S505" s="70"/>
    </row>
    <row r="506" ht="14.25" customHeight="1">
      <c r="S506" s="70"/>
    </row>
    <row r="507" ht="14.25" customHeight="1">
      <c r="S507" s="70"/>
    </row>
    <row r="508" ht="14.25" customHeight="1">
      <c r="S508" s="70"/>
    </row>
    <row r="509" ht="14.25" customHeight="1">
      <c r="S509" s="70"/>
    </row>
    <row r="510" ht="14.25" customHeight="1">
      <c r="S510" s="70"/>
    </row>
    <row r="511" ht="14.25" customHeight="1">
      <c r="S511" s="70"/>
    </row>
    <row r="512" ht="14.25" customHeight="1">
      <c r="S512" s="70"/>
    </row>
    <row r="513" ht="14.25" customHeight="1">
      <c r="S513" s="70"/>
    </row>
    <row r="514" ht="14.25" customHeight="1">
      <c r="S514" s="70"/>
    </row>
    <row r="515" ht="14.25" customHeight="1">
      <c r="S515" s="70"/>
    </row>
    <row r="516" ht="14.25" customHeight="1">
      <c r="S516" s="70"/>
    </row>
    <row r="517" ht="14.25" customHeight="1">
      <c r="S517" s="70"/>
    </row>
    <row r="518" ht="14.25" customHeight="1">
      <c r="S518" s="70"/>
    </row>
    <row r="519" ht="14.25" customHeight="1">
      <c r="S519" s="70"/>
    </row>
    <row r="520" ht="14.25" customHeight="1">
      <c r="S520" s="70"/>
    </row>
    <row r="521" ht="14.25" customHeight="1">
      <c r="S521" s="70"/>
    </row>
    <row r="522" ht="14.25" customHeight="1">
      <c r="S522" s="70"/>
    </row>
    <row r="523" ht="14.25" customHeight="1">
      <c r="S523" s="70"/>
    </row>
    <row r="524" ht="14.25" customHeight="1">
      <c r="S524" s="70"/>
    </row>
    <row r="525" ht="14.25" customHeight="1">
      <c r="S525" s="70"/>
    </row>
    <row r="526" ht="14.25" customHeight="1">
      <c r="S526" s="70"/>
    </row>
    <row r="527" ht="14.25" customHeight="1">
      <c r="S527" s="70"/>
    </row>
    <row r="528" ht="14.25" customHeight="1">
      <c r="S528" s="70"/>
    </row>
    <row r="529" ht="14.25" customHeight="1">
      <c r="S529" s="70"/>
    </row>
    <row r="530" ht="14.25" customHeight="1">
      <c r="S530" s="70"/>
    </row>
    <row r="531" ht="14.25" customHeight="1">
      <c r="S531" s="70"/>
    </row>
    <row r="532" ht="14.25" customHeight="1">
      <c r="S532" s="70"/>
    </row>
    <row r="533" ht="14.25" customHeight="1">
      <c r="S533" s="70"/>
    </row>
    <row r="534" ht="14.25" customHeight="1">
      <c r="S534" s="70"/>
    </row>
    <row r="535" ht="14.25" customHeight="1">
      <c r="S535" s="70"/>
    </row>
    <row r="536" ht="14.25" customHeight="1">
      <c r="S536" s="70"/>
    </row>
    <row r="537" ht="14.25" customHeight="1">
      <c r="S537" s="70"/>
    </row>
    <row r="538" ht="14.25" customHeight="1">
      <c r="S538" s="70"/>
    </row>
    <row r="539" ht="14.25" customHeight="1">
      <c r="S539" s="70"/>
    </row>
    <row r="540" ht="14.25" customHeight="1">
      <c r="S540" s="70"/>
    </row>
    <row r="541" ht="14.25" customHeight="1">
      <c r="S541" s="70"/>
    </row>
    <row r="542" ht="14.25" customHeight="1">
      <c r="S542" s="70"/>
    </row>
    <row r="543" ht="14.25" customHeight="1">
      <c r="S543" s="70"/>
    </row>
    <row r="544" ht="14.25" customHeight="1">
      <c r="S544" s="70"/>
    </row>
    <row r="545" ht="14.25" customHeight="1">
      <c r="S545" s="70"/>
    </row>
    <row r="546" ht="14.25" customHeight="1">
      <c r="S546" s="70"/>
    </row>
    <row r="547" ht="14.25" customHeight="1">
      <c r="S547" s="70"/>
    </row>
    <row r="548" ht="14.25" customHeight="1">
      <c r="S548" s="70"/>
    </row>
    <row r="549" ht="14.25" customHeight="1">
      <c r="S549" s="70"/>
    </row>
    <row r="550" ht="14.25" customHeight="1">
      <c r="S550" s="70"/>
    </row>
    <row r="551" ht="14.25" customHeight="1">
      <c r="S551" s="70"/>
    </row>
    <row r="552" ht="14.25" customHeight="1">
      <c r="S552" s="70"/>
    </row>
    <row r="553" ht="14.25" customHeight="1">
      <c r="S553" s="70"/>
    </row>
    <row r="554" ht="14.25" customHeight="1">
      <c r="S554" s="70"/>
    </row>
    <row r="555" ht="14.25" customHeight="1">
      <c r="S555" s="70"/>
    </row>
    <row r="556" ht="14.25" customHeight="1">
      <c r="S556" s="70"/>
    </row>
    <row r="557" ht="14.25" customHeight="1">
      <c r="S557" s="70"/>
    </row>
    <row r="558" ht="14.25" customHeight="1">
      <c r="S558" s="70"/>
    </row>
    <row r="559" ht="14.25" customHeight="1">
      <c r="S559" s="70"/>
    </row>
    <row r="560" ht="14.25" customHeight="1">
      <c r="S560" s="70"/>
    </row>
    <row r="561" ht="14.25" customHeight="1">
      <c r="S561" s="70"/>
    </row>
    <row r="562" ht="14.25" customHeight="1">
      <c r="S562" s="70"/>
    </row>
    <row r="563" ht="14.25" customHeight="1">
      <c r="S563" s="70"/>
    </row>
    <row r="564" ht="14.25" customHeight="1">
      <c r="S564" s="70"/>
    </row>
    <row r="565" ht="14.25" customHeight="1">
      <c r="S565" s="70"/>
    </row>
    <row r="566" ht="14.25" customHeight="1">
      <c r="S566" s="70"/>
    </row>
    <row r="567" ht="14.25" customHeight="1">
      <c r="S567" s="70"/>
    </row>
    <row r="568" ht="14.25" customHeight="1">
      <c r="S568" s="70"/>
    </row>
    <row r="569" ht="14.25" customHeight="1">
      <c r="S569" s="70"/>
    </row>
    <row r="570" ht="14.25" customHeight="1">
      <c r="S570" s="70"/>
    </row>
    <row r="571" ht="14.25" customHeight="1">
      <c r="S571" s="70"/>
    </row>
    <row r="572" ht="14.25" customHeight="1">
      <c r="S572" s="70"/>
    </row>
    <row r="573" ht="14.25" customHeight="1">
      <c r="S573" s="70"/>
    </row>
    <row r="574" ht="14.25" customHeight="1">
      <c r="S574" s="70"/>
    </row>
    <row r="575" ht="14.25" customHeight="1">
      <c r="S575" s="70"/>
    </row>
    <row r="576" ht="14.25" customHeight="1">
      <c r="S576" s="70"/>
    </row>
    <row r="577" ht="14.25" customHeight="1">
      <c r="S577" s="70"/>
    </row>
    <row r="578" ht="14.25" customHeight="1">
      <c r="S578" s="70"/>
    </row>
    <row r="579" ht="14.25" customHeight="1">
      <c r="S579" s="70"/>
    </row>
    <row r="580" ht="14.25" customHeight="1">
      <c r="S580" s="70"/>
    </row>
    <row r="581" ht="14.25" customHeight="1">
      <c r="S581" s="70"/>
    </row>
    <row r="582" ht="14.25" customHeight="1">
      <c r="S582" s="70"/>
    </row>
    <row r="583" ht="14.25" customHeight="1">
      <c r="S583" s="70"/>
    </row>
    <row r="584" ht="14.25" customHeight="1">
      <c r="S584" s="70"/>
    </row>
    <row r="585" ht="14.25" customHeight="1">
      <c r="S585" s="70"/>
    </row>
    <row r="586" ht="14.25" customHeight="1">
      <c r="S586" s="70"/>
    </row>
    <row r="587" ht="14.25" customHeight="1">
      <c r="S587" s="70"/>
    </row>
    <row r="588" ht="14.25" customHeight="1">
      <c r="S588" s="70"/>
    </row>
    <row r="589" ht="14.25" customHeight="1">
      <c r="S589" s="70"/>
    </row>
    <row r="590" ht="14.25" customHeight="1">
      <c r="S590" s="70"/>
    </row>
    <row r="591" ht="14.25" customHeight="1">
      <c r="S591" s="70"/>
    </row>
    <row r="592" ht="14.25" customHeight="1">
      <c r="S592" s="70"/>
    </row>
    <row r="593" ht="14.25" customHeight="1">
      <c r="S593" s="70"/>
    </row>
    <row r="594" ht="14.25" customHeight="1">
      <c r="S594" s="70"/>
    </row>
    <row r="595" ht="14.25" customHeight="1">
      <c r="S595" s="70"/>
    </row>
    <row r="596" ht="14.25" customHeight="1">
      <c r="S596" s="70"/>
    </row>
    <row r="597" ht="14.25" customHeight="1">
      <c r="S597" s="70"/>
    </row>
    <row r="598" ht="14.25" customHeight="1">
      <c r="S598" s="70"/>
    </row>
    <row r="599" ht="14.25" customHeight="1">
      <c r="S599" s="70"/>
    </row>
    <row r="600" ht="14.25" customHeight="1">
      <c r="S600" s="70"/>
    </row>
    <row r="601" ht="14.25" customHeight="1">
      <c r="S601" s="70"/>
    </row>
    <row r="602" ht="14.25" customHeight="1">
      <c r="S602" s="70"/>
    </row>
    <row r="603" ht="14.25" customHeight="1">
      <c r="S603" s="70"/>
    </row>
    <row r="604" ht="14.25" customHeight="1">
      <c r="S604" s="70"/>
    </row>
    <row r="605" ht="14.25" customHeight="1">
      <c r="S605" s="70"/>
    </row>
    <row r="606" ht="14.25" customHeight="1">
      <c r="S606" s="70"/>
    </row>
    <row r="607" ht="14.25" customHeight="1">
      <c r="S607" s="70"/>
    </row>
    <row r="608" ht="14.25" customHeight="1">
      <c r="S608" s="70"/>
    </row>
    <row r="609" ht="14.25" customHeight="1">
      <c r="S609" s="70"/>
    </row>
    <row r="610" ht="14.25" customHeight="1">
      <c r="S610" s="70"/>
    </row>
    <row r="611" ht="14.25" customHeight="1">
      <c r="S611" s="70"/>
    </row>
    <row r="612" ht="14.25" customHeight="1">
      <c r="S612" s="70"/>
    </row>
    <row r="613" ht="14.25" customHeight="1">
      <c r="S613" s="70"/>
    </row>
    <row r="614" ht="14.25" customHeight="1">
      <c r="S614" s="70"/>
    </row>
    <row r="615" ht="14.25" customHeight="1">
      <c r="S615" s="70"/>
    </row>
    <row r="616" ht="14.25" customHeight="1">
      <c r="S616" s="70"/>
    </row>
    <row r="617" ht="14.25" customHeight="1">
      <c r="S617" s="70"/>
    </row>
    <row r="618" ht="14.25" customHeight="1">
      <c r="S618" s="70"/>
    </row>
    <row r="619" ht="14.25" customHeight="1">
      <c r="S619" s="70"/>
    </row>
    <row r="620" ht="14.25" customHeight="1">
      <c r="S620" s="70"/>
    </row>
    <row r="621" ht="14.25" customHeight="1">
      <c r="S621" s="70"/>
    </row>
    <row r="622" ht="14.25" customHeight="1">
      <c r="S622" s="70"/>
    </row>
    <row r="623" ht="14.25" customHeight="1">
      <c r="S623" s="70"/>
    </row>
    <row r="624" ht="14.25" customHeight="1">
      <c r="S624" s="70"/>
    </row>
    <row r="625" ht="14.25" customHeight="1">
      <c r="S625" s="70"/>
    </row>
    <row r="626" ht="14.25" customHeight="1">
      <c r="S626" s="70"/>
    </row>
    <row r="627" ht="14.25" customHeight="1">
      <c r="S627" s="70"/>
    </row>
    <row r="628" ht="14.25" customHeight="1">
      <c r="S628" s="70"/>
    </row>
    <row r="629" ht="14.25" customHeight="1">
      <c r="S629" s="70"/>
    </row>
    <row r="630" ht="14.25" customHeight="1">
      <c r="S630" s="70"/>
    </row>
    <row r="631" ht="14.25" customHeight="1">
      <c r="S631" s="70"/>
    </row>
    <row r="632" ht="14.25" customHeight="1">
      <c r="S632" s="70"/>
    </row>
    <row r="633" ht="14.25" customHeight="1">
      <c r="S633" s="70"/>
    </row>
    <row r="634" ht="14.25" customHeight="1">
      <c r="S634" s="70"/>
    </row>
    <row r="635" ht="14.25" customHeight="1">
      <c r="S635" s="70"/>
    </row>
    <row r="636" ht="14.25" customHeight="1">
      <c r="S636" s="70"/>
    </row>
    <row r="637" ht="14.25" customHeight="1">
      <c r="S637" s="70"/>
    </row>
    <row r="638" ht="14.25" customHeight="1">
      <c r="S638" s="70"/>
    </row>
    <row r="639" ht="14.25" customHeight="1">
      <c r="S639" s="70"/>
    </row>
    <row r="640" ht="14.25" customHeight="1">
      <c r="S640" s="70"/>
    </row>
    <row r="641" ht="14.25" customHeight="1">
      <c r="S641" s="70"/>
    </row>
    <row r="642" ht="14.25" customHeight="1">
      <c r="S642" s="70"/>
    </row>
    <row r="643" ht="14.25" customHeight="1">
      <c r="S643" s="70"/>
    </row>
    <row r="644" ht="14.25" customHeight="1">
      <c r="S644" s="70"/>
    </row>
    <row r="645" ht="14.25" customHeight="1">
      <c r="S645" s="70"/>
    </row>
    <row r="646" ht="14.25" customHeight="1">
      <c r="S646" s="70"/>
    </row>
    <row r="647" ht="14.25" customHeight="1">
      <c r="S647" s="70"/>
    </row>
    <row r="648" ht="14.25" customHeight="1">
      <c r="S648" s="70"/>
    </row>
    <row r="649" ht="14.25" customHeight="1">
      <c r="S649" s="70"/>
    </row>
    <row r="650" ht="14.25" customHeight="1">
      <c r="S650" s="70"/>
    </row>
    <row r="651" ht="14.25" customHeight="1">
      <c r="S651" s="70"/>
    </row>
    <row r="652" ht="14.25" customHeight="1">
      <c r="S652" s="70"/>
    </row>
    <row r="653" ht="14.25" customHeight="1">
      <c r="S653" s="70"/>
    </row>
    <row r="654" ht="14.25" customHeight="1">
      <c r="S654" s="70"/>
    </row>
    <row r="655" ht="14.25" customHeight="1">
      <c r="S655" s="70"/>
    </row>
    <row r="656" ht="14.25" customHeight="1">
      <c r="S656" s="70"/>
    </row>
    <row r="657" ht="14.25" customHeight="1">
      <c r="S657" s="70"/>
    </row>
    <row r="658" ht="14.25" customHeight="1">
      <c r="S658" s="70"/>
    </row>
    <row r="659" ht="14.25" customHeight="1">
      <c r="S659" s="70"/>
    </row>
    <row r="660" ht="14.25" customHeight="1">
      <c r="S660" s="70"/>
    </row>
    <row r="661" ht="14.25" customHeight="1">
      <c r="S661" s="70"/>
    </row>
    <row r="662" ht="14.25" customHeight="1">
      <c r="S662" s="70"/>
    </row>
    <row r="663" ht="14.25" customHeight="1">
      <c r="S663" s="70"/>
    </row>
    <row r="664" ht="14.25" customHeight="1">
      <c r="S664" s="70"/>
    </row>
    <row r="665" ht="14.25" customHeight="1">
      <c r="S665" s="70"/>
    </row>
    <row r="666" ht="14.25" customHeight="1">
      <c r="S666" s="70"/>
    </row>
    <row r="667" ht="14.25" customHeight="1">
      <c r="S667" s="70"/>
    </row>
    <row r="668" ht="14.25" customHeight="1">
      <c r="S668" s="70"/>
    </row>
    <row r="669" ht="14.25" customHeight="1">
      <c r="S669" s="70"/>
    </row>
    <row r="670" ht="14.25" customHeight="1">
      <c r="S670" s="70"/>
    </row>
    <row r="671" ht="14.25" customHeight="1">
      <c r="S671" s="70"/>
    </row>
    <row r="672" ht="14.25" customHeight="1">
      <c r="S672" s="70"/>
    </row>
    <row r="673" ht="14.25" customHeight="1">
      <c r="S673" s="70"/>
    </row>
    <row r="674" ht="14.25" customHeight="1">
      <c r="S674" s="70"/>
    </row>
    <row r="675" ht="14.25" customHeight="1">
      <c r="S675" s="70"/>
    </row>
    <row r="676" ht="14.25" customHeight="1">
      <c r="S676" s="70"/>
    </row>
    <row r="677" ht="14.25" customHeight="1">
      <c r="S677" s="70"/>
    </row>
    <row r="678" ht="14.25" customHeight="1">
      <c r="S678" s="70"/>
    </row>
    <row r="679" ht="14.25" customHeight="1">
      <c r="S679" s="70"/>
    </row>
    <row r="680" ht="14.25" customHeight="1">
      <c r="S680" s="70"/>
    </row>
    <row r="681" ht="14.25" customHeight="1">
      <c r="S681" s="70"/>
    </row>
    <row r="682" ht="14.25" customHeight="1">
      <c r="S682" s="70"/>
    </row>
    <row r="683" ht="14.25" customHeight="1">
      <c r="S683" s="70"/>
    </row>
    <row r="684" ht="14.25" customHeight="1">
      <c r="S684" s="70"/>
    </row>
    <row r="685" ht="14.25" customHeight="1">
      <c r="S685" s="70"/>
    </row>
    <row r="686" ht="14.25" customHeight="1">
      <c r="S686" s="70"/>
    </row>
    <row r="687" ht="14.25" customHeight="1">
      <c r="S687" s="70"/>
    </row>
    <row r="688" ht="14.25" customHeight="1">
      <c r="S688" s="70"/>
    </row>
    <row r="689" ht="14.25" customHeight="1">
      <c r="S689" s="70"/>
    </row>
    <row r="690" ht="14.25" customHeight="1">
      <c r="S690" s="70"/>
    </row>
    <row r="691" ht="14.25" customHeight="1">
      <c r="S691" s="70"/>
    </row>
    <row r="692" ht="14.25" customHeight="1">
      <c r="S692" s="70"/>
    </row>
    <row r="693" ht="14.25" customHeight="1">
      <c r="S693" s="70"/>
    </row>
    <row r="694" ht="14.25" customHeight="1">
      <c r="S694" s="70"/>
    </row>
    <row r="695" ht="14.25" customHeight="1">
      <c r="S695" s="70"/>
    </row>
    <row r="696" ht="14.25" customHeight="1">
      <c r="S696" s="70"/>
    </row>
    <row r="697" ht="14.25" customHeight="1">
      <c r="S697" s="70"/>
    </row>
    <row r="698" ht="14.25" customHeight="1">
      <c r="S698" s="70"/>
    </row>
    <row r="699" ht="14.25" customHeight="1">
      <c r="S699" s="70"/>
    </row>
    <row r="700" ht="14.25" customHeight="1">
      <c r="S700" s="70"/>
    </row>
    <row r="701" ht="14.25" customHeight="1">
      <c r="S701" s="70"/>
    </row>
    <row r="702" ht="14.25" customHeight="1">
      <c r="S702" s="70"/>
    </row>
    <row r="703" ht="14.25" customHeight="1">
      <c r="S703" s="70"/>
    </row>
    <row r="704" ht="14.25" customHeight="1">
      <c r="S704" s="70"/>
    </row>
    <row r="705" ht="14.25" customHeight="1">
      <c r="S705" s="70"/>
    </row>
    <row r="706" ht="14.25" customHeight="1">
      <c r="S706" s="70"/>
    </row>
    <row r="707" ht="14.25" customHeight="1">
      <c r="S707" s="70"/>
    </row>
    <row r="708" ht="14.25" customHeight="1">
      <c r="S708" s="70"/>
    </row>
    <row r="709" ht="14.25" customHeight="1">
      <c r="S709" s="70"/>
    </row>
    <row r="710" ht="14.25" customHeight="1">
      <c r="S710" s="70"/>
    </row>
    <row r="711" ht="14.25" customHeight="1">
      <c r="S711" s="70"/>
    </row>
    <row r="712" ht="14.25" customHeight="1">
      <c r="S712" s="70"/>
    </row>
    <row r="713" ht="14.25" customHeight="1">
      <c r="S713" s="70"/>
    </row>
    <row r="714" ht="14.25" customHeight="1">
      <c r="S714" s="70"/>
    </row>
    <row r="715" ht="14.25" customHeight="1">
      <c r="S715" s="70"/>
    </row>
    <row r="716" ht="14.25" customHeight="1">
      <c r="S716" s="70"/>
    </row>
    <row r="717" ht="14.25" customHeight="1">
      <c r="S717" s="70"/>
    </row>
    <row r="718" ht="14.25" customHeight="1">
      <c r="S718" s="70"/>
    </row>
    <row r="719" ht="14.25" customHeight="1">
      <c r="S719" s="70"/>
    </row>
    <row r="720" ht="14.25" customHeight="1">
      <c r="S720" s="70"/>
    </row>
    <row r="721" ht="14.25" customHeight="1">
      <c r="S721" s="70"/>
    </row>
    <row r="722" ht="14.25" customHeight="1">
      <c r="S722" s="70"/>
    </row>
    <row r="723" ht="14.25" customHeight="1">
      <c r="S723" s="70"/>
    </row>
    <row r="724" ht="14.25" customHeight="1">
      <c r="S724" s="70"/>
    </row>
    <row r="725" ht="14.25" customHeight="1">
      <c r="S725" s="70"/>
    </row>
    <row r="726" ht="14.25" customHeight="1">
      <c r="S726" s="70"/>
    </row>
    <row r="727" ht="14.25" customHeight="1">
      <c r="S727" s="70"/>
    </row>
    <row r="728" ht="14.25" customHeight="1">
      <c r="S728" s="70"/>
    </row>
    <row r="729" ht="14.25" customHeight="1">
      <c r="S729" s="70"/>
    </row>
    <row r="730" ht="14.25" customHeight="1">
      <c r="S730" s="70"/>
    </row>
    <row r="731" ht="14.25" customHeight="1">
      <c r="S731" s="70"/>
    </row>
    <row r="732" ht="14.25" customHeight="1">
      <c r="S732" s="70"/>
    </row>
    <row r="733" ht="14.25" customHeight="1">
      <c r="S733" s="70"/>
    </row>
    <row r="734" ht="14.25" customHeight="1">
      <c r="S734" s="70"/>
    </row>
    <row r="735" ht="14.25" customHeight="1">
      <c r="S735" s="70"/>
    </row>
    <row r="736" ht="14.25" customHeight="1">
      <c r="S736" s="70"/>
    </row>
    <row r="737" ht="14.25" customHeight="1">
      <c r="S737" s="70"/>
    </row>
    <row r="738" ht="14.25" customHeight="1">
      <c r="S738" s="70"/>
    </row>
    <row r="739" ht="14.25" customHeight="1">
      <c r="S739" s="70"/>
    </row>
    <row r="740" ht="14.25" customHeight="1">
      <c r="S740" s="70"/>
    </row>
    <row r="741" ht="14.25" customHeight="1">
      <c r="S741" s="70"/>
    </row>
    <row r="742" ht="14.25" customHeight="1">
      <c r="S742" s="70"/>
    </row>
    <row r="743" ht="14.25" customHeight="1">
      <c r="S743" s="70"/>
    </row>
    <row r="744" ht="14.25" customHeight="1">
      <c r="S744" s="70"/>
    </row>
    <row r="745" ht="14.25" customHeight="1">
      <c r="S745" s="70"/>
    </row>
    <row r="746" ht="14.25" customHeight="1">
      <c r="S746" s="70"/>
    </row>
    <row r="747" ht="14.25" customHeight="1">
      <c r="S747" s="70"/>
    </row>
    <row r="748" ht="14.25" customHeight="1">
      <c r="S748" s="70"/>
    </row>
    <row r="749" ht="14.25" customHeight="1">
      <c r="S749" s="70"/>
    </row>
    <row r="750" ht="14.25" customHeight="1">
      <c r="S750" s="70"/>
    </row>
    <row r="751" ht="14.25" customHeight="1">
      <c r="S751" s="70"/>
    </row>
    <row r="752" ht="14.25" customHeight="1">
      <c r="S752" s="70"/>
    </row>
    <row r="753" ht="14.25" customHeight="1">
      <c r="S753" s="70"/>
    </row>
    <row r="754" ht="14.25" customHeight="1">
      <c r="S754" s="70"/>
    </row>
    <row r="755" ht="14.25" customHeight="1">
      <c r="S755" s="70"/>
    </row>
    <row r="756" ht="14.25" customHeight="1">
      <c r="S756" s="70"/>
    </row>
    <row r="757" ht="14.25" customHeight="1">
      <c r="S757" s="70"/>
    </row>
    <row r="758" ht="14.25" customHeight="1">
      <c r="S758" s="70"/>
    </row>
    <row r="759" ht="14.25" customHeight="1">
      <c r="S759" s="70"/>
    </row>
    <row r="760" ht="14.25" customHeight="1">
      <c r="S760" s="70"/>
    </row>
    <row r="761" ht="14.25" customHeight="1">
      <c r="S761" s="70"/>
    </row>
    <row r="762" ht="14.25" customHeight="1">
      <c r="S762" s="70"/>
    </row>
    <row r="763" ht="14.25" customHeight="1">
      <c r="S763" s="70"/>
    </row>
    <row r="764" ht="14.25" customHeight="1">
      <c r="S764" s="70"/>
    </row>
    <row r="765" ht="14.25" customHeight="1">
      <c r="S765" s="70"/>
    </row>
    <row r="766" ht="14.25" customHeight="1">
      <c r="S766" s="70"/>
    </row>
    <row r="767" ht="14.25" customHeight="1">
      <c r="S767" s="70"/>
    </row>
    <row r="768" ht="14.25" customHeight="1">
      <c r="S768" s="70"/>
    </row>
    <row r="769" ht="14.25" customHeight="1">
      <c r="S769" s="70"/>
    </row>
    <row r="770" ht="14.25" customHeight="1">
      <c r="S770" s="70"/>
    </row>
    <row r="771" ht="14.25" customHeight="1">
      <c r="S771" s="70"/>
    </row>
    <row r="772" ht="14.25" customHeight="1">
      <c r="S772" s="70"/>
    </row>
    <row r="773" ht="14.25" customHeight="1">
      <c r="S773" s="70"/>
    </row>
    <row r="774" ht="14.25" customHeight="1">
      <c r="S774" s="70"/>
    </row>
    <row r="775" ht="14.25" customHeight="1">
      <c r="S775" s="70"/>
    </row>
    <row r="776" ht="14.25" customHeight="1">
      <c r="S776" s="70"/>
    </row>
    <row r="777" ht="14.25" customHeight="1">
      <c r="S777" s="70"/>
    </row>
    <row r="778" ht="14.25" customHeight="1">
      <c r="S778" s="70"/>
    </row>
    <row r="779" ht="14.25" customHeight="1">
      <c r="S779" s="70"/>
    </row>
    <row r="780" ht="14.25" customHeight="1">
      <c r="S780" s="70"/>
    </row>
    <row r="781" ht="14.25" customHeight="1">
      <c r="S781" s="70"/>
    </row>
    <row r="782" ht="14.25" customHeight="1">
      <c r="S782" s="70"/>
    </row>
    <row r="783" ht="14.25" customHeight="1">
      <c r="S783" s="70"/>
    </row>
    <row r="784" ht="14.25" customHeight="1">
      <c r="S784" s="70"/>
    </row>
    <row r="785" ht="14.25" customHeight="1">
      <c r="S785" s="70"/>
    </row>
    <row r="786" ht="14.25" customHeight="1">
      <c r="S786" s="70"/>
    </row>
    <row r="787" ht="14.25" customHeight="1">
      <c r="S787" s="70"/>
    </row>
    <row r="788" ht="14.25" customHeight="1">
      <c r="S788" s="70"/>
    </row>
    <row r="789" ht="14.25" customHeight="1">
      <c r="S789" s="70"/>
    </row>
    <row r="790" ht="14.25" customHeight="1">
      <c r="S790" s="70"/>
    </row>
    <row r="791" ht="14.25" customHeight="1">
      <c r="S791" s="70"/>
    </row>
    <row r="792" ht="14.25" customHeight="1">
      <c r="S792" s="70"/>
    </row>
    <row r="793" ht="14.25" customHeight="1">
      <c r="S793" s="70"/>
    </row>
    <row r="794" ht="14.25" customHeight="1">
      <c r="S794" s="70"/>
    </row>
    <row r="795" ht="14.25" customHeight="1">
      <c r="S795" s="70"/>
    </row>
    <row r="796" ht="14.25" customHeight="1">
      <c r="S796" s="70"/>
    </row>
    <row r="797" ht="14.25" customHeight="1">
      <c r="S797" s="70"/>
    </row>
    <row r="798" ht="14.25" customHeight="1">
      <c r="S798" s="70"/>
    </row>
    <row r="799" ht="14.25" customHeight="1">
      <c r="S799" s="70"/>
    </row>
    <row r="800" ht="14.25" customHeight="1">
      <c r="S800" s="70"/>
    </row>
    <row r="801" ht="14.25" customHeight="1">
      <c r="S801" s="70"/>
    </row>
    <row r="802" ht="14.25" customHeight="1">
      <c r="S802" s="70"/>
    </row>
    <row r="803" ht="14.25" customHeight="1">
      <c r="S803" s="70"/>
    </row>
    <row r="804" ht="14.25" customHeight="1">
      <c r="S804" s="70"/>
    </row>
    <row r="805" ht="14.25" customHeight="1">
      <c r="S805" s="70"/>
    </row>
    <row r="806" ht="14.25" customHeight="1">
      <c r="S806" s="70"/>
    </row>
    <row r="807" ht="14.25" customHeight="1">
      <c r="S807" s="70"/>
    </row>
    <row r="808" ht="14.25" customHeight="1">
      <c r="S808" s="70"/>
    </row>
    <row r="809" ht="14.25" customHeight="1">
      <c r="S809" s="70"/>
    </row>
    <row r="810" ht="14.25" customHeight="1">
      <c r="S810" s="70"/>
    </row>
    <row r="811" ht="14.25" customHeight="1">
      <c r="S811" s="70"/>
    </row>
    <row r="812" ht="14.25" customHeight="1">
      <c r="S812" s="70"/>
    </row>
    <row r="813" ht="14.25" customHeight="1">
      <c r="S813" s="70"/>
    </row>
    <row r="814" ht="14.25" customHeight="1">
      <c r="S814" s="70"/>
    </row>
    <row r="815" ht="14.25" customHeight="1">
      <c r="S815" s="70"/>
    </row>
    <row r="816" ht="14.25" customHeight="1">
      <c r="S816" s="70"/>
    </row>
    <row r="817" ht="14.25" customHeight="1">
      <c r="S817" s="70"/>
    </row>
    <row r="818" ht="14.25" customHeight="1">
      <c r="S818" s="70"/>
    </row>
    <row r="819" ht="14.25" customHeight="1">
      <c r="S819" s="70"/>
    </row>
    <row r="820" ht="14.25" customHeight="1">
      <c r="S820" s="70"/>
    </row>
    <row r="821" ht="14.25" customHeight="1">
      <c r="S821" s="70"/>
    </row>
    <row r="822" ht="14.25" customHeight="1">
      <c r="S822" s="70"/>
    </row>
    <row r="823" ht="14.25" customHeight="1">
      <c r="S823" s="70"/>
    </row>
    <row r="824" ht="14.25" customHeight="1">
      <c r="S824" s="70"/>
    </row>
    <row r="825" ht="14.25" customHeight="1">
      <c r="S825" s="70"/>
    </row>
    <row r="826" ht="14.25" customHeight="1">
      <c r="S826" s="70"/>
    </row>
    <row r="827" ht="14.25" customHeight="1">
      <c r="S827" s="70"/>
    </row>
    <row r="828" ht="14.25" customHeight="1">
      <c r="S828" s="70"/>
    </row>
    <row r="829" ht="14.25" customHeight="1">
      <c r="S829" s="70"/>
    </row>
    <row r="830" ht="14.25" customHeight="1">
      <c r="S830" s="70"/>
    </row>
    <row r="831" ht="14.25" customHeight="1">
      <c r="S831" s="70"/>
    </row>
    <row r="832" ht="14.25" customHeight="1">
      <c r="S832" s="70"/>
    </row>
    <row r="833" ht="14.25" customHeight="1">
      <c r="S833" s="70"/>
    </row>
    <row r="834" ht="14.25" customHeight="1">
      <c r="S834" s="70"/>
    </row>
    <row r="835" ht="14.25" customHeight="1">
      <c r="S835" s="70"/>
    </row>
    <row r="836" ht="14.25" customHeight="1">
      <c r="S836" s="70"/>
    </row>
    <row r="837" ht="14.25" customHeight="1">
      <c r="S837" s="70"/>
    </row>
    <row r="838" ht="14.25" customHeight="1">
      <c r="S838" s="70"/>
    </row>
    <row r="839" ht="14.25" customHeight="1">
      <c r="S839" s="70"/>
    </row>
    <row r="840" ht="14.25" customHeight="1">
      <c r="S840" s="70"/>
    </row>
    <row r="841" ht="14.25" customHeight="1">
      <c r="S841" s="70"/>
    </row>
    <row r="842" ht="14.25" customHeight="1">
      <c r="S842" s="70"/>
    </row>
    <row r="843" ht="14.25" customHeight="1">
      <c r="S843" s="70"/>
    </row>
    <row r="844" ht="14.25" customHeight="1">
      <c r="S844" s="70"/>
    </row>
    <row r="845" ht="14.25" customHeight="1">
      <c r="S845" s="70"/>
    </row>
    <row r="846" ht="14.25" customHeight="1">
      <c r="S846" s="70"/>
    </row>
    <row r="847" ht="14.25" customHeight="1">
      <c r="S847" s="70"/>
    </row>
    <row r="848" ht="14.25" customHeight="1">
      <c r="S848" s="70"/>
    </row>
    <row r="849" ht="14.25" customHeight="1">
      <c r="S849" s="70"/>
    </row>
    <row r="850" ht="14.25" customHeight="1">
      <c r="S850" s="70"/>
    </row>
    <row r="851" ht="14.25" customHeight="1">
      <c r="S851" s="70"/>
    </row>
    <row r="852" ht="14.25" customHeight="1">
      <c r="S852" s="70"/>
    </row>
    <row r="853" ht="14.25" customHeight="1">
      <c r="S853" s="70"/>
    </row>
    <row r="854" ht="14.25" customHeight="1">
      <c r="S854" s="70"/>
    </row>
    <row r="855" ht="14.25" customHeight="1">
      <c r="S855" s="70"/>
    </row>
    <row r="856" ht="14.25" customHeight="1">
      <c r="S856" s="70"/>
    </row>
    <row r="857" ht="14.25" customHeight="1">
      <c r="S857" s="70"/>
    </row>
    <row r="858" ht="14.25" customHeight="1">
      <c r="S858" s="70"/>
    </row>
    <row r="859" ht="14.25" customHeight="1">
      <c r="S859" s="70"/>
    </row>
    <row r="860" ht="14.25" customHeight="1">
      <c r="S860" s="70"/>
    </row>
    <row r="861" ht="14.25" customHeight="1">
      <c r="S861" s="70"/>
    </row>
    <row r="862" ht="14.25" customHeight="1">
      <c r="S862" s="70"/>
    </row>
    <row r="863" ht="14.25" customHeight="1">
      <c r="S863" s="70"/>
    </row>
    <row r="864" ht="14.25" customHeight="1">
      <c r="S864" s="70"/>
    </row>
    <row r="865" ht="14.25" customHeight="1">
      <c r="S865" s="70"/>
    </row>
    <row r="866" ht="14.25" customHeight="1">
      <c r="S866" s="70"/>
    </row>
    <row r="867" ht="14.25" customHeight="1">
      <c r="S867" s="70"/>
    </row>
    <row r="868" ht="14.25" customHeight="1">
      <c r="S868" s="70"/>
    </row>
    <row r="869" ht="14.25" customHeight="1">
      <c r="S869" s="70"/>
    </row>
    <row r="870" ht="14.25" customHeight="1">
      <c r="S870" s="70"/>
    </row>
    <row r="871" ht="14.25" customHeight="1">
      <c r="S871" s="70"/>
    </row>
    <row r="872" ht="14.25" customHeight="1">
      <c r="S872" s="70"/>
    </row>
    <row r="873" ht="14.25" customHeight="1">
      <c r="S873" s="70"/>
    </row>
    <row r="874" ht="14.25" customHeight="1">
      <c r="S874" s="70"/>
    </row>
    <row r="875" ht="14.25" customHeight="1">
      <c r="S875" s="70"/>
    </row>
    <row r="876" ht="14.25" customHeight="1">
      <c r="S876" s="70"/>
    </row>
    <row r="877" ht="14.25" customHeight="1">
      <c r="S877" s="70"/>
    </row>
    <row r="878" ht="14.25" customHeight="1">
      <c r="S878" s="70"/>
    </row>
    <row r="879" ht="14.25" customHeight="1">
      <c r="S879" s="70"/>
    </row>
    <row r="880" ht="14.25" customHeight="1">
      <c r="S880" s="70"/>
    </row>
    <row r="881" ht="14.25" customHeight="1">
      <c r="S881" s="70"/>
    </row>
    <row r="882" ht="14.25" customHeight="1">
      <c r="S882" s="70"/>
    </row>
    <row r="883" ht="14.25" customHeight="1">
      <c r="S883" s="70"/>
    </row>
    <row r="884" ht="14.25" customHeight="1">
      <c r="S884" s="70"/>
    </row>
    <row r="885" ht="14.25" customHeight="1">
      <c r="S885" s="70"/>
    </row>
    <row r="886" ht="14.25" customHeight="1">
      <c r="S886" s="70"/>
    </row>
    <row r="887" ht="14.25" customHeight="1">
      <c r="S887" s="70"/>
    </row>
    <row r="888" ht="14.25" customHeight="1">
      <c r="S888" s="70"/>
    </row>
    <row r="889" ht="14.25" customHeight="1">
      <c r="S889" s="70"/>
    </row>
    <row r="890" ht="14.25" customHeight="1">
      <c r="S890" s="70"/>
    </row>
    <row r="891" ht="14.25" customHeight="1">
      <c r="S891" s="70"/>
    </row>
    <row r="892" ht="14.25" customHeight="1">
      <c r="S892" s="70"/>
    </row>
    <row r="893" ht="14.25" customHeight="1">
      <c r="S893" s="70"/>
    </row>
    <row r="894" ht="14.25" customHeight="1">
      <c r="S894" s="70"/>
    </row>
    <row r="895" ht="14.25" customHeight="1">
      <c r="S895" s="70"/>
    </row>
    <row r="896" ht="14.25" customHeight="1">
      <c r="S896" s="70"/>
    </row>
    <row r="897" ht="14.25" customHeight="1">
      <c r="S897" s="70"/>
    </row>
    <row r="898" ht="14.25" customHeight="1">
      <c r="S898" s="70"/>
    </row>
    <row r="899" ht="14.25" customHeight="1">
      <c r="S899" s="70"/>
    </row>
    <row r="900" ht="14.25" customHeight="1">
      <c r="S900" s="70"/>
    </row>
    <row r="901" ht="14.25" customHeight="1">
      <c r="S901" s="70"/>
    </row>
    <row r="902" ht="14.25" customHeight="1">
      <c r="S902" s="70"/>
    </row>
    <row r="903" ht="14.25" customHeight="1">
      <c r="S903" s="70"/>
    </row>
    <row r="904" ht="14.25" customHeight="1">
      <c r="S904" s="70"/>
    </row>
    <row r="905" ht="14.25" customHeight="1">
      <c r="S905" s="70"/>
    </row>
    <row r="906" ht="14.25" customHeight="1">
      <c r="S906" s="70"/>
    </row>
    <row r="907" ht="14.25" customHeight="1">
      <c r="S907" s="70"/>
    </row>
    <row r="908" ht="14.25" customHeight="1">
      <c r="S908" s="70"/>
    </row>
    <row r="909" ht="14.25" customHeight="1">
      <c r="S909" s="70"/>
    </row>
    <row r="910" ht="14.25" customHeight="1">
      <c r="S910" s="70"/>
    </row>
    <row r="911" ht="14.25" customHeight="1">
      <c r="S911" s="70"/>
    </row>
    <row r="912" ht="14.25" customHeight="1">
      <c r="S912" s="70"/>
    </row>
    <row r="913" ht="14.25" customHeight="1">
      <c r="S913" s="70"/>
    </row>
    <row r="914" ht="14.25" customHeight="1">
      <c r="S914" s="70"/>
    </row>
    <row r="915" ht="14.25" customHeight="1">
      <c r="S915" s="70"/>
    </row>
    <row r="916" ht="14.25" customHeight="1">
      <c r="S916" s="70"/>
    </row>
    <row r="917" ht="14.25" customHeight="1">
      <c r="S917" s="70"/>
    </row>
    <row r="918" ht="14.25" customHeight="1">
      <c r="S918" s="70"/>
    </row>
    <row r="919" ht="14.25" customHeight="1">
      <c r="S919" s="70"/>
    </row>
    <row r="920" ht="14.25" customHeight="1">
      <c r="S920" s="70"/>
    </row>
    <row r="921" ht="14.25" customHeight="1">
      <c r="S921" s="70"/>
    </row>
    <row r="922" ht="14.25" customHeight="1">
      <c r="S922" s="70"/>
    </row>
    <row r="923" ht="14.25" customHeight="1">
      <c r="S923" s="70"/>
    </row>
    <row r="924" ht="14.25" customHeight="1">
      <c r="S924" s="70"/>
    </row>
    <row r="925" ht="14.25" customHeight="1">
      <c r="S925" s="70"/>
    </row>
    <row r="926" ht="14.25" customHeight="1">
      <c r="S926" s="70"/>
    </row>
    <row r="927" ht="14.25" customHeight="1">
      <c r="S927" s="70"/>
    </row>
    <row r="928" ht="14.25" customHeight="1">
      <c r="S928" s="70"/>
    </row>
    <row r="929" ht="14.25" customHeight="1">
      <c r="S929" s="70"/>
    </row>
    <row r="930" ht="14.25" customHeight="1">
      <c r="S930" s="70"/>
    </row>
    <row r="931" ht="14.25" customHeight="1">
      <c r="S931" s="70"/>
    </row>
    <row r="932" ht="14.25" customHeight="1">
      <c r="S932" s="70"/>
    </row>
    <row r="933" ht="14.25" customHeight="1">
      <c r="S933" s="70"/>
    </row>
    <row r="934" ht="14.25" customHeight="1">
      <c r="S934" s="70"/>
    </row>
    <row r="935" ht="14.25" customHeight="1">
      <c r="S935" s="70"/>
    </row>
    <row r="936" ht="14.25" customHeight="1">
      <c r="S936" s="70"/>
    </row>
    <row r="937" ht="14.25" customHeight="1">
      <c r="S937" s="70"/>
    </row>
    <row r="938" ht="14.25" customHeight="1">
      <c r="S938" s="70"/>
    </row>
    <row r="939" ht="14.25" customHeight="1">
      <c r="S939" s="70"/>
    </row>
    <row r="940" ht="14.25" customHeight="1">
      <c r="S940" s="70"/>
    </row>
    <row r="941" ht="14.25" customHeight="1">
      <c r="S941" s="70"/>
    </row>
    <row r="942" ht="14.25" customHeight="1">
      <c r="S942" s="70"/>
    </row>
    <row r="943" ht="14.25" customHeight="1">
      <c r="S943" s="70"/>
    </row>
    <row r="944" ht="14.25" customHeight="1">
      <c r="S944" s="70"/>
    </row>
    <row r="945" ht="14.25" customHeight="1">
      <c r="S945" s="70"/>
    </row>
    <row r="946" ht="14.25" customHeight="1">
      <c r="S946" s="70"/>
    </row>
    <row r="947" ht="14.25" customHeight="1">
      <c r="S947" s="70"/>
    </row>
    <row r="948" ht="14.25" customHeight="1">
      <c r="S948" s="70"/>
    </row>
    <row r="949" ht="14.25" customHeight="1">
      <c r="S949" s="70"/>
    </row>
    <row r="950" ht="14.25" customHeight="1">
      <c r="S950" s="70"/>
    </row>
    <row r="951" ht="14.25" customHeight="1">
      <c r="S951" s="70"/>
    </row>
    <row r="952" ht="14.25" customHeight="1">
      <c r="S952" s="70"/>
    </row>
    <row r="953" ht="14.25" customHeight="1">
      <c r="S953" s="70"/>
    </row>
    <row r="954" ht="14.25" customHeight="1">
      <c r="S954" s="70"/>
    </row>
    <row r="955" ht="14.25" customHeight="1">
      <c r="S955" s="70"/>
    </row>
    <row r="956" ht="14.25" customHeight="1">
      <c r="S956" s="70"/>
    </row>
    <row r="957" ht="14.25" customHeight="1">
      <c r="S957" s="70"/>
    </row>
    <row r="958" ht="14.25" customHeight="1">
      <c r="S958" s="70"/>
    </row>
    <row r="959" ht="14.25" customHeight="1">
      <c r="S959" s="70"/>
    </row>
    <row r="960" ht="14.25" customHeight="1">
      <c r="S960" s="70"/>
    </row>
    <row r="961" ht="14.25" customHeight="1">
      <c r="S961" s="70"/>
    </row>
    <row r="962" ht="14.25" customHeight="1">
      <c r="S962" s="70"/>
    </row>
    <row r="963" ht="14.25" customHeight="1">
      <c r="S963" s="70"/>
    </row>
    <row r="964" ht="14.25" customHeight="1">
      <c r="S964" s="70"/>
    </row>
    <row r="965" ht="14.25" customHeight="1">
      <c r="S965" s="70"/>
    </row>
    <row r="966" ht="14.25" customHeight="1">
      <c r="S966" s="70"/>
    </row>
    <row r="967" ht="14.25" customHeight="1">
      <c r="S967" s="70"/>
    </row>
    <row r="968" ht="14.25" customHeight="1">
      <c r="S968" s="70"/>
    </row>
    <row r="969" ht="14.25" customHeight="1">
      <c r="S969" s="70"/>
    </row>
    <row r="970" ht="14.25" customHeight="1">
      <c r="S970" s="70"/>
    </row>
    <row r="971" ht="14.25" customHeight="1">
      <c r="S971" s="70"/>
    </row>
    <row r="972" ht="14.25" customHeight="1">
      <c r="S972" s="70"/>
    </row>
    <row r="973" ht="14.25" customHeight="1">
      <c r="S973" s="70"/>
    </row>
    <row r="974" ht="14.25" customHeight="1">
      <c r="S974" s="70"/>
    </row>
    <row r="975" ht="14.25" customHeight="1">
      <c r="S975" s="70"/>
    </row>
    <row r="976" ht="14.25" customHeight="1">
      <c r="S976" s="70"/>
    </row>
    <row r="977" ht="14.25" customHeight="1">
      <c r="S977" s="70"/>
    </row>
    <row r="978" ht="14.25" customHeight="1">
      <c r="S978" s="70"/>
    </row>
    <row r="979" ht="14.25" customHeight="1">
      <c r="S979" s="70"/>
    </row>
    <row r="980" ht="14.25" customHeight="1">
      <c r="S980" s="70"/>
    </row>
    <row r="981" ht="14.25" customHeight="1">
      <c r="S981" s="70"/>
    </row>
    <row r="982" ht="14.25" customHeight="1">
      <c r="S982" s="70"/>
    </row>
    <row r="983" ht="14.25" customHeight="1">
      <c r="S983" s="70"/>
    </row>
    <row r="984" ht="14.25" customHeight="1">
      <c r="S984" s="70"/>
    </row>
    <row r="985" ht="14.25" customHeight="1">
      <c r="S985" s="70"/>
    </row>
    <row r="986" ht="14.25" customHeight="1">
      <c r="S986" s="70"/>
    </row>
    <row r="987" ht="14.25" customHeight="1">
      <c r="S987" s="70"/>
    </row>
    <row r="988" ht="14.25" customHeight="1">
      <c r="S988" s="70"/>
    </row>
    <row r="989" ht="14.25" customHeight="1">
      <c r="S989" s="70"/>
    </row>
    <row r="990" ht="14.25" customHeight="1">
      <c r="S990" s="70"/>
    </row>
    <row r="991" ht="14.25" customHeight="1">
      <c r="S991" s="70"/>
    </row>
    <row r="992" ht="14.25" customHeight="1">
      <c r="S992" s="70"/>
    </row>
    <row r="993" ht="14.25" customHeight="1">
      <c r="S993" s="70"/>
    </row>
    <row r="994" ht="14.25" customHeight="1">
      <c r="S994" s="70"/>
    </row>
    <row r="995" ht="14.25" customHeight="1">
      <c r="S995" s="70"/>
    </row>
    <row r="996" ht="14.25" customHeight="1">
      <c r="S996" s="70"/>
    </row>
    <row r="997" ht="14.25" customHeight="1">
      <c r="S997" s="70"/>
    </row>
    <row r="998" ht="14.25" customHeight="1">
      <c r="S998" s="70"/>
    </row>
    <row r="999" ht="14.25" customHeight="1">
      <c r="S999" s="70"/>
    </row>
    <row r="1000" ht="14.25" customHeight="1">
      <c r="S1000" s="70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6.38"/>
    <col customWidth="1" min="3" max="3" width="10.75"/>
    <col customWidth="1" min="4" max="4" width="11.38"/>
    <col customWidth="1" min="5" max="6" width="8.63"/>
    <col customWidth="1" min="7" max="7" width="10.63"/>
    <col customWidth="1" min="8" max="8" width="8.63"/>
    <col customWidth="1" min="9" max="9" width="11.75"/>
    <col customWidth="1" min="10" max="20" width="11.13"/>
    <col customWidth="1" min="21" max="21" width="11.0"/>
    <col customWidth="1" min="22" max="26" width="8.63"/>
  </cols>
  <sheetData>
    <row r="1" ht="14.25" customHeight="1"/>
    <row r="2" ht="14.25" customHeight="1">
      <c r="A2" s="71"/>
      <c r="B2" s="72" t="s">
        <v>3</v>
      </c>
      <c r="C2" s="238" t="s">
        <v>563</v>
      </c>
      <c r="D2" s="238" t="s">
        <v>564</v>
      </c>
      <c r="E2" s="239" t="s">
        <v>49</v>
      </c>
      <c r="F2" s="74"/>
      <c r="G2" s="73" t="s">
        <v>196</v>
      </c>
      <c r="I2" s="239" t="s">
        <v>51</v>
      </c>
      <c r="J2" s="239" t="s">
        <v>1</v>
      </c>
      <c r="K2" s="239" t="s">
        <v>52</v>
      </c>
      <c r="L2" s="239" t="s">
        <v>53</v>
      </c>
      <c r="M2" s="239" t="s">
        <v>54</v>
      </c>
      <c r="N2" s="239" t="s">
        <v>55</v>
      </c>
      <c r="O2" s="239" t="s">
        <v>56</v>
      </c>
      <c r="P2" s="239" t="s">
        <v>57</v>
      </c>
      <c r="Q2" s="239" t="s">
        <v>58</v>
      </c>
      <c r="R2" s="239" t="s">
        <v>59</v>
      </c>
      <c r="S2" s="239" t="s">
        <v>60</v>
      </c>
      <c r="T2" s="239" t="s">
        <v>61</v>
      </c>
      <c r="U2" s="73" t="s">
        <v>62</v>
      </c>
    </row>
    <row r="3" ht="14.25" customHeight="1">
      <c r="A3" s="70" t="s">
        <v>63</v>
      </c>
      <c r="B3" s="74"/>
      <c r="C3" s="240"/>
      <c r="D3" s="240"/>
      <c r="E3" s="241"/>
      <c r="F3" s="74"/>
      <c r="G3" s="70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</row>
    <row r="4" ht="14.25" customHeight="1">
      <c r="A4" s="75">
        <f>MAX($A3:A$3)+1</f>
        <v>1</v>
      </c>
      <c r="B4" s="243" t="s">
        <v>64</v>
      </c>
      <c r="C4" s="244"/>
      <c r="D4" s="244"/>
      <c r="E4" s="239"/>
      <c r="F4" s="70"/>
      <c r="G4" s="73"/>
      <c r="H4" s="70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73"/>
    </row>
    <row r="5" ht="14.25" customHeight="1">
      <c r="A5" s="76"/>
      <c r="B5" s="245" t="s">
        <v>65</v>
      </c>
      <c r="C5" s="246"/>
      <c r="D5" s="246"/>
      <c r="E5" s="247" t="s">
        <v>67</v>
      </c>
      <c r="F5" s="74"/>
      <c r="G5" s="79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80"/>
    </row>
    <row r="6" ht="14.25" customHeight="1">
      <c r="A6" s="76"/>
      <c r="B6" s="245" t="s">
        <v>66</v>
      </c>
      <c r="C6" s="246"/>
      <c r="D6" s="246"/>
      <c r="E6" s="247" t="s">
        <v>67</v>
      </c>
      <c r="F6" s="74"/>
      <c r="G6" s="79">
        <v>11.0</v>
      </c>
      <c r="I6" s="249">
        <v>10.929592243145253</v>
      </c>
      <c r="J6" s="249">
        <v>9.903902209570981</v>
      </c>
      <c r="K6" s="249">
        <v>14.391261136729833</v>
      </c>
      <c r="L6" s="249">
        <v>9.934210533386324</v>
      </c>
      <c r="M6" s="249"/>
      <c r="N6" s="249"/>
      <c r="O6" s="249"/>
      <c r="P6" s="249"/>
      <c r="Q6" s="249"/>
      <c r="R6" s="249"/>
      <c r="S6" s="249"/>
      <c r="T6" s="248"/>
      <c r="U6" s="250"/>
    </row>
    <row r="7" ht="14.25" customHeight="1">
      <c r="A7" s="76"/>
      <c r="B7" s="245" t="s">
        <v>565</v>
      </c>
      <c r="C7" s="246"/>
      <c r="D7" s="246"/>
      <c r="E7" s="247" t="s">
        <v>67</v>
      </c>
      <c r="F7" s="74"/>
      <c r="G7" s="79">
        <v>15.0</v>
      </c>
      <c r="I7" s="249">
        <v>18.577244544821546</v>
      </c>
      <c r="J7" s="249">
        <v>15.555569264081809</v>
      </c>
      <c r="K7" s="249">
        <v>23.63981843247396</v>
      </c>
      <c r="L7" s="249">
        <v>15.056688451765828</v>
      </c>
      <c r="M7" s="249"/>
      <c r="N7" s="249"/>
      <c r="O7" s="249"/>
      <c r="P7" s="249"/>
      <c r="Q7" s="249"/>
      <c r="R7" s="249"/>
      <c r="S7" s="249"/>
      <c r="T7" s="248"/>
      <c r="U7" s="250"/>
    </row>
    <row r="8" ht="14.25" customHeight="1">
      <c r="A8" s="76"/>
      <c r="B8" s="245" t="s">
        <v>70</v>
      </c>
      <c r="C8" s="246"/>
      <c r="D8" s="246"/>
      <c r="E8" s="247" t="s">
        <v>17</v>
      </c>
      <c r="F8" s="74"/>
      <c r="G8" s="85">
        <f>U8</f>
        <v>5574.716003</v>
      </c>
      <c r="I8" s="248">
        <v>1235.0772050500002</v>
      </c>
      <c r="J8" s="248">
        <v>1603.4057954099983</v>
      </c>
      <c r="K8" s="248">
        <v>1115.198552616</v>
      </c>
      <c r="L8" s="248">
        <v>1621.0344501840002</v>
      </c>
      <c r="M8" s="248"/>
      <c r="N8" s="248"/>
      <c r="O8" s="248"/>
      <c r="P8" s="248"/>
      <c r="Q8" s="248"/>
      <c r="R8" s="248"/>
      <c r="S8" s="248"/>
      <c r="T8" s="248"/>
      <c r="U8" s="93">
        <f t="shared" ref="U8:U9" si="1">SUM(I8:T8)</f>
        <v>5574.716003</v>
      </c>
    </row>
    <row r="9" ht="14.25" customHeight="1">
      <c r="A9" s="76"/>
      <c r="B9" s="245" t="s">
        <v>71</v>
      </c>
      <c r="C9" s="246"/>
      <c r="D9" s="246"/>
      <c r="E9" s="247" t="s">
        <v>17</v>
      </c>
      <c r="F9" s="74"/>
      <c r="G9" s="85">
        <v>18814.0</v>
      </c>
      <c r="I9" s="248">
        <v>1221.8655974719993</v>
      </c>
      <c r="J9" s="248">
        <v>1414.924444436</v>
      </c>
      <c r="K9" s="248">
        <v>1090.6968460540004</v>
      </c>
      <c r="L9" s="248">
        <v>1561.4226650119995</v>
      </c>
      <c r="M9" s="248"/>
      <c r="N9" s="248"/>
      <c r="O9" s="248"/>
      <c r="P9" s="248"/>
      <c r="Q9" s="248"/>
      <c r="R9" s="248"/>
      <c r="S9" s="248"/>
      <c r="T9" s="248"/>
      <c r="U9" s="93">
        <f t="shared" si="1"/>
        <v>5288.909553</v>
      </c>
    </row>
    <row r="10" ht="14.25" customHeight="1">
      <c r="A10" s="76"/>
      <c r="B10" s="245" t="s">
        <v>72</v>
      </c>
      <c r="C10" s="246"/>
      <c r="D10" s="246"/>
      <c r="E10" s="247" t="s">
        <v>69</v>
      </c>
      <c r="F10" s="74"/>
      <c r="G10" s="95">
        <f>IFERROR(G8/G9,0)</f>
        <v>0.296306793</v>
      </c>
      <c r="I10" s="251">
        <f t="shared" ref="I10:L10" si="2">IFERROR(I8/I9,0)</f>
        <v>1.010812652</v>
      </c>
      <c r="J10" s="251">
        <f t="shared" si="2"/>
        <v>1.133209481</v>
      </c>
      <c r="K10" s="251">
        <f t="shared" si="2"/>
        <v>1.022464268</v>
      </c>
      <c r="L10" s="251">
        <f t="shared" si="2"/>
        <v>1.038177866</v>
      </c>
      <c r="M10" s="248"/>
      <c r="N10" s="248"/>
      <c r="O10" s="248"/>
      <c r="P10" s="248"/>
      <c r="Q10" s="248"/>
      <c r="R10" s="248"/>
      <c r="S10" s="248"/>
      <c r="T10" s="248"/>
      <c r="U10" s="84">
        <f>IFERROR(U8/U9,0)</f>
        <v>1.054038824</v>
      </c>
    </row>
    <row r="11" ht="14.25" customHeight="1">
      <c r="B11" s="242"/>
      <c r="E11" s="242"/>
      <c r="I11" s="242"/>
      <c r="J11" s="242"/>
      <c r="K11" s="242"/>
      <c r="L11" s="242"/>
      <c r="M11" s="242"/>
      <c r="N11" s="242"/>
      <c r="O11" s="242"/>
      <c r="P11" s="242"/>
      <c r="Q11" s="242"/>
      <c r="R11" s="242"/>
      <c r="S11" s="242"/>
      <c r="T11" s="242"/>
    </row>
    <row r="12" ht="14.25" customHeight="1">
      <c r="A12" s="75">
        <f>MAX($A$3:A11)+1</f>
        <v>2</v>
      </c>
      <c r="B12" s="243" t="s">
        <v>64</v>
      </c>
      <c r="C12" s="244"/>
      <c r="D12" s="244"/>
      <c r="E12" s="239"/>
      <c r="F12" s="70"/>
      <c r="G12" s="73"/>
      <c r="H12" s="70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73"/>
    </row>
    <row r="13" ht="14.25" customHeight="1">
      <c r="A13" s="76"/>
      <c r="B13" s="245" t="s">
        <v>21</v>
      </c>
      <c r="C13" s="246"/>
      <c r="D13" s="246"/>
      <c r="E13" s="247"/>
      <c r="F13" s="74"/>
      <c r="G13" s="79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80"/>
    </row>
    <row r="14" ht="14.25" customHeight="1">
      <c r="A14" s="76"/>
      <c r="B14" s="245" t="s">
        <v>566</v>
      </c>
      <c r="C14" s="246"/>
      <c r="D14" s="246"/>
      <c r="E14" s="247" t="s">
        <v>18</v>
      </c>
      <c r="F14" s="74"/>
      <c r="G14" s="79"/>
      <c r="I14" s="248">
        <v>1.3498890240000002E7</v>
      </c>
      <c r="J14" s="248">
        <v>1.5879974200000001E7</v>
      </c>
      <c r="K14" s="248">
        <v>1.604911359E7</v>
      </c>
      <c r="L14" s="248">
        <v>1.6103697510000002E7</v>
      </c>
      <c r="M14" s="248"/>
      <c r="N14" s="248"/>
      <c r="O14" s="248"/>
      <c r="P14" s="248"/>
      <c r="Q14" s="248"/>
      <c r="R14" s="248"/>
      <c r="S14" s="248"/>
      <c r="T14" s="248"/>
      <c r="U14" s="80"/>
    </row>
    <row r="15" ht="14.25" customHeight="1">
      <c r="A15" s="76"/>
      <c r="B15" s="245" t="s">
        <v>567</v>
      </c>
      <c r="C15" s="246"/>
      <c r="D15" s="246"/>
      <c r="E15" s="247" t="s">
        <v>18</v>
      </c>
      <c r="F15" s="74"/>
      <c r="G15" s="79"/>
      <c r="I15" s="248">
        <v>1.6189431264843034E7</v>
      </c>
      <c r="J15" s="248">
        <v>1.6210987828622565E7</v>
      </c>
      <c r="K15" s="248">
        <v>1.7645272819317315E7</v>
      </c>
      <c r="L15" s="248">
        <v>1.797649126470347E7</v>
      </c>
      <c r="M15" s="248">
        <v>1.6185972634775812E7</v>
      </c>
      <c r="N15" s="248">
        <v>1.641373490708442E7</v>
      </c>
      <c r="O15" s="248">
        <v>1.7230887134573586E7</v>
      </c>
      <c r="P15" s="248">
        <v>1.8623373672838293E7</v>
      </c>
      <c r="Q15" s="248">
        <v>1.8089652365310196E7</v>
      </c>
      <c r="R15" s="248">
        <v>1.8239848198501166E7</v>
      </c>
      <c r="S15" s="248">
        <v>1.8330580021580596E7</v>
      </c>
      <c r="T15" s="248">
        <v>1.8213005169640686E7</v>
      </c>
      <c r="U15" s="80"/>
    </row>
    <row r="16" ht="14.25" customHeight="1">
      <c r="A16" s="76"/>
      <c r="B16" s="245" t="s">
        <v>568</v>
      </c>
      <c r="C16" s="246"/>
      <c r="D16" s="246"/>
      <c r="E16" s="247" t="s">
        <v>69</v>
      </c>
      <c r="F16" s="74"/>
      <c r="G16" s="79"/>
      <c r="I16" s="251">
        <f t="shared" ref="I16:L16" si="3">IFERROR(I14/I15,0)</f>
        <v>0.833808799</v>
      </c>
      <c r="J16" s="251">
        <f t="shared" si="3"/>
        <v>0.9795809094</v>
      </c>
      <c r="K16" s="251">
        <f t="shared" si="3"/>
        <v>0.909541822</v>
      </c>
      <c r="L16" s="251">
        <f t="shared" si="3"/>
        <v>0.895819839</v>
      </c>
      <c r="M16" s="248"/>
      <c r="N16" s="248"/>
      <c r="O16" s="248"/>
      <c r="P16" s="248"/>
      <c r="Q16" s="248"/>
      <c r="R16" s="248"/>
      <c r="S16" s="248"/>
      <c r="T16" s="248"/>
      <c r="U16" s="80"/>
    </row>
    <row r="17" ht="14.25" customHeight="1">
      <c r="A17" s="76"/>
      <c r="B17" s="252"/>
      <c r="C17" s="246"/>
      <c r="D17" s="246"/>
      <c r="E17" s="247"/>
      <c r="F17" s="74"/>
      <c r="G17" s="79"/>
      <c r="I17" s="248"/>
      <c r="J17" s="248"/>
      <c r="K17" s="248"/>
      <c r="L17" s="248"/>
      <c r="M17" s="248"/>
      <c r="N17" s="248"/>
      <c r="O17" s="248"/>
      <c r="P17" s="248"/>
      <c r="Q17" s="248"/>
      <c r="R17" s="248"/>
      <c r="S17" s="248"/>
      <c r="T17" s="248"/>
      <c r="U17" s="80"/>
    </row>
    <row r="18" ht="14.25" customHeight="1">
      <c r="A18" s="76"/>
      <c r="B18" s="245" t="s">
        <v>23</v>
      </c>
      <c r="C18" s="246"/>
      <c r="D18" s="246"/>
      <c r="E18" s="247"/>
      <c r="F18" s="74" t="s">
        <v>569</v>
      </c>
      <c r="G18" s="79"/>
      <c r="I18" s="249"/>
      <c r="J18" s="249"/>
      <c r="K18" s="249"/>
      <c r="L18" s="249"/>
      <c r="M18" s="249"/>
      <c r="N18" s="249"/>
      <c r="O18" s="249"/>
      <c r="P18" s="249"/>
      <c r="Q18" s="249"/>
      <c r="R18" s="249"/>
      <c r="S18" s="249"/>
      <c r="T18" s="248"/>
      <c r="U18" s="250"/>
    </row>
    <row r="19" ht="14.25" customHeight="1">
      <c r="A19" s="76"/>
      <c r="B19" s="245" t="s">
        <v>566</v>
      </c>
      <c r="C19" s="246"/>
      <c r="D19" s="246"/>
      <c r="E19" s="247" t="s">
        <v>18</v>
      </c>
      <c r="F19" s="74"/>
      <c r="G19" s="79"/>
      <c r="I19" s="248">
        <f>2042.36*1000</f>
        <v>2042360</v>
      </c>
      <c r="J19" s="248">
        <f>2033.33*1000</f>
        <v>2033330</v>
      </c>
      <c r="K19" s="249"/>
      <c r="L19" s="249"/>
      <c r="M19" s="249"/>
      <c r="N19" s="249"/>
      <c r="O19" s="249"/>
      <c r="P19" s="249"/>
      <c r="Q19" s="249"/>
      <c r="R19" s="249"/>
      <c r="S19" s="249"/>
      <c r="T19" s="248"/>
      <c r="U19" s="250"/>
    </row>
    <row r="20" ht="14.25" customHeight="1">
      <c r="A20" s="76"/>
      <c r="B20" s="245" t="s">
        <v>567</v>
      </c>
      <c r="C20" s="246"/>
      <c r="D20" s="246"/>
      <c r="E20" s="247" t="s">
        <v>18</v>
      </c>
      <c r="F20" s="74"/>
      <c r="G20" s="79"/>
      <c r="I20" s="248">
        <f>1946.8*1000</f>
        <v>1946800</v>
      </c>
      <c r="J20" s="248">
        <f>1966.8*1000</f>
        <v>1966800</v>
      </c>
      <c r="K20" s="249"/>
      <c r="L20" s="249"/>
      <c r="M20" s="249"/>
      <c r="N20" s="249"/>
      <c r="O20" s="249"/>
      <c r="P20" s="249"/>
      <c r="Q20" s="249"/>
      <c r="R20" s="249"/>
      <c r="S20" s="249"/>
      <c r="T20" s="248"/>
      <c r="U20" s="250"/>
    </row>
    <row r="21" ht="14.25" customHeight="1">
      <c r="A21" s="76"/>
      <c r="B21" s="245" t="s">
        <v>570</v>
      </c>
      <c r="C21" s="246"/>
      <c r="D21" s="246"/>
      <c r="E21" s="247" t="s">
        <v>69</v>
      </c>
      <c r="F21" s="74"/>
      <c r="G21" s="79"/>
      <c r="I21" s="251">
        <f t="shared" ref="I21:J21" si="4">IFERROR(I19/I20,0)</f>
        <v>1.049085679</v>
      </c>
      <c r="J21" s="251">
        <f t="shared" si="4"/>
        <v>1.03382652</v>
      </c>
      <c r="K21" s="249"/>
      <c r="L21" s="249"/>
      <c r="M21" s="249"/>
      <c r="N21" s="249"/>
      <c r="O21" s="249"/>
      <c r="P21" s="249"/>
      <c r="Q21" s="249"/>
      <c r="R21" s="249"/>
      <c r="S21" s="249"/>
      <c r="T21" s="248"/>
      <c r="U21" s="250"/>
    </row>
    <row r="22" ht="14.25" customHeight="1">
      <c r="A22" s="76"/>
      <c r="B22" s="252"/>
      <c r="C22" s="246"/>
      <c r="D22" s="246"/>
      <c r="E22" s="247"/>
      <c r="F22" s="74"/>
      <c r="G22" s="7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8"/>
      <c r="U22" s="250"/>
    </row>
    <row r="23" ht="14.25" customHeight="1">
      <c r="A23" s="76"/>
      <c r="B23" s="245" t="s">
        <v>571</v>
      </c>
      <c r="C23" s="246"/>
      <c r="D23" s="246"/>
      <c r="E23" s="247"/>
      <c r="F23" s="74" t="s">
        <v>569</v>
      </c>
      <c r="G23" s="7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8"/>
      <c r="U23" s="250"/>
    </row>
    <row r="24" ht="14.25" customHeight="1">
      <c r="A24" s="76"/>
      <c r="B24" s="245" t="s">
        <v>566</v>
      </c>
      <c r="C24" s="246"/>
      <c r="D24" s="246"/>
      <c r="E24" s="247" t="s">
        <v>18</v>
      </c>
      <c r="F24" s="74"/>
      <c r="G24" s="79"/>
      <c r="I24" s="248">
        <f>675.11*1000</f>
        <v>675110</v>
      </c>
      <c r="J24" s="248">
        <f>631.03*1000</f>
        <v>631030</v>
      </c>
      <c r="K24" s="249"/>
      <c r="L24" s="249"/>
      <c r="M24" s="249"/>
      <c r="N24" s="249"/>
      <c r="O24" s="249"/>
      <c r="P24" s="249"/>
      <c r="Q24" s="249"/>
      <c r="R24" s="249"/>
      <c r="S24" s="249"/>
      <c r="T24" s="248"/>
      <c r="U24" s="250"/>
    </row>
    <row r="25" ht="14.25" customHeight="1">
      <c r="A25" s="76"/>
      <c r="B25" s="245" t="s">
        <v>567</v>
      </c>
      <c r="C25" s="246"/>
      <c r="D25" s="246"/>
      <c r="E25" s="247" t="s">
        <v>18</v>
      </c>
      <c r="F25" s="74"/>
      <c r="G25" s="79"/>
      <c r="I25" s="248">
        <f t="shared" ref="I25:J25" si="5">602.1*1000</f>
        <v>602100</v>
      </c>
      <c r="J25" s="248">
        <f t="shared" si="5"/>
        <v>602100</v>
      </c>
      <c r="K25" s="249"/>
      <c r="L25" s="249"/>
      <c r="M25" s="249"/>
      <c r="N25" s="249"/>
      <c r="O25" s="249"/>
      <c r="P25" s="249"/>
      <c r="Q25" s="249"/>
      <c r="R25" s="249"/>
      <c r="S25" s="249"/>
      <c r="T25" s="248"/>
      <c r="U25" s="250"/>
    </row>
    <row r="26" ht="14.25" customHeight="1">
      <c r="A26" s="76"/>
      <c r="B26" s="245" t="s">
        <v>572</v>
      </c>
      <c r="C26" s="246"/>
      <c r="D26" s="246"/>
      <c r="E26" s="247" t="s">
        <v>69</v>
      </c>
      <c r="F26" s="74"/>
      <c r="G26" s="79"/>
      <c r="I26" s="251">
        <f t="shared" ref="I26:J26" si="6">IFERROR(I24/I25,0)</f>
        <v>1.121258927</v>
      </c>
      <c r="J26" s="251">
        <f t="shared" si="6"/>
        <v>1.048048497</v>
      </c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93">
        <f>SUM(I26:T26)</f>
        <v>2.169307424</v>
      </c>
    </row>
    <row r="27" ht="14.25" customHeight="1">
      <c r="B27" s="242"/>
      <c r="E27" s="242"/>
      <c r="I27" s="242"/>
      <c r="J27" s="242"/>
      <c r="K27" s="242"/>
      <c r="L27" s="242"/>
      <c r="M27" s="242"/>
      <c r="N27" s="242"/>
      <c r="O27" s="242"/>
      <c r="P27" s="242"/>
      <c r="Q27" s="242"/>
      <c r="R27" s="242"/>
      <c r="S27" s="242"/>
      <c r="T27" s="242"/>
    </row>
    <row r="28" ht="14.25" customHeight="1">
      <c r="A28" s="75" t="str">
        <f>MAX($A27:A$40)+1</f>
        <v>#REF!</v>
      </c>
      <c r="B28" s="243" t="s">
        <v>158</v>
      </c>
      <c r="C28" s="244"/>
      <c r="D28" s="244"/>
      <c r="E28" s="247"/>
      <c r="F28" s="74"/>
      <c r="G28" s="87"/>
      <c r="I28" s="253"/>
      <c r="J28" s="253"/>
      <c r="K28" s="253"/>
      <c r="L28" s="253"/>
      <c r="M28" s="253"/>
      <c r="N28" s="253"/>
      <c r="O28" s="253"/>
      <c r="P28" s="253"/>
      <c r="Q28" s="253"/>
      <c r="R28" s="253"/>
      <c r="S28" s="253"/>
      <c r="T28" s="253"/>
      <c r="U28" s="89"/>
    </row>
    <row r="29" ht="14.25" customHeight="1">
      <c r="A29" s="76"/>
      <c r="B29" s="252" t="s">
        <v>159</v>
      </c>
      <c r="C29" s="244"/>
      <c r="D29" s="244"/>
      <c r="E29" s="247"/>
      <c r="F29" s="74"/>
      <c r="G29" s="87"/>
      <c r="I29" s="253"/>
      <c r="J29" s="253"/>
      <c r="K29" s="253"/>
      <c r="L29" s="253"/>
      <c r="M29" s="253"/>
      <c r="N29" s="253"/>
      <c r="O29" s="253"/>
      <c r="P29" s="253"/>
      <c r="Q29" s="253"/>
      <c r="R29" s="253"/>
      <c r="S29" s="253"/>
      <c r="T29" s="253"/>
      <c r="U29" s="89"/>
    </row>
    <row r="30" ht="13.5" customHeight="1">
      <c r="A30" s="76"/>
      <c r="B30" s="252" t="s">
        <v>160</v>
      </c>
      <c r="C30" s="244"/>
      <c r="D30" s="244"/>
      <c r="E30" s="247" t="s">
        <v>161</v>
      </c>
      <c r="F30" s="74"/>
      <c r="G30" s="87"/>
      <c r="I30" s="254">
        <f t="shared" ref="I30:J30" si="7">I33+I36</f>
        <v>36650.84</v>
      </c>
      <c r="J30" s="254">
        <f t="shared" si="7"/>
        <v>36117.1</v>
      </c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100">
        <f t="shared" ref="U30:U31" si="9">SUM(I30:T30)</f>
        <v>72767.94</v>
      </c>
    </row>
    <row r="31" ht="14.25" customHeight="1">
      <c r="A31" s="76"/>
      <c r="B31" s="252" t="s">
        <v>162</v>
      </c>
      <c r="C31" s="244"/>
      <c r="D31" s="244"/>
      <c r="E31" s="247" t="s">
        <v>161</v>
      </c>
      <c r="F31" s="74"/>
      <c r="G31" s="87"/>
      <c r="I31" s="254">
        <f t="shared" ref="I31:J31" si="8">I34+I37</f>
        <v>9705</v>
      </c>
      <c r="J31" s="254">
        <f t="shared" si="8"/>
        <v>11807</v>
      </c>
      <c r="K31" s="254"/>
      <c r="L31" s="254"/>
      <c r="M31" s="254"/>
      <c r="N31" s="254"/>
      <c r="O31" s="254"/>
      <c r="P31" s="254"/>
      <c r="Q31" s="254"/>
      <c r="R31" s="254"/>
      <c r="S31" s="254"/>
      <c r="T31" s="254"/>
      <c r="U31" s="100">
        <f t="shared" si="9"/>
        <v>21512</v>
      </c>
    </row>
    <row r="32" ht="14.25" customHeight="1">
      <c r="A32" s="76"/>
      <c r="B32" s="252" t="s">
        <v>163</v>
      </c>
      <c r="C32" s="244"/>
      <c r="D32" s="244"/>
      <c r="E32" s="247" t="s">
        <v>69</v>
      </c>
      <c r="F32" s="74"/>
      <c r="G32" s="87"/>
      <c r="I32" s="253">
        <f t="shared" ref="I32:J32" si="10">IFERROR(I31/I30,0)</f>
        <v>0.2647961138</v>
      </c>
      <c r="J32" s="253">
        <f t="shared" si="10"/>
        <v>0.3269088603</v>
      </c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89">
        <f>IFERROR(U31/U30,0)</f>
        <v>0.2956246941</v>
      </c>
    </row>
    <row r="33" ht="13.5" customHeight="1">
      <c r="A33" s="76"/>
      <c r="B33" s="252" t="s">
        <v>164</v>
      </c>
      <c r="C33" s="244"/>
      <c r="D33" s="244"/>
      <c r="E33" s="247" t="s">
        <v>161</v>
      </c>
      <c r="F33" s="74"/>
      <c r="G33" s="87"/>
      <c r="I33" s="254">
        <v>30584.01</v>
      </c>
      <c r="J33" s="254">
        <v>29807.03</v>
      </c>
      <c r="K33" s="254"/>
      <c r="L33" s="254"/>
      <c r="M33" s="254"/>
      <c r="N33" s="254"/>
      <c r="O33" s="254"/>
      <c r="P33" s="254"/>
      <c r="Q33" s="254"/>
      <c r="R33" s="254"/>
      <c r="S33" s="254"/>
      <c r="T33" s="254"/>
      <c r="U33" s="100">
        <f t="shared" ref="U33:U34" si="11">SUM(I33:T33)</f>
        <v>60391.04</v>
      </c>
    </row>
    <row r="34" ht="14.25" customHeight="1">
      <c r="A34" s="76"/>
      <c r="B34" s="252" t="s">
        <v>165</v>
      </c>
      <c r="C34" s="244"/>
      <c r="D34" s="244"/>
      <c r="E34" s="247" t="s">
        <v>161</v>
      </c>
      <c r="F34" s="74"/>
      <c r="G34" s="87"/>
      <c r="I34" s="254">
        <v>7548.5</v>
      </c>
      <c r="J34" s="254">
        <v>10069.5</v>
      </c>
      <c r="K34" s="254"/>
      <c r="L34" s="254"/>
      <c r="M34" s="254"/>
      <c r="N34" s="254"/>
      <c r="O34" s="254"/>
      <c r="P34" s="254"/>
      <c r="Q34" s="254"/>
      <c r="R34" s="254"/>
      <c r="S34" s="254"/>
      <c r="T34" s="254"/>
      <c r="U34" s="100">
        <f t="shared" si="11"/>
        <v>17618</v>
      </c>
    </row>
    <row r="35" ht="14.25" customHeight="1">
      <c r="A35" s="76"/>
      <c r="B35" s="252" t="s">
        <v>163</v>
      </c>
      <c r="C35" s="244"/>
      <c r="D35" s="244"/>
      <c r="E35" s="247" t="s">
        <v>69</v>
      </c>
      <c r="F35" s="74"/>
      <c r="G35" s="87"/>
      <c r="I35" s="253">
        <f t="shared" ref="I35:J35" si="12">IFERROR(I34/I33,0)</f>
        <v>0.2468119779</v>
      </c>
      <c r="J35" s="253">
        <f t="shared" si="12"/>
        <v>0.3378229901</v>
      </c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89">
        <f>IFERROR(U34/U33,0)</f>
        <v>0.2917320185</v>
      </c>
    </row>
    <row r="36" ht="13.5" customHeight="1">
      <c r="A36" s="76"/>
      <c r="B36" s="252" t="s">
        <v>166</v>
      </c>
      <c r="C36" s="244"/>
      <c r="D36" s="244"/>
      <c r="E36" s="247" t="s">
        <v>161</v>
      </c>
      <c r="F36" s="74"/>
      <c r="G36" s="87"/>
      <c r="I36" s="254">
        <v>6066.83</v>
      </c>
      <c r="J36" s="254">
        <v>6310.07</v>
      </c>
      <c r="K36" s="254"/>
      <c r="L36" s="254"/>
      <c r="M36" s="254"/>
      <c r="N36" s="254"/>
      <c r="O36" s="254"/>
      <c r="P36" s="254"/>
      <c r="Q36" s="254"/>
      <c r="R36" s="254"/>
      <c r="S36" s="254"/>
      <c r="T36" s="254"/>
      <c r="U36" s="100">
        <f t="shared" ref="U36:U37" si="13">SUM(I36:T36)</f>
        <v>12376.9</v>
      </c>
    </row>
    <row r="37" ht="14.25" customHeight="1">
      <c r="A37" s="76"/>
      <c r="B37" s="252" t="s">
        <v>167</v>
      </c>
      <c r="C37" s="244"/>
      <c r="D37" s="244"/>
      <c r="E37" s="247" t="s">
        <v>161</v>
      </c>
      <c r="F37" s="74"/>
      <c r="G37" s="87"/>
      <c r="I37" s="254">
        <v>2156.5</v>
      </c>
      <c r="J37" s="254">
        <v>1737.5</v>
      </c>
      <c r="K37" s="254"/>
      <c r="L37" s="254"/>
      <c r="M37" s="254"/>
      <c r="N37" s="254"/>
      <c r="O37" s="254"/>
      <c r="P37" s="254"/>
      <c r="Q37" s="254"/>
      <c r="R37" s="254"/>
      <c r="S37" s="254"/>
      <c r="T37" s="254"/>
      <c r="U37" s="100">
        <f t="shared" si="13"/>
        <v>3894</v>
      </c>
    </row>
    <row r="38" ht="14.25" customHeight="1">
      <c r="A38" s="76"/>
      <c r="B38" s="252" t="s">
        <v>163</v>
      </c>
      <c r="C38" s="244"/>
      <c r="D38" s="244"/>
      <c r="E38" s="247" t="s">
        <v>69</v>
      </c>
      <c r="F38" s="74"/>
      <c r="G38" s="87"/>
      <c r="I38" s="253">
        <f t="shared" ref="I38:J38" si="14">IFERROR(I37/I36,0)</f>
        <v>0.355457463</v>
      </c>
      <c r="J38" s="253">
        <f t="shared" si="14"/>
        <v>0.2753535222</v>
      </c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89">
        <f>IFERROR(U37/U36,0)</f>
        <v>0.3146183616</v>
      </c>
    </row>
    <row r="39" ht="14.25" customHeight="1">
      <c r="A39" s="76"/>
      <c r="B39" s="255" t="s">
        <v>168</v>
      </c>
      <c r="C39" s="244"/>
      <c r="D39" s="244"/>
      <c r="E39" s="78"/>
      <c r="F39" s="74"/>
      <c r="G39" s="87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</row>
    <row r="40" ht="14.25" customHeight="1"/>
    <row r="41" ht="14.25" customHeight="1"/>
    <row r="42" ht="14.25" customHeight="1"/>
    <row r="43" ht="14.25" hidden="1" customHeight="1">
      <c r="A43" s="75">
        <f>MAX($A$4:A11)+1</f>
        <v>2</v>
      </c>
      <c r="B43" s="72" t="s">
        <v>573</v>
      </c>
      <c r="C43" s="244"/>
      <c r="D43" s="244"/>
      <c r="E43" s="78"/>
      <c r="F43" s="74"/>
      <c r="G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</row>
    <row r="44" ht="14.25" hidden="1" customHeight="1">
      <c r="A44" s="76"/>
      <c r="B44" s="83" t="s">
        <v>574</v>
      </c>
      <c r="C44" s="244"/>
      <c r="D44" s="244"/>
      <c r="E44" s="78" t="s">
        <v>448</v>
      </c>
      <c r="F44" s="74"/>
      <c r="G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>
        <f t="shared" ref="U44:U45" si="15">SUM(I44:T44)</f>
        <v>0</v>
      </c>
    </row>
    <row r="45" ht="14.25" hidden="1" customHeight="1">
      <c r="A45" s="76"/>
      <c r="B45" s="83" t="s">
        <v>575</v>
      </c>
      <c r="C45" s="244"/>
      <c r="D45" s="244"/>
      <c r="E45" s="78" t="s">
        <v>448</v>
      </c>
      <c r="F45" s="74"/>
      <c r="G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>
        <f t="shared" si="15"/>
        <v>0</v>
      </c>
    </row>
    <row r="46" ht="14.25" hidden="1" customHeight="1">
      <c r="A46" s="76"/>
      <c r="B46" s="83" t="s">
        <v>69</v>
      </c>
      <c r="C46" s="244"/>
      <c r="D46" s="244"/>
      <c r="E46" s="78" t="s">
        <v>69</v>
      </c>
      <c r="F46" s="74"/>
      <c r="G46" s="93"/>
      <c r="I46" s="88">
        <f t="shared" ref="I46:U46" si="16">IFERROR(I45/I44,0)</f>
        <v>0</v>
      </c>
      <c r="J46" s="88">
        <f t="shared" si="16"/>
        <v>0</v>
      </c>
      <c r="K46" s="88">
        <f t="shared" si="16"/>
        <v>0</v>
      </c>
      <c r="L46" s="88">
        <f t="shared" si="16"/>
        <v>0</v>
      </c>
      <c r="M46" s="88">
        <f t="shared" si="16"/>
        <v>0</v>
      </c>
      <c r="N46" s="88">
        <f t="shared" si="16"/>
        <v>0</v>
      </c>
      <c r="O46" s="88">
        <f t="shared" si="16"/>
        <v>0</v>
      </c>
      <c r="P46" s="88">
        <f t="shared" si="16"/>
        <v>0</v>
      </c>
      <c r="Q46" s="88">
        <f t="shared" si="16"/>
        <v>0</v>
      </c>
      <c r="R46" s="88">
        <f t="shared" si="16"/>
        <v>0</v>
      </c>
      <c r="S46" s="88">
        <f t="shared" si="16"/>
        <v>0</v>
      </c>
      <c r="T46" s="88">
        <f t="shared" si="16"/>
        <v>0</v>
      </c>
      <c r="U46" s="88">
        <f t="shared" si="16"/>
        <v>0</v>
      </c>
    </row>
    <row r="47" ht="14.25" hidden="1" customHeight="1">
      <c r="A47" s="75">
        <f>MAX($A$43:A46)+1</f>
        <v>3</v>
      </c>
      <c r="B47" s="72" t="s">
        <v>576</v>
      </c>
      <c r="C47" s="244"/>
      <c r="D47" s="244"/>
      <c r="E47" s="78"/>
      <c r="F47" s="74"/>
      <c r="G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</row>
    <row r="48" ht="14.25" hidden="1" customHeight="1">
      <c r="A48" s="76"/>
      <c r="B48" s="83" t="s">
        <v>577</v>
      </c>
      <c r="C48" s="244"/>
      <c r="D48" s="244"/>
      <c r="E48" s="78" t="s">
        <v>448</v>
      </c>
      <c r="F48" s="74"/>
      <c r="G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>
        <f t="shared" ref="U48:U49" si="17">SUM(I48:T48)</f>
        <v>0</v>
      </c>
    </row>
    <row r="49" ht="14.25" hidden="1" customHeight="1">
      <c r="A49" s="76"/>
      <c r="B49" s="83" t="s">
        <v>578</v>
      </c>
      <c r="C49" s="244"/>
      <c r="D49" s="244"/>
      <c r="E49" s="78" t="s">
        <v>448</v>
      </c>
      <c r="F49" s="74"/>
      <c r="G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>
        <f t="shared" si="17"/>
        <v>0</v>
      </c>
    </row>
    <row r="50" ht="14.25" hidden="1" customHeight="1">
      <c r="A50" s="76"/>
      <c r="B50" s="83" t="s">
        <v>579</v>
      </c>
      <c r="C50" s="244"/>
      <c r="D50" s="244"/>
      <c r="E50" s="78" t="s">
        <v>69</v>
      </c>
      <c r="F50" s="74"/>
      <c r="G50" s="93"/>
      <c r="I50" s="88">
        <f t="shared" ref="I50:U50" si="18">IFERROR(I49/I48,0)</f>
        <v>0</v>
      </c>
      <c r="J50" s="88">
        <f t="shared" si="18"/>
        <v>0</v>
      </c>
      <c r="K50" s="88">
        <f t="shared" si="18"/>
        <v>0</v>
      </c>
      <c r="L50" s="88">
        <f t="shared" si="18"/>
        <v>0</v>
      </c>
      <c r="M50" s="88">
        <f t="shared" si="18"/>
        <v>0</v>
      </c>
      <c r="N50" s="88">
        <f t="shared" si="18"/>
        <v>0</v>
      </c>
      <c r="O50" s="88">
        <f t="shared" si="18"/>
        <v>0</v>
      </c>
      <c r="P50" s="88">
        <f t="shared" si="18"/>
        <v>0</v>
      </c>
      <c r="Q50" s="88">
        <f t="shared" si="18"/>
        <v>0</v>
      </c>
      <c r="R50" s="88">
        <f t="shared" si="18"/>
        <v>0</v>
      </c>
      <c r="S50" s="88">
        <f t="shared" si="18"/>
        <v>0</v>
      </c>
      <c r="T50" s="88">
        <f t="shared" si="18"/>
        <v>0</v>
      </c>
      <c r="U50" s="88">
        <f t="shared" si="18"/>
        <v>0</v>
      </c>
    </row>
    <row r="51" ht="14.25" hidden="1" customHeight="1">
      <c r="A51" s="76"/>
      <c r="B51" s="83" t="s">
        <v>580</v>
      </c>
      <c r="C51" s="244"/>
      <c r="D51" s="244"/>
      <c r="E51" s="78" t="s">
        <v>448</v>
      </c>
      <c r="F51" s="74"/>
      <c r="G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>
        <f t="shared" ref="U51:U52" si="19">SUM(I51:T51)</f>
        <v>0</v>
      </c>
    </row>
    <row r="52" ht="14.25" hidden="1" customHeight="1">
      <c r="A52" s="76"/>
      <c r="B52" s="83" t="s">
        <v>578</v>
      </c>
      <c r="C52" s="244"/>
      <c r="D52" s="244"/>
      <c r="E52" s="78" t="s">
        <v>448</v>
      </c>
      <c r="F52" s="74"/>
      <c r="G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>
        <f t="shared" si="19"/>
        <v>0</v>
      </c>
    </row>
    <row r="53" ht="14.25" hidden="1" customHeight="1">
      <c r="A53" s="76"/>
      <c r="B53" s="83" t="s">
        <v>579</v>
      </c>
      <c r="C53" s="244"/>
      <c r="D53" s="244"/>
      <c r="E53" s="78" t="s">
        <v>69</v>
      </c>
      <c r="F53" s="74"/>
      <c r="G53" s="93"/>
      <c r="I53" s="88">
        <f t="shared" ref="I53:U53" si="20">IFERROR(I52/I51,0)</f>
        <v>0</v>
      </c>
      <c r="J53" s="88">
        <f t="shared" si="20"/>
        <v>0</v>
      </c>
      <c r="K53" s="88">
        <f t="shared" si="20"/>
        <v>0</v>
      </c>
      <c r="L53" s="88">
        <f t="shared" si="20"/>
        <v>0</v>
      </c>
      <c r="M53" s="88">
        <f t="shared" si="20"/>
        <v>0</v>
      </c>
      <c r="N53" s="88">
        <f t="shared" si="20"/>
        <v>0</v>
      </c>
      <c r="O53" s="88">
        <f t="shared" si="20"/>
        <v>0</v>
      </c>
      <c r="P53" s="88">
        <f t="shared" si="20"/>
        <v>0</v>
      </c>
      <c r="Q53" s="88">
        <f t="shared" si="20"/>
        <v>0</v>
      </c>
      <c r="R53" s="88">
        <f t="shared" si="20"/>
        <v>0</v>
      </c>
      <c r="S53" s="88">
        <f t="shared" si="20"/>
        <v>0</v>
      </c>
      <c r="T53" s="88">
        <f t="shared" si="20"/>
        <v>0</v>
      </c>
      <c r="U53" s="88">
        <f t="shared" si="20"/>
        <v>0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6.25"/>
    <col customWidth="1" hidden="1" min="2" max="2" width="7.75"/>
    <col customWidth="1" hidden="1" min="3" max="3" width="8.63"/>
    <col customWidth="1" min="4" max="4" width="22.75"/>
    <col customWidth="1" min="5" max="5" width="4.75"/>
    <col customWidth="1" min="6" max="6" width="1.25"/>
    <col customWidth="1" min="7" max="18" width="11.38"/>
    <col customWidth="1" min="19" max="19" width="18.25"/>
    <col customWidth="1" min="20" max="20" width="14.75"/>
    <col customWidth="1" min="21" max="21" width="24.63"/>
    <col customWidth="1" min="22" max="22" width="5.0"/>
    <col customWidth="1" min="23" max="23" width="1.75"/>
    <col customWidth="1" min="24" max="27" width="8.63"/>
    <col customWidth="1" min="28" max="29" width="11.0"/>
    <col customWidth="1" min="30" max="35" width="8.63"/>
    <col customWidth="1" min="36" max="36" width="13.38"/>
    <col customWidth="1" min="37" max="37" width="8.63"/>
  </cols>
  <sheetData>
    <row r="1" ht="14.25" customHeight="1">
      <c r="A1" s="218" t="s">
        <v>201</v>
      </c>
      <c r="B1" s="256">
        <v>3558.7344</v>
      </c>
      <c r="C1" s="218" t="s">
        <v>581</v>
      </c>
      <c r="D1" s="257" t="s">
        <v>582</v>
      </c>
      <c r="E1" s="258" t="s">
        <v>49</v>
      </c>
      <c r="F1" s="259"/>
      <c r="G1" s="260" t="s">
        <v>583</v>
      </c>
      <c r="H1" s="260" t="s">
        <v>584</v>
      </c>
      <c r="I1" s="260" t="s">
        <v>585</v>
      </c>
      <c r="J1" s="260" t="s">
        <v>586</v>
      </c>
      <c r="K1" s="260" t="s">
        <v>587</v>
      </c>
      <c r="L1" s="260" t="s">
        <v>588</v>
      </c>
      <c r="M1" s="260" t="s">
        <v>589</v>
      </c>
      <c r="N1" s="260" t="s">
        <v>590</v>
      </c>
      <c r="O1" s="260" t="s">
        <v>591</v>
      </c>
      <c r="P1" s="260" t="s">
        <v>592</v>
      </c>
      <c r="Q1" s="260" t="s">
        <v>593</v>
      </c>
      <c r="R1" s="260" t="s">
        <v>594</v>
      </c>
      <c r="S1" s="260" t="s">
        <v>595</v>
      </c>
      <c r="U1" s="257" t="s">
        <v>582</v>
      </c>
      <c r="V1" s="258" t="s">
        <v>49</v>
      </c>
      <c r="W1" s="259"/>
      <c r="X1" s="260" t="s">
        <v>583</v>
      </c>
      <c r="Y1" s="260" t="s">
        <v>584</v>
      </c>
      <c r="Z1" s="260" t="s">
        <v>585</v>
      </c>
      <c r="AA1" s="260" t="s">
        <v>586</v>
      </c>
      <c r="AB1" s="260" t="s">
        <v>587</v>
      </c>
      <c r="AC1" s="260" t="s">
        <v>588</v>
      </c>
      <c r="AD1" s="260" t="s">
        <v>589</v>
      </c>
      <c r="AE1" s="260" t="s">
        <v>590</v>
      </c>
      <c r="AF1" s="260" t="s">
        <v>591</v>
      </c>
      <c r="AG1" s="260" t="s">
        <v>592</v>
      </c>
      <c r="AH1" s="260" t="s">
        <v>593</v>
      </c>
      <c r="AI1" s="260" t="s">
        <v>594</v>
      </c>
      <c r="AJ1" s="260" t="s">
        <v>595</v>
      </c>
    </row>
    <row r="2" ht="14.25" customHeight="1">
      <c r="A2" s="218"/>
      <c r="B2" s="256">
        <f>B1/2</f>
        <v>1779.3672</v>
      </c>
      <c r="C2" s="218" t="s">
        <v>596</v>
      </c>
      <c r="D2" s="261" t="s">
        <v>597</v>
      </c>
      <c r="E2" s="70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0"/>
      <c r="U2" s="261" t="s">
        <v>598</v>
      </c>
      <c r="V2" s="70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0"/>
    </row>
    <row r="3" ht="14.25" customHeight="1">
      <c r="A3" s="218" t="s">
        <v>599</v>
      </c>
      <c r="B3" s="218">
        <v>1450.0</v>
      </c>
      <c r="C3" s="218" t="s">
        <v>600</v>
      </c>
      <c r="D3" s="262" t="s">
        <v>601</v>
      </c>
      <c r="E3" s="263"/>
      <c r="F3" s="264"/>
      <c r="G3" s="265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/>
      <c r="S3" s="267"/>
      <c r="U3" s="262" t="s">
        <v>601</v>
      </c>
      <c r="V3" s="263"/>
      <c r="W3" s="264"/>
      <c r="X3" s="265"/>
      <c r="Y3" s="266"/>
      <c r="Z3" s="266"/>
      <c r="AA3" s="266"/>
      <c r="AB3" s="266"/>
      <c r="AC3" s="266"/>
      <c r="AD3" s="266"/>
      <c r="AE3" s="266"/>
      <c r="AF3" s="266"/>
      <c r="AG3" s="266"/>
      <c r="AH3" s="266"/>
      <c r="AI3" s="266"/>
      <c r="AJ3" s="267"/>
    </row>
    <row r="4" ht="14.25" customHeight="1">
      <c r="A4" s="218" t="s">
        <v>599</v>
      </c>
      <c r="B4" s="218">
        <v>2366.0</v>
      </c>
      <c r="C4" s="218" t="s">
        <v>602</v>
      </c>
      <c r="D4" s="268" t="s">
        <v>603</v>
      </c>
      <c r="E4" s="269" t="s">
        <v>604</v>
      </c>
      <c r="F4" s="264"/>
      <c r="G4" s="142"/>
      <c r="H4" s="270"/>
      <c r="I4" s="270"/>
      <c r="J4" s="270"/>
      <c r="K4" s="270">
        <f>PRODUCTION!N87</f>
        <v>0</v>
      </c>
      <c r="L4" s="270">
        <f>PRODUCTION!O87</f>
        <v>0</v>
      </c>
      <c r="M4" s="270"/>
      <c r="N4" s="270"/>
      <c r="O4" s="270"/>
      <c r="P4" s="270"/>
      <c r="Q4" s="270"/>
      <c r="R4" s="270"/>
      <c r="S4" s="271">
        <f t="shared" ref="S4:S5" si="1">SUM(G4:R4)</f>
        <v>0</v>
      </c>
      <c r="U4" s="268" t="s">
        <v>603</v>
      </c>
      <c r="V4" s="269" t="s">
        <v>604</v>
      </c>
      <c r="W4" s="264"/>
      <c r="X4" s="142"/>
      <c r="Y4" s="270"/>
      <c r="Z4" s="270"/>
      <c r="AA4" s="270"/>
      <c r="AB4" s="270">
        <f>PRODUCTION!N142</f>
        <v>0</v>
      </c>
      <c r="AC4" s="270">
        <f>PRODUCTION!O142</f>
        <v>0</v>
      </c>
      <c r="AD4" s="270"/>
      <c r="AE4" s="270"/>
      <c r="AF4" s="270"/>
      <c r="AG4" s="270"/>
      <c r="AH4" s="270"/>
      <c r="AI4" s="270"/>
      <c r="AJ4" s="271">
        <f t="shared" ref="AJ4:AJ5" si="2">SUM(X4:AI4)</f>
        <v>0</v>
      </c>
    </row>
    <row r="5" ht="14.25" customHeight="1">
      <c r="D5" s="268" t="s">
        <v>605</v>
      </c>
      <c r="E5" s="269" t="s">
        <v>604</v>
      </c>
      <c r="F5" s="264"/>
      <c r="G5" s="142"/>
      <c r="H5" s="270"/>
      <c r="I5" s="270"/>
      <c r="J5" s="270"/>
      <c r="K5" s="270" t="str">
        <f>PRODUCTION!N65</f>
        <v/>
      </c>
      <c r="L5" s="270" t="str">
        <f>PRODUCTION!O65</f>
        <v/>
      </c>
      <c r="M5" s="270"/>
      <c r="N5" s="270"/>
      <c r="O5" s="270"/>
      <c r="P5" s="270"/>
      <c r="Q5" s="270"/>
      <c r="R5" s="270"/>
      <c r="S5" s="271">
        <f t="shared" si="1"/>
        <v>0</v>
      </c>
      <c r="U5" s="268" t="s">
        <v>605</v>
      </c>
      <c r="V5" s="269" t="s">
        <v>604</v>
      </c>
      <c r="W5" s="264"/>
      <c r="X5" s="142"/>
      <c r="Y5" s="270"/>
      <c r="Z5" s="270"/>
      <c r="AA5" s="270"/>
      <c r="AB5" s="270" t="str">
        <f>PRODUCTION!N119</f>
        <v/>
      </c>
      <c r="AC5" s="270" t="str">
        <f>PRODUCTION!O119</f>
        <v/>
      </c>
      <c r="AD5" s="270"/>
      <c r="AE5" s="270"/>
      <c r="AF5" s="270"/>
      <c r="AG5" s="270"/>
      <c r="AH5" s="270"/>
      <c r="AI5" s="270"/>
      <c r="AJ5" s="271">
        <f t="shared" si="2"/>
        <v>0</v>
      </c>
    </row>
    <row r="6" ht="14.25" customHeight="1">
      <c r="D6" s="272" t="s">
        <v>606</v>
      </c>
      <c r="E6" s="273" t="s">
        <v>69</v>
      </c>
      <c r="F6" s="274"/>
      <c r="G6" s="275">
        <f t="shared" ref="G6:S6" si="3">IFERROR(G5/G4,0)</f>
        <v>0</v>
      </c>
      <c r="H6" s="276">
        <f t="shared" si="3"/>
        <v>0</v>
      </c>
      <c r="I6" s="276">
        <f t="shared" si="3"/>
        <v>0</v>
      </c>
      <c r="J6" s="276">
        <f t="shared" si="3"/>
        <v>0</v>
      </c>
      <c r="K6" s="276">
        <f t="shared" si="3"/>
        <v>0</v>
      </c>
      <c r="L6" s="276">
        <f t="shared" si="3"/>
        <v>0</v>
      </c>
      <c r="M6" s="276">
        <f t="shared" si="3"/>
        <v>0</v>
      </c>
      <c r="N6" s="276">
        <f t="shared" si="3"/>
        <v>0</v>
      </c>
      <c r="O6" s="276">
        <f t="shared" si="3"/>
        <v>0</v>
      </c>
      <c r="P6" s="276">
        <f t="shared" si="3"/>
        <v>0</v>
      </c>
      <c r="Q6" s="276">
        <f t="shared" si="3"/>
        <v>0</v>
      </c>
      <c r="R6" s="276">
        <f t="shared" si="3"/>
        <v>0</v>
      </c>
      <c r="S6" s="277">
        <f t="shared" si="3"/>
        <v>0</v>
      </c>
      <c r="U6" s="272" t="s">
        <v>606</v>
      </c>
      <c r="V6" s="273" t="s">
        <v>69</v>
      </c>
      <c r="W6" s="274"/>
      <c r="X6" s="275">
        <f t="shared" ref="X6:AJ6" si="4">IFERROR(X5/X4,0)</f>
        <v>0</v>
      </c>
      <c r="Y6" s="276">
        <f t="shared" si="4"/>
        <v>0</v>
      </c>
      <c r="Z6" s="276">
        <f t="shared" si="4"/>
        <v>0</v>
      </c>
      <c r="AA6" s="276">
        <f t="shared" si="4"/>
        <v>0</v>
      </c>
      <c r="AB6" s="276">
        <f t="shared" si="4"/>
        <v>0</v>
      </c>
      <c r="AC6" s="276">
        <f t="shared" si="4"/>
        <v>0</v>
      </c>
      <c r="AD6" s="276">
        <f t="shared" si="4"/>
        <v>0</v>
      </c>
      <c r="AE6" s="276">
        <f t="shared" si="4"/>
        <v>0</v>
      </c>
      <c r="AF6" s="276">
        <f t="shared" si="4"/>
        <v>0</v>
      </c>
      <c r="AG6" s="276">
        <f t="shared" si="4"/>
        <v>0</v>
      </c>
      <c r="AH6" s="276">
        <f t="shared" si="4"/>
        <v>0</v>
      </c>
      <c r="AI6" s="276">
        <f t="shared" si="4"/>
        <v>0</v>
      </c>
      <c r="AJ6" s="277">
        <f t="shared" si="4"/>
        <v>0</v>
      </c>
    </row>
    <row r="7" ht="14.25" customHeight="1">
      <c r="D7" s="278"/>
      <c r="E7" s="278"/>
      <c r="F7" s="279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0"/>
      <c r="S7" s="280"/>
      <c r="U7" s="278"/>
      <c r="V7" s="278"/>
      <c r="W7" s="279"/>
      <c r="X7" s="280"/>
      <c r="Y7" s="280"/>
      <c r="Z7" s="280"/>
      <c r="AA7" s="280"/>
      <c r="AB7" s="280"/>
      <c r="AC7" s="280"/>
      <c r="AD7" s="280"/>
      <c r="AE7" s="280"/>
      <c r="AF7" s="280"/>
      <c r="AG7" s="280"/>
      <c r="AH7" s="280"/>
      <c r="AI7" s="280"/>
      <c r="AJ7" s="280"/>
    </row>
    <row r="8" ht="14.25" customHeight="1">
      <c r="D8" s="262" t="s">
        <v>607</v>
      </c>
      <c r="E8" s="281"/>
      <c r="F8" s="264"/>
      <c r="G8" s="282"/>
      <c r="H8" s="283"/>
      <c r="I8" s="283"/>
      <c r="J8" s="283"/>
      <c r="K8" s="283"/>
      <c r="L8" s="283"/>
      <c r="M8" s="283"/>
      <c r="N8" s="283"/>
      <c r="O8" s="283"/>
      <c r="P8" s="283"/>
      <c r="Q8" s="283"/>
      <c r="R8" s="283"/>
      <c r="S8" s="284"/>
      <c r="U8" s="262" t="s">
        <v>607</v>
      </c>
      <c r="V8" s="281"/>
      <c r="W8" s="264"/>
      <c r="X8" s="282"/>
      <c r="Y8" s="283"/>
      <c r="Z8" s="283"/>
      <c r="AA8" s="283"/>
      <c r="AB8" s="283"/>
      <c r="AC8" s="283"/>
      <c r="AD8" s="283"/>
      <c r="AE8" s="283"/>
      <c r="AF8" s="283"/>
      <c r="AG8" s="283"/>
      <c r="AH8" s="283"/>
      <c r="AI8" s="283"/>
      <c r="AJ8" s="284"/>
    </row>
    <row r="9" ht="14.25" customHeight="1">
      <c r="D9" s="268" t="s">
        <v>608</v>
      </c>
      <c r="E9" s="269" t="s">
        <v>254</v>
      </c>
      <c r="F9" s="285"/>
      <c r="G9" s="286"/>
      <c r="H9" s="287"/>
      <c r="I9" s="287"/>
      <c r="J9" s="287"/>
      <c r="K9" s="287">
        <f>(24*24*60)*37.5</f>
        <v>1296000</v>
      </c>
      <c r="L9" s="287">
        <f>(22*24*60)*37.5</f>
        <v>1188000</v>
      </c>
      <c r="M9" s="287"/>
      <c r="N9" s="287"/>
      <c r="O9" s="287"/>
      <c r="P9" s="287"/>
      <c r="Q9" s="287"/>
      <c r="R9" s="287"/>
      <c r="S9" s="288">
        <f t="shared" ref="S9:S10" si="5">SUM(G9:R9)</f>
        <v>2484000</v>
      </c>
      <c r="U9" s="268" t="s">
        <v>608</v>
      </c>
      <c r="V9" s="269" t="s">
        <v>254</v>
      </c>
      <c r="W9" s="285"/>
      <c r="X9" s="286"/>
      <c r="Y9" s="287"/>
      <c r="Z9" s="287"/>
      <c r="AA9" s="287"/>
      <c r="AB9" s="287">
        <f>(24*24*60)*37.5</f>
        <v>1296000</v>
      </c>
      <c r="AC9" s="287">
        <f>(22*24*60)*37.5</f>
        <v>1188000</v>
      </c>
      <c r="AD9" s="287"/>
      <c r="AE9" s="287"/>
      <c r="AF9" s="287"/>
      <c r="AG9" s="287"/>
      <c r="AH9" s="287"/>
      <c r="AI9" s="287"/>
      <c r="AJ9" s="288">
        <f t="shared" ref="AJ9:AJ10" si="6">SUM(X9:AI9)</f>
        <v>2484000</v>
      </c>
    </row>
    <row r="10" ht="14.25" customHeight="1">
      <c r="D10" s="268" t="s">
        <v>609</v>
      </c>
      <c r="E10" s="269" t="s">
        <v>254</v>
      </c>
      <c r="F10" s="285"/>
      <c r="G10" s="286"/>
      <c r="H10" s="287"/>
      <c r="I10" s="287"/>
      <c r="J10" s="287"/>
      <c r="K10" s="287" t="str">
        <f>PRODUCTION!N985</f>
        <v/>
      </c>
      <c r="L10" s="287" t="str">
        <f>PRODUCTION!O985</f>
        <v/>
      </c>
      <c r="M10" s="287"/>
      <c r="N10" s="287"/>
      <c r="O10" s="287"/>
      <c r="P10" s="287"/>
      <c r="Q10" s="287"/>
      <c r="R10" s="287"/>
      <c r="S10" s="288">
        <f t="shared" si="5"/>
        <v>0</v>
      </c>
      <c r="U10" s="268" t="s">
        <v>609</v>
      </c>
      <c r="V10" s="269" t="s">
        <v>254</v>
      </c>
      <c r="W10" s="285"/>
      <c r="X10" s="286"/>
      <c r="Y10" s="287"/>
      <c r="Z10" s="287"/>
      <c r="AA10" s="287"/>
      <c r="AB10" s="287" t="str">
        <f>PRODUCTION!N985</f>
        <v/>
      </c>
      <c r="AC10" s="287" t="str">
        <f>PRODUCTION!N985</f>
        <v/>
      </c>
      <c r="AD10" s="287"/>
      <c r="AE10" s="287"/>
      <c r="AF10" s="287"/>
      <c r="AG10" s="287"/>
      <c r="AH10" s="287"/>
      <c r="AI10" s="287"/>
      <c r="AJ10" s="288">
        <f t="shared" si="6"/>
        <v>0</v>
      </c>
    </row>
    <row r="11" ht="14.25" customHeight="1">
      <c r="D11" s="272" t="s">
        <v>610</v>
      </c>
      <c r="E11" s="273" t="s">
        <v>69</v>
      </c>
      <c r="F11" s="274"/>
      <c r="G11" s="275">
        <f t="shared" ref="G11:S11" si="7">IFERROR(G10/G9,0)</f>
        <v>0</v>
      </c>
      <c r="H11" s="276">
        <f t="shared" si="7"/>
        <v>0</v>
      </c>
      <c r="I11" s="276">
        <f t="shared" si="7"/>
        <v>0</v>
      </c>
      <c r="J11" s="276">
        <f t="shared" si="7"/>
        <v>0</v>
      </c>
      <c r="K11" s="276">
        <f t="shared" si="7"/>
        <v>0</v>
      </c>
      <c r="L11" s="276">
        <f t="shared" si="7"/>
        <v>0</v>
      </c>
      <c r="M11" s="276">
        <f t="shared" si="7"/>
        <v>0</v>
      </c>
      <c r="N11" s="276">
        <f t="shared" si="7"/>
        <v>0</v>
      </c>
      <c r="O11" s="276">
        <f t="shared" si="7"/>
        <v>0</v>
      </c>
      <c r="P11" s="276">
        <f t="shared" si="7"/>
        <v>0</v>
      </c>
      <c r="Q11" s="276">
        <f t="shared" si="7"/>
        <v>0</v>
      </c>
      <c r="R11" s="276">
        <f t="shared" si="7"/>
        <v>0</v>
      </c>
      <c r="S11" s="277">
        <f t="shared" si="7"/>
        <v>0</v>
      </c>
      <c r="U11" s="272" t="s">
        <v>610</v>
      </c>
      <c r="V11" s="273" t="s">
        <v>69</v>
      </c>
      <c r="W11" s="274"/>
      <c r="X11" s="275">
        <f t="shared" ref="X11:AJ11" si="8">IFERROR(X10/X9,0)</f>
        <v>0</v>
      </c>
      <c r="Y11" s="276">
        <f t="shared" si="8"/>
        <v>0</v>
      </c>
      <c r="Z11" s="276">
        <f t="shared" si="8"/>
        <v>0</v>
      </c>
      <c r="AA11" s="276">
        <f t="shared" si="8"/>
        <v>0</v>
      </c>
      <c r="AB11" s="276">
        <f t="shared" si="8"/>
        <v>0</v>
      </c>
      <c r="AC11" s="276">
        <f t="shared" si="8"/>
        <v>0</v>
      </c>
      <c r="AD11" s="276">
        <f t="shared" si="8"/>
        <v>0</v>
      </c>
      <c r="AE11" s="276">
        <f t="shared" si="8"/>
        <v>0</v>
      </c>
      <c r="AF11" s="276">
        <f t="shared" si="8"/>
        <v>0</v>
      </c>
      <c r="AG11" s="276">
        <f t="shared" si="8"/>
        <v>0</v>
      </c>
      <c r="AH11" s="276">
        <f t="shared" si="8"/>
        <v>0</v>
      </c>
      <c r="AI11" s="276">
        <f t="shared" si="8"/>
        <v>0</v>
      </c>
      <c r="AJ11" s="277">
        <f t="shared" si="8"/>
        <v>0</v>
      </c>
    </row>
    <row r="12" ht="14.25" customHeight="1">
      <c r="D12" s="278"/>
      <c r="E12" s="278"/>
      <c r="F12" s="279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0"/>
      <c r="R12" s="280"/>
      <c r="S12" s="280"/>
      <c r="U12" s="278"/>
      <c r="V12" s="278"/>
      <c r="W12" s="279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</row>
    <row r="13" ht="14.25" customHeight="1">
      <c r="D13" s="262" t="s">
        <v>611</v>
      </c>
      <c r="E13" s="281"/>
      <c r="F13" s="264"/>
      <c r="G13" s="282"/>
      <c r="H13" s="283"/>
      <c r="I13" s="283"/>
      <c r="J13" s="283"/>
      <c r="K13" s="283"/>
      <c r="L13" s="283"/>
      <c r="M13" s="283"/>
      <c r="N13" s="283"/>
      <c r="O13" s="283"/>
      <c r="P13" s="283"/>
      <c r="Q13" s="283"/>
      <c r="R13" s="283"/>
      <c r="S13" s="284"/>
      <c r="U13" s="262" t="s">
        <v>611</v>
      </c>
      <c r="V13" s="281"/>
      <c r="W13" s="264"/>
      <c r="X13" s="282"/>
      <c r="Y13" s="283"/>
      <c r="Z13" s="283"/>
      <c r="AA13" s="283"/>
      <c r="AB13" s="283"/>
      <c r="AC13" s="283"/>
      <c r="AD13" s="283"/>
      <c r="AE13" s="283"/>
      <c r="AF13" s="283"/>
      <c r="AG13" s="283"/>
      <c r="AH13" s="283"/>
      <c r="AI13" s="283"/>
      <c r="AJ13" s="284"/>
    </row>
    <row r="14" ht="14.25" customHeight="1">
      <c r="D14" s="268" t="s">
        <v>612</v>
      </c>
      <c r="E14" s="269" t="s">
        <v>254</v>
      </c>
      <c r="F14" s="264"/>
      <c r="G14" s="142"/>
      <c r="H14" s="270"/>
      <c r="I14" s="270"/>
      <c r="J14" s="270"/>
      <c r="K14" s="287" t="str">
        <f>PRODUCTION!N985</f>
        <v/>
      </c>
      <c r="L14" s="287" t="str">
        <f>PRODUCTION!O985</f>
        <v/>
      </c>
      <c r="M14" s="270"/>
      <c r="N14" s="270"/>
      <c r="O14" s="270"/>
      <c r="P14" s="270"/>
      <c r="Q14" s="270"/>
      <c r="R14" s="270"/>
      <c r="S14" s="271">
        <f t="shared" ref="S14:S16" si="9">SUM(G14:R14)</f>
        <v>0</v>
      </c>
      <c r="U14" s="268" t="s">
        <v>612</v>
      </c>
      <c r="V14" s="269" t="s">
        <v>254</v>
      </c>
      <c r="W14" s="264"/>
      <c r="X14" s="142"/>
      <c r="Y14" s="270"/>
      <c r="Z14" s="270"/>
      <c r="AA14" s="270"/>
      <c r="AB14" s="287" t="str">
        <f>PRODUCTION!N985</f>
        <v/>
      </c>
      <c r="AC14" s="287" t="str">
        <f>PRODUCTION!O985</f>
        <v/>
      </c>
      <c r="AD14" s="270"/>
      <c r="AE14" s="270"/>
      <c r="AF14" s="270"/>
      <c r="AG14" s="270"/>
      <c r="AH14" s="270"/>
      <c r="AI14" s="270"/>
      <c r="AJ14" s="271">
        <f t="shared" ref="AJ14:AJ16" si="10">SUM(X14:AI14)</f>
        <v>0</v>
      </c>
    </row>
    <row r="15" ht="14.25" customHeight="1">
      <c r="D15" s="268" t="s">
        <v>99</v>
      </c>
      <c r="E15" s="269" t="s">
        <v>254</v>
      </c>
      <c r="F15" s="289"/>
      <c r="G15" s="142"/>
      <c r="H15" s="270"/>
      <c r="I15" s="270"/>
      <c r="J15" s="270"/>
      <c r="K15" s="287">
        <f>PRODUCTION!N986+PRODUCTION!N987</f>
        <v>0</v>
      </c>
      <c r="L15" s="287">
        <f>PRODUCTION!O986+PRODUCTION!O987</f>
        <v>0</v>
      </c>
      <c r="M15" s="270"/>
      <c r="N15" s="270"/>
      <c r="O15" s="270"/>
      <c r="P15" s="270"/>
      <c r="Q15" s="270"/>
      <c r="R15" s="270"/>
      <c r="S15" s="271">
        <f t="shared" si="9"/>
        <v>0</v>
      </c>
      <c r="U15" s="268" t="s">
        <v>99</v>
      </c>
      <c r="V15" s="269" t="s">
        <v>254</v>
      </c>
      <c r="W15" s="289"/>
      <c r="X15" s="142"/>
      <c r="Y15" s="270"/>
      <c r="Z15" s="270"/>
      <c r="AA15" s="270"/>
      <c r="AB15" s="287">
        <f>PRODUCTION!N986+PRODUCTION!N987</f>
        <v>0</v>
      </c>
      <c r="AC15" s="287">
        <f>PRODUCTION!O986+PRODUCTION!O987</f>
        <v>0</v>
      </c>
      <c r="AD15" s="270"/>
      <c r="AE15" s="270"/>
      <c r="AF15" s="270"/>
      <c r="AG15" s="270"/>
      <c r="AH15" s="270"/>
      <c r="AI15" s="270"/>
      <c r="AJ15" s="271">
        <f t="shared" si="10"/>
        <v>0</v>
      </c>
    </row>
    <row r="16" ht="14.25" customHeight="1">
      <c r="D16" s="268" t="s">
        <v>613</v>
      </c>
      <c r="E16" s="269" t="s">
        <v>254</v>
      </c>
      <c r="F16" s="289"/>
      <c r="G16" s="142"/>
      <c r="H16" s="270"/>
      <c r="I16" s="270"/>
      <c r="J16" s="270"/>
      <c r="K16" s="290">
        <f>3558.7344*13</f>
        <v>46263.5472</v>
      </c>
      <c r="L16" s="290">
        <f>3558.7344*4</f>
        <v>14234.9376</v>
      </c>
      <c r="M16" s="270"/>
      <c r="N16" s="270"/>
      <c r="O16" s="270"/>
      <c r="P16" s="270"/>
      <c r="Q16" s="270"/>
      <c r="R16" s="270"/>
      <c r="S16" s="271">
        <f t="shared" si="9"/>
        <v>60498.4848</v>
      </c>
      <c r="T16" s="291" t="s">
        <v>614</v>
      </c>
      <c r="U16" s="268" t="s">
        <v>613</v>
      </c>
      <c r="V16" s="269" t="s">
        <v>254</v>
      </c>
      <c r="W16" s="289"/>
      <c r="X16" s="142"/>
      <c r="Y16" s="270"/>
      <c r="Z16" s="270"/>
      <c r="AA16" s="270"/>
      <c r="AB16" s="290">
        <f>3558.7344*13</f>
        <v>46263.5472</v>
      </c>
      <c r="AC16" s="290">
        <f>3558.7344*4</f>
        <v>14234.9376</v>
      </c>
      <c r="AD16" s="270"/>
      <c r="AE16" s="270"/>
      <c r="AF16" s="270"/>
      <c r="AG16" s="270"/>
      <c r="AH16" s="270"/>
      <c r="AI16" s="270"/>
      <c r="AJ16" s="271">
        <f t="shared" si="10"/>
        <v>60498.4848</v>
      </c>
      <c r="AK16" s="291" t="s">
        <v>614</v>
      </c>
    </row>
    <row r="17" ht="14.25" customHeight="1">
      <c r="D17" s="272" t="s">
        <v>615</v>
      </c>
      <c r="E17" s="273" t="s">
        <v>69</v>
      </c>
      <c r="F17" s="274"/>
      <c r="G17" s="275">
        <f t="shared" ref="G17:S17" si="11">IFERROR(G14/SUM(G14:G16),0)</f>
        <v>0</v>
      </c>
      <c r="H17" s="276">
        <f t="shared" si="11"/>
        <v>0</v>
      </c>
      <c r="I17" s="276">
        <f t="shared" si="11"/>
        <v>0</v>
      </c>
      <c r="J17" s="276">
        <f t="shared" si="11"/>
        <v>0</v>
      </c>
      <c r="K17" s="276">
        <f t="shared" si="11"/>
        <v>0</v>
      </c>
      <c r="L17" s="276">
        <f t="shared" si="11"/>
        <v>0</v>
      </c>
      <c r="M17" s="276">
        <f t="shared" si="11"/>
        <v>0</v>
      </c>
      <c r="N17" s="276">
        <f t="shared" si="11"/>
        <v>0</v>
      </c>
      <c r="O17" s="276">
        <f t="shared" si="11"/>
        <v>0</v>
      </c>
      <c r="P17" s="276">
        <f t="shared" si="11"/>
        <v>0</v>
      </c>
      <c r="Q17" s="276">
        <f t="shared" si="11"/>
        <v>0</v>
      </c>
      <c r="R17" s="276">
        <f t="shared" si="11"/>
        <v>0</v>
      </c>
      <c r="S17" s="277">
        <f t="shared" si="11"/>
        <v>0</v>
      </c>
      <c r="U17" s="272" t="s">
        <v>615</v>
      </c>
      <c r="V17" s="273" t="s">
        <v>69</v>
      </c>
      <c r="W17" s="274"/>
      <c r="X17" s="275">
        <f t="shared" ref="X17:AJ17" si="12">IFERROR(X14/SUM(X14:X16),0)</f>
        <v>0</v>
      </c>
      <c r="Y17" s="276">
        <f t="shared" si="12"/>
        <v>0</v>
      </c>
      <c r="Z17" s="276">
        <f t="shared" si="12"/>
        <v>0</v>
      </c>
      <c r="AA17" s="276">
        <f t="shared" si="12"/>
        <v>0</v>
      </c>
      <c r="AB17" s="276">
        <f t="shared" si="12"/>
        <v>0</v>
      </c>
      <c r="AC17" s="276">
        <f t="shared" si="12"/>
        <v>0</v>
      </c>
      <c r="AD17" s="276">
        <f t="shared" si="12"/>
        <v>0</v>
      </c>
      <c r="AE17" s="276">
        <f t="shared" si="12"/>
        <v>0</v>
      </c>
      <c r="AF17" s="276">
        <f t="shared" si="12"/>
        <v>0</v>
      </c>
      <c r="AG17" s="276">
        <f t="shared" si="12"/>
        <v>0</v>
      </c>
      <c r="AH17" s="276">
        <f t="shared" si="12"/>
        <v>0</v>
      </c>
      <c r="AI17" s="276">
        <f t="shared" si="12"/>
        <v>0</v>
      </c>
      <c r="AJ17" s="277">
        <f t="shared" si="12"/>
        <v>0</v>
      </c>
    </row>
    <row r="18" ht="14.25" customHeight="1">
      <c r="D18" s="278"/>
      <c r="E18" s="278"/>
      <c r="F18" s="279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280"/>
      <c r="S18" s="280"/>
      <c r="U18" s="278"/>
      <c r="V18" s="278"/>
      <c r="W18" s="279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</row>
    <row r="19" ht="14.25" customHeight="1">
      <c r="D19" s="292" t="s">
        <v>616</v>
      </c>
      <c r="E19" s="293" t="s">
        <v>69</v>
      </c>
      <c r="F19" s="274"/>
      <c r="G19" s="86">
        <f t="shared" ref="G19:S19" si="13">IFERROR(G6*G11*G17,0)</f>
        <v>0</v>
      </c>
      <c r="H19" s="86">
        <f t="shared" si="13"/>
        <v>0</v>
      </c>
      <c r="I19" s="86">
        <f t="shared" si="13"/>
        <v>0</v>
      </c>
      <c r="J19" s="86">
        <f t="shared" si="13"/>
        <v>0</v>
      </c>
      <c r="K19" s="294">
        <f t="shared" si="13"/>
        <v>0</v>
      </c>
      <c r="L19" s="294">
        <f t="shared" si="13"/>
        <v>0</v>
      </c>
      <c r="M19" s="86">
        <f t="shared" si="13"/>
        <v>0</v>
      </c>
      <c r="N19" s="86">
        <f t="shared" si="13"/>
        <v>0</v>
      </c>
      <c r="O19" s="86">
        <f t="shared" si="13"/>
        <v>0</v>
      </c>
      <c r="P19" s="86">
        <f t="shared" si="13"/>
        <v>0</v>
      </c>
      <c r="Q19" s="86">
        <f t="shared" si="13"/>
        <v>0</v>
      </c>
      <c r="R19" s="86">
        <f t="shared" si="13"/>
        <v>0</v>
      </c>
      <c r="S19" s="295">
        <f t="shared" si="13"/>
        <v>0</v>
      </c>
      <c r="U19" s="292" t="s">
        <v>616</v>
      </c>
      <c r="V19" s="293" t="s">
        <v>69</v>
      </c>
      <c r="W19" s="274"/>
      <c r="X19" s="86">
        <f t="shared" ref="X19:AJ19" si="14">IFERROR(X6*X11*X17,0)</f>
        <v>0</v>
      </c>
      <c r="Y19" s="86">
        <f t="shared" si="14"/>
        <v>0</v>
      </c>
      <c r="Z19" s="86">
        <f t="shared" si="14"/>
        <v>0</v>
      </c>
      <c r="AA19" s="86">
        <f t="shared" si="14"/>
        <v>0</v>
      </c>
      <c r="AB19" s="294">
        <f t="shared" si="14"/>
        <v>0</v>
      </c>
      <c r="AC19" s="294">
        <f t="shared" si="14"/>
        <v>0</v>
      </c>
      <c r="AD19" s="86">
        <f t="shared" si="14"/>
        <v>0</v>
      </c>
      <c r="AE19" s="86">
        <f t="shared" si="14"/>
        <v>0</v>
      </c>
      <c r="AF19" s="86">
        <f t="shared" si="14"/>
        <v>0</v>
      </c>
      <c r="AG19" s="86">
        <f t="shared" si="14"/>
        <v>0</v>
      </c>
      <c r="AH19" s="86">
        <f t="shared" si="14"/>
        <v>0</v>
      </c>
      <c r="AI19" s="86">
        <f t="shared" si="14"/>
        <v>0</v>
      </c>
      <c r="AJ19" s="295">
        <f t="shared" si="14"/>
        <v>0</v>
      </c>
    </row>
    <row r="20" ht="14.25" customHeight="1">
      <c r="D20" s="218"/>
      <c r="E20" s="218"/>
      <c r="F20" s="74"/>
      <c r="G20" s="202"/>
      <c r="H20" s="202"/>
      <c r="I20" s="202"/>
      <c r="J20" s="202"/>
      <c r="K20" s="296"/>
      <c r="L20" s="296"/>
      <c r="M20" s="202"/>
      <c r="N20" s="202"/>
      <c r="O20" s="202"/>
      <c r="P20" s="202"/>
      <c r="Q20" s="202"/>
      <c r="R20" s="202"/>
      <c r="S20" s="160"/>
    </row>
    <row r="21" ht="14.25" customHeight="1"/>
    <row r="22" ht="14.25" customHeight="1">
      <c r="D22" s="297" t="s">
        <v>617</v>
      </c>
    </row>
    <row r="23" ht="14.25" customHeight="1">
      <c r="D23" s="278"/>
      <c r="E23" s="278"/>
      <c r="F23" s="279"/>
      <c r="G23" s="280"/>
      <c r="H23" s="280"/>
      <c r="I23" s="280"/>
      <c r="J23" s="280"/>
      <c r="K23" s="280"/>
      <c r="L23" s="280"/>
      <c r="M23" s="280"/>
      <c r="N23" s="280"/>
      <c r="O23" s="280"/>
      <c r="P23" s="280"/>
      <c r="Q23" s="280"/>
      <c r="R23" s="280"/>
      <c r="S23" s="280"/>
    </row>
    <row r="24" ht="14.25" customHeight="1">
      <c r="D24" s="262" t="s">
        <v>611</v>
      </c>
      <c r="E24" s="281"/>
      <c r="F24" s="264"/>
      <c r="G24" s="282"/>
      <c r="H24" s="283"/>
      <c r="I24" s="283"/>
      <c r="J24" s="283"/>
      <c r="K24" s="283"/>
      <c r="L24" s="283"/>
      <c r="M24" s="283"/>
      <c r="N24" s="283"/>
      <c r="O24" s="283"/>
      <c r="P24" s="283"/>
      <c r="Q24" s="283"/>
      <c r="R24" s="283"/>
      <c r="S24" s="284"/>
    </row>
    <row r="25" ht="14.25" customHeight="1">
      <c r="D25" s="268" t="s">
        <v>612</v>
      </c>
      <c r="E25" s="269" t="s">
        <v>254</v>
      </c>
      <c r="F25" s="264"/>
      <c r="G25" s="142"/>
      <c r="H25" s="270"/>
      <c r="I25" s="270"/>
      <c r="J25" s="270"/>
      <c r="K25" s="287" t="str">
        <f>PRODUCTION!N985</f>
        <v/>
      </c>
      <c r="L25" s="287" t="str">
        <f>PRODUCTION!O985</f>
        <v/>
      </c>
      <c r="M25" s="270"/>
      <c r="N25" s="270"/>
      <c r="O25" s="270"/>
      <c r="P25" s="270"/>
      <c r="Q25" s="270"/>
      <c r="R25" s="270"/>
      <c r="S25" s="271">
        <f t="shared" ref="S25:S27" si="15">SUM(G25:R25)</f>
        <v>0</v>
      </c>
    </row>
    <row r="26" ht="14.25" customHeight="1">
      <c r="D26" s="268" t="s">
        <v>99</v>
      </c>
      <c r="E26" s="269" t="s">
        <v>254</v>
      </c>
      <c r="F26" s="289"/>
      <c r="G26" s="142"/>
      <c r="H26" s="270"/>
      <c r="I26" s="270"/>
      <c r="J26" s="270"/>
      <c r="K26" s="287">
        <f>PRODUCTION!N986+PRODUCTION!N987</f>
        <v>0</v>
      </c>
      <c r="L26" s="287">
        <f>PRODUCTION!O986+PRODUCTION!O987</f>
        <v>0</v>
      </c>
      <c r="M26" s="270"/>
      <c r="N26" s="270"/>
      <c r="O26" s="270"/>
      <c r="P26" s="270"/>
      <c r="Q26" s="270"/>
      <c r="R26" s="270"/>
      <c r="S26" s="271">
        <f t="shared" si="15"/>
        <v>0</v>
      </c>
    </row>
    <row r="27" ht="14.25" customHeight="1">
      <c r="D27" s="268" t="s">
        <v>618</v>
      </c>
      <c r="E27" s="269" t="s">
        <v>254</v>
      </c>
      <c r="F27" s="289"/>
      <c r="G27" s="142"/>
      <c r="H27" s="270"/>
      <c r="I27" s="270"/>
      <c r="J27" s="270"/>
      <c r="K27" s="290">
        <f>3558.7344*13</f>
        <v>46263.5472</v>
      </c>
      <c r="L27" s="290">
        <f>3558.7344*4</f>
        <v>14234.9376</v>
      </c>
      <c r="M27" s="270"/>
      <c r="N27" s="270"/>
      <c r="O27" s="270"/>
      <c r="P27" s="270"/>
      <c r="Q27" s="270"/>
      <c r="R27" s="270"/>
      <c r="S27" s="271">
        <f t="shared" si="15"/>
        <v>60498.4848</v>
      </c>
    </row>
    <row r="28" ht="14.25" customHeight="1">
      <c r="D28" s="272" t="s">
        <v>615</v>
      </c>
      <c r="E28" s="273" t="s">
        <v>69</v>
      </c>
      <c r="F28" s="274"/>
      <c r="G28" s="276">
        <f t="shared" ref="G28:S28" si="16">AVERAGE(30%,40%)</f>
        <v>0.35</v>
      </c>
      <c r="H28" s="276">
        <f t="shared" si="16"/>
        <v>0.35</v>
      </c>
      <c r="I28" s="276">
        <f t="shared" si="16"/>
        <v>0.35</v>
      </c>
      <c r="J28" s="276">
        <f t="shared" si="16"/>
        <v>0.35</v>
      </c>
      <c r="K28" s="276">
        <f t="shared" si="16"/>
        <v>0.35</v>
      </c>
      <c r="L28" s="276">
        <f t="shared" si="16"/>
        <v>0.35</v>
      </c>
      <c r="M28" s="276">
        <f t="shared" si="16"/>
        <v>0.35</v>
      </c>
      <c r="N28" s="276">
        <f t="shared" si="16"/>
        <v>0.35</v>
      </c>
      <c r="O28" s="276">
        <f t="shared" si="16"/>
        <v>0.35</v>
      </c>
      <c r="P28" s="276">
        <f t="shared" si="16"/>
        <v>0.35</v>
      </c>
      <c r="Q28" s="276">
        <f t="shared" si="16"/>
        <v>0.35</v>
      </c>
      <c r="R28" s="276">
        <f t="shared" si="16"/>
        <v>0.35</v>
      </c>
      <c r="S28" s="276">
        <f t="shared" si="16"/>
        <v>0.35</v>
      </c>
      <c r="T28" s="291" t="s">
        <v>619</v>
      </c>
    </row>
    <row r="29" ht="14.25" customHeight="1">
      <c r="D29" s="278"/>
      <c r="E29" s="278"/>
      <c r="F29" s="279"/>
      <c r="G29" s="280"/>
      <c r="H29" s="280"/>
      <c r="I29" s="280"/>
      <c r="J29" s="280"/>
      <c r="K29" s="280"/>
      <c r="L29" s="280"/>
      <c r="M29" s="280"/>
      <c r="N29" s="280"/>
      <c r="O29" s="280"/>
      <c r="P29" s="280"/>
      <c r="Q29" s="280"/>
      <c r="R29" s="280"/>
      <c r="S29" s="280"/>
    </row>
    <row r="30" ht="14.25" customHeight="1">
      <c r="D30" s="292" t="s">
        <v>616</v>
      </c>
      <c r="E30" s="293" t="s">
        <v>69</v>
      </c>
      <c r="F30" s="274"/>
      <c r="G30" s="86">
        <f t="shared" ref="G30:S30" si="17">IFERROR(G6*G11*G28,0)</f>
        <v>0</v>
      </c>
      <c r="H30" s="86">
        <f t="shared" si="17"/>
        <v>0</v>
      </c>
      <c r="I30" s="86">
        <f t="shared" si="17"/>
        <v>0</v>
      </c>
      <c r="J30" s="86">
        <f t="shared" si="17"/>
        <v>0</v>
      </c>
      <c r="K30" s="294">
        <f t="shared" si="17"/>
        <v>0</v>
      </c>
      <c r="L30" s="294">
        <f t="shared" si="17"/>
        <v>0</v>
      </c>
      <c r="M30" s="86">
        <f t="shared" si="17"/>
        <v>0</v>
      </c>
      <c r="N30" s="86">
        <f t="shared" si="17"/>
        <v>0</v>
      </c>
      <c r="O30" s="86">
        <f t="shared" si="17"/>
        <v>0</v>
      </c>
      <c r="P30" s="86">
        <f t="shared" si="17"/>
        <v>0</v>
      </c>
      <c r="Q30" s="86">
        <f t="shared" si="17"/>
        <v>0</v>
      </c>
      <c r="R30" s="86">
        <f t="shared" si="17"/>
        <v>0</v>
      </c>
      <c r="S30" s="295">
        <f t="shared" si="17"/>
        <v>0</v>
      </c>
    </row>
    <row r="31" ht="14.25" customHeight="1">
      <c r="D31" s="218"/>
      <c r="E31" s="218"/>
      <c r="F31" s="74"/>
      <c r="G31" s="202"/>
      <c r="H31" s="202"/>
      <c r="I31" s="202"/>
      <c r="J31" s="202"/>
      <c r="K31" s="160"/>
      <c r="L31" s="160"/>
      <c r="M31" s="202"/>
      <c r="N31" s="202"/>
      <c r="O31" s="202"/>
      <c r="P31" s="202"/>
      <c r="Q31" s="202"/>
      <c r="R31" s="202"/>
      <c r="S31" s="160"/>
    </row>
    <row r="32" ht="14.25" customHeight="1">
      <c r="A32" s="298"/>
      <c r="B32" s="298"/>
      <c r="C32" s="298"/>
      <c r="D32" s="299"/>
      <c r="E32" s="299"/>
      <c r="F32" s="298"/>
      <c r="G32" s="300"/>
      <c r="H32" s="300"/>
      <c r="I32" s="300"/>
      <c r="J32" s="300"/>
      <c r="K32" s="301"/>
      <c r="L32" s="301"/>
      <c r="M32" s="300"/>
      <c r="N32" s="300"/>
      <c r="O32" s="300"/>
      <c r="P32" s="300"/>
      <c r="Q32" s="300"/>
      <c r="R32" s="300"/>
      <c r="S32" s="301"/>
      <c r="T32" s="298"/>
      <c r="U32" s="298"/>
      <c r="V32" s="298"/>
      <c r="W32" s="298"/>
      <c r="X32" s="298"/>
      <c r="Y32" s="298"/>
      <c r="Z32" s="298"/>
      <c r="AA32" s="298"/>
      <c r="AB32" s="298"/>
      <c r="AC32" s="298"/>
      <c r="AD32" s="298"/>
      <c r="AE32" s="298"/>
      <c r="AF32" s="298"/>
      <c r="AG32" s="298"/>
      <c r="AH32" s="298"/>
      <c r="AI32" s="298"/>
      <c r="AJ32" s="298"/>
      <c r="AK32" s="298"/>
    </row>
    <row r="33" ht="14.25" customHeight="1">
      <c r="D33" s="218"/>
      <c r="E33" s="218"/>
      <c r="F33" s="74"/>
      <c r="G33" s="202"/>
      <c r="H33" s="202"/>
      <c r="I33" s="202"/>
      <c r="J33" s="202"/>
      <c r="K33" s="160"/>
      <c r="L33" s="160"/>
      <c r="M33" s="202"/>
      <c r="N33" s="202"/>
      <c r="O33" s="202"/>
      <c r="P33" s="202"/>
      <c r="Q33" s="202"/>
      <c r="R33" s="202"/>
      <c r="S33" s="160"/>
    </row>
    <row r="34" ht="14.25" customHeight="1"/>
    <row r="35" ht="32.25" customHeight="1">
      <c r="D35" s="257" t="s">
        <v>582</v>
      </c>
      <c r="E35" s="258" t="s">
        <v>49</v>
      </c>
      <c r="F35" s="259"/>
      <c r="G35" s="260" t="s">
        <v>583</v>
      </c>
      <c r="H35" s="260" t="s">
        <v>584</v>
      </c>
      <c r="I35" s="260" t="s">
        <v>585</v>
      </c>
      <c r="J35" s="260" t="s">
        <v>586</v>
      </c>
      <c r="K35" s="260" t="s">
        <v>587</v>
      </c>
      <c r="L35" s="260" t="s">
        <v>588</v>
      </c>
      <c r="M35" s="260" t="s">
        <v>589</v>
      </c>
      <c r="N35" s="260" t="s">
        <v>590</v>
      </c>
      <c r="O35" s="260" t="s">
        <v>591</v>
      </c>
      <c r="P35" s="260" t="s">
        <v>592</v>
      </c>
      <c r="Q35" s="260" t="s">
        <v>593</v>
      </c>
      <c r="R35" s="260" t="s">
        <v>594</v>
      </c>
      <c r="S35" s="260" t="s">
        <v>595</v>
      </c>
      <c r="U35" s="257" t="s">
        <v>582</v>
      </c>
      <c r="V35" s="258" t="s">
        <v>49</v>
      </c>
      <c r="W35" s="259"/>
      <c r="X35" s="260" t="s">
        <v>583</v>
      </c>
      <c r="Y35" s="260" t="s">
        <v>584</v>
      </c>
      <c r="Z35" s="260" t="s">
        <v>585</v>
      </c>
      <c r="AA35" s="260" t="s">
        <v>586</v>
      </c>
      <c r="AB35" s="260" t="s">
        <v>587</v>
      </c>
      <c r="AC35" s="260" t="s">
        <v>588</v>
      </c>
      <c r="AD35" s="260" t="s">
        <v>589</v>
      </c>
      <c r="AE35" s="260" t="s">
        <v>590</v>
      </c>
      <c r="AF35" s="260" t="s">
        <v>591</v>
      </c>
      <c r="AG35" s="260" t="s">
        <v>592</v>
      </c>
      <c r="AH35" s="260" t="s">
        <v>593</v>
      </c>
      <c r="AI35" s="260" t="s">
        <v>594</v>
      </c>
      <c r="AJ35" s="260" t="s">
        <v>595</v>
      </c>
    </row>
    <row r="36" ht="14.25" customHeight="1">
      <c r="D36" s="261" t="s">
        <v>620</v>
      </c>
      <c r="E36" s="70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0"/>
      <c r="U36" s="261" t="s">
        <v>621</v>
      </c>
      <c r="V36" s="70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0"/>
    </row>
    <row r="37" ht="14.25" customHeight="1">
      <c r="D37" s="262" t="s">
        <v>601</v>
      </c>
      <c r="E37" s="263"/>
      <c r="F37" s="264"/>
      <c r="G37" s="265"/>
      <c r="H37" s="266"/>
      <c r="I37" s="266"/>
      <c r="J37" s="266"/>
      <c r="K37" s="266"/>
      <c r="L37" s="266"/>
      <c r="M37" s="266"/>
      <c r="N37" s="266"/>
      <c r="O37" s="266"/>
      <c r="P37" s="266"/>
      <c r="Q37" s="266"/>
      <c r="R37" s="266"/>
      <c r="S37" s="267"/>
      <c r="U37" s="262" t="s">
        <v>601</v>
      </c>
      <c r="V37" s="263"/>
      <c r="W37" s="264"/>
      <c r="X37" s="265"/>
      <c r="Y37" s="266"/>
      <c r="Z37" s="266"/>
      <c r="AA37" s="266"/>
      <c r="AB37" s="266"/>
      <c r="AC37" s="266"/>
      <c r="AD37" s="266"/>
      <c r="AE37" s="266"/>
      <c r="AF37" s="266"/>
      <c r="AG37" s="266"/>
      <c r="AH37" s="266"/>
      <c r="AI37" s="266"/>
      <c r="AJ37" s="267"/>
    </row>
    <row r="38" ht="14.25" customHeight="1">
      <c r="D38" s="268" t="s">
        <v>603</v>
      </c>
      <c r="E38" s="269" t="s">
        <v>604</v>
      </c>
      <c r="F38" s="264"/>
      <c r="G38" s="142"/>
      <c r="H38" s="270"/>
      <c r="I38" s="270"/>
      <c r="J38" s="270"/>
      <c r="K38" s="270">
        <f>PRODUCTION!N197</f>
        <v>0</v>
      </c>
      <c r="L38" s="270">
        <f>PRODUCTION!O197</f>
        <v>0</v>
      </c>
      <c r="M38" s="270"/>
      <c r="N38" s="270"/>
      <c r="O38" s="270"/>
      <c r="P38" s="270"/>
      <c r="Q38" s="270"/>
      <c r="R38" s="270"/>
      <c r="S38" s="271">
        <f t="shared" ref="S38:S39" si="18">SUM(G38:R38)</f>
        <v>0</v>
      </c>
      <c r="U38" s="268" t="s">
        <v>603</v>
      </c>
      <c r="V38" s="269" t="s">
        <v>604</v>
      </c>
      <c r="W38" s="264"/>
      <c r="X38" s="142"/>
      <c r="Y38" s="270"/>
      <c r="Z38" s="270"/>
      <c r="AA38" s="270"/>
      <c r="AB38" s="270">
        <f>PRODUCTION!N252</f>
        <v>0</v>
      </c>
      <c r="AC38" s="270">
        <f>PRODUCTION!O252</f>
        <v>0</v>
      </c>
      <c r="AD38" s="270"/>
      <c r="AE38" s="270"/>
      <c r="AF38" s="270"/>
      <c r="AG38" s="270"/>
      <c r="AH38" s="270"/>
      <c r="AI38" s="270"/>
      <c r="AJ38" s="271">
        <f t="shared" ref="AJ38:AJ39" si="19">SUM(X38:AI38)</f>
        <v>0</v>
      </c>
    </row>
    <row r="39" ht="14.25" customHeight="1">
      <c r="D39" s="268" t="s">
        <v>605</v>
      </c>
      <c r="E39" s="269" t="s">
        <v>604</v>
      </c>
      <c r="F39" s="264"/>
      <c r="G39" s="142"/>
      <c r="H39" s="270"/>
      <c r="I39" s="270"/>
      <c r="J39" s="270"/>
      <c r="K39" s="270" t="str">
        <f>PRODUCTION!N174</f>
        <v/>
      </c>
      <c r="L39" s="270" t="str">
        <f>PRODUCTION!O174</f>
        <v/>
      </c>
      <c r="M39" s="270"/>
      <c r="N39" s="270"/>
      <c r="O39" s="270"/>
      <c r="P39" s="270"/>
      <c r="Q39" s="270"/>
      <c r="R39" s="270"/>
      <c r="S39" s="271">
        <f t="shared" si="18"/>
        <v>0</v>
      </c>
      <c r="U39" s="268" t="s">
        <v>605</v>
      </c>
      <c r="V39" s="269" t="s">
        <v>604</v>
      </c>
      <c r="W39" s="264"/>
      <c r="X39" s="142"/>
      <c r="Y39" s="270"/>
      <c r="Z39" s="270"/>
      <c r="AA39" s="270"/>
      <c r="AB39" s="270" t="str">
        <f>PRODUCTION!N229</f>
        <v/>
      </c>
      <c r="AC39" s="270" t="str">
        <f>PRODUCTION!O229</f>
        <v/>
      </c>
      <c r="AD39" s="270"/>
      <c r="AE39" s="270"/>
      <c r="AF39" s="270"/>
      <c r="AG39" s="270"/>
      <c r="AH39" s="270"/>
      <c r="AI39" s="270"/>
      <c r="AJ39" s="271">
        <f t="shared" si="19"/>
        <v>0</v>
      </c>
    </row>
    <row r="40" ht="14.25" customHeight="1">
      <c r="D40" s="272" t="s">
        <v>606</v>
      </c>
      <c r="E40" s="273" t="s">
        <v>69</v>
      </c>
      <c r="F40" s="274"/>
      <c r="G40" s="275">
        <f t="shared" ref="G40:S40" si="20">IFERROR(G39/G38,0)</f>
        <v>0</v>
      </c>
      <c r="H40" s="276">
        <f t="shared" si="20"/>
        <v>0</v>
      </c>
      <c r="I40" s="276">
        <f t="shared" si="20"/>
        <v>0</v>
      </c>
      <c r="J40" s="276">
        <f t="shared" si="20"/>
        <v>0</v>
      </c>
      <c r="K40" s="276">
        <f t="shared" si="20"/>
        <v>0</v>
      </c>
      <c r="L40" s="276">
        <f t="shared" si="20"/>
        <v>0</v>
      </c>
      <c r="M40" s="276">
        <f t="shared" si="20"/>
        <v>0</v>
      </c>
      <c r="N40" s="276">
        <f t="shared" si="20"/>
        <v>0</v>
      </c>
      <c r="O40" s="276">
        <f t="shared" si="20"/>
        <v>0</v>
      </c>
      <c r="P40" s="276">
        <f t="shared" si="20"/>
        <v>0</v>
      </c>
      <c r="Q40" s="276">
        <f t="shared" si="20"/>
        <v>0</v>
      </c>
      <c r="R40" s="276">
        <f t="shared" si="20"/>
        <v>0</v>
      </c>
      <c r="S40" s="277">
        <f t="shared" si="20"/>
        <v>0</v>
      </c>
      <c r="U40" s="272" t="s">
        <v>606</v>
      </c>
      <c r="V40" s="273" t="s">
        <v>69</v>
      </c>
      <c r="W40" s="274"/>
      <c r="X40" s="275">
        <f t="shared" ref="X40:AJ40" si="21">IFERROR(X39/X38,0)</f>
        <v>0</v>
      </c>
      <c r="Y40" s="276">
        <f t="shared" si="21"/>
        <v>0</v>
      </c>
      <c r="Z40" s="276">
        <f t="shared" si="21"/>
        <v>0</v>
      </c>
      <c r="AA40" s="276">
        <f t="shared" si="21"/>
        <v>0</v>
      </c>
      <c r="AB40" s="276">
        <f t="shared" si="21"/>
        <v>0</v>
      </c>
      <c r="AC40" s="276">
        <f t="shared" si="21"/>
        <v>0</v>
      </c>
      <c r="AD40" s="276">
        <f t="shared" si="21"/>
        <v>0</v>
      </c>
      <c r="AE40" s="276">
        <f t="shared" si="21"/>
        <v>0</v>
      </c>
      <c r="AF40" s="276">
        <f t="shared" si="21"/>
        <v>0</v>
      </c>
      <c r="AG40" s="276">
        <f t="shared" si="21"/>
        <v>0</v>
      </c>
      <c r="AH40" s="276">
        <f t="shared" si="21"/>
        <v>0</v>
      </c>
      <c r="AI40" s="276">
        <f t="shared" si="21"/>
        <v>0</v>
      </c>
      <c r="AJ40" s="277">
        <f t="shared" si="21"/>
        <v>0</v>
      </c>
    </row>
    <row r="41" ht="14.25" customHeight="1">
      <c r="D41" s="278"/>
      <c r="E41" s="278"/>
      <c r="F41" s="279"/>
      <c r="G41" s="280"/>
      <c r="H41" s="280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U41" s="278"/>
      <c r="V41" s="278"/>
      <c r="W41" s="279"/>
      <c r="X41" s="280"/>
      <c r="Y41" s="280"/>
      <c r="Z41" s="280"/>
      <c r="AA41" s="280"/>
      <c r="AB41" s="280"/>
      <c r="AC41" s="280"/>
      <c r="AD41" s="280"/>
      <c r="AE41" s="280"/>
      <c r="AF41" s="280"/>
      <c r="AG41" s="280"/>
      <c r="AH41" s="280"/>
      <c r="AI41" s="280"/>
      <c r="AJ41" s="280"/>
    </row>
    <row r="42" ht="14.25" customHeight="1">
      <c r="D42" s="262" t="s">
        <v>607</v>
      </c>
      <c r="E42" s="281"/>
      <c r="F42" s="264"/>
      <c r="G42" s="282"/>
      <c r="H42" s="283"/>
      <c r="I42" s="283"/>
      <c r="J42" s="283"/>
      <c r="K42" s="283"/>
      <c r="L42" s="283"/>
      <c r="M42" s="283"/>
      <c r="N42" s="283"/>
      <c r="O42" s="283"/>
      <c r="P42" s="283"/>
      <c r="Q42" s="283"/>
      <c r="R42" s="283"/>
      <c r="S42" s="284"/>
      <c r="U42" s="262" t="s">
        <v>607</v>
      </c>
      <c r="V42" s="281"/>
      <c r="W42" s="264"/>
      <c r="X42" s="282"/>
      <c r="Y42" s="283"/>
      <c r="Z42" s="283"/>
      <c r="AA42" s="283"/>
      <c r="AB42" s="283"/>
      <c r="AC42" s="283"/>
      <c r="AD42" s="283"/>
      <c r="AE42" s="283"/>
      <c r="AF42" s="283"/>
      <c r="AG42" s="283"/>
      <c r="AH42" s="283"/>
      <c r="AI42" s="283"/>
      <c r="AJ42" s="284"/>
    </row>
    <row r="43" ht="14.25" customHeight="1">
      <c r="D43" s="268" t="s">
        <v>608</v>
      </c>
      <c r="E43" s="269" t="s">
        <v>254</v>
      </c>
      <c r="F43" s="285"/>
      <c r="G43" s="286"/>
      <c r="H43" s="287"/>
      <c r="I43" s="287"/>
      <c r="J43" s="287"/>
      <c r="K43" s="287">
        <f t="shared" ref="K43:L43" si="22">(24*24*60)*10.2754</f>
        <v>355117.824</v>
      </c>
      <c r="L43" s="287">
        <f t="shared" si="22"/>
        <v>355117.824</v>
      </c>
      <c r="M43" s="287"/>
      <c r="N43" s="287"/>
      <c r="O43" s="287"/>
      <c r="P43" s="287"/>
      <c r="Q43" s="287"/>
      <c r="R43" s="287"/>
      <c r="S43" s="288">
        <f t="shared" ref="S43:S44" si="24">SUM(G43:R43)</f>
        <v>710235.648</v>
      </c>
      <c r="U43" s="268" t="s">
        <v>608</v>
      </c>
      <c r="V43" s="269" t="s">
        <v>254</v>
      </c>
      <c r="W43" s="285"/>
      <c r="X43" s="286"/>
      <c r="Y43" s="287"/>
      <c r="Z43" s="287"/>
      <c r="AA43" s="287"/>
      <c r="AB43" s="287">
        <f t="shared" ref="AB43:AC43" si="23">(24*24*60)*10.2754</f>
        <v>355117.824</v>
      </c>
      <c r="AC43" s="287">
        <f t="shared" si="23"/>
        <v>355117.824</v>
      </c>
      <c r="AD43" s="287"/>
      <c r="AE43" s="287"/>
      <c r="AF43" s="287"/>
      <c r="AG43" s="287"/>
      <c r="AH43" s="287"/>
      <c r="AI43" s="287"/>
      <c r="AJ43" s="288">
        <f t="shared" ref="AJ43:AJ44" si="25">SUM(X43:AI43)</f>
        <v>710235.648</v>
      </c>
    </row>
    <row r="44" ht="14.25" customHeight="1">
      <c r="D44" s="268" t="s">
        <v>609</v>
      </c>
      <c r="E44" s="269" t="s">
        <v>254</v>
      </c>
      <c r="F44" s="285"/>
      <c r="G44" s="286"/>
      <c r="H44" s="287"/>
      <c r="I44" s="287"/>
      <c r="J44" s="287"/>
      <c r="K44" s="287" t="str">
        <f>PRODUCTION!N996</f>
        <v/>
      </c>
      <c r="L44" s="287" t="str">
        <f>PRODUCTION!O996</f>
        <v/>
      </c>
      <c r="M44" s="287"/>
      <c r="N44" s="287"/>
      <c r="O44" s="287"/>
      <c r="P44" s="287"/>
      <c r="Q44" s="287"/>
      <c r="R44" s="287"/>
      <c r="S44" s="288">
        <f t="shared" si="24"/>
        <v>0</v>
      </c>
      <c r="U44" s="268" t="s">
        <v>609</v>
      </c>
      <c r="V44" s="269" t="s">
        <v>254</v>
      </c>
      <c r="W44" s="285"/>
      <c r="X44" s="286"/>
      <c r="Y44" s="287"/>
      <c r="Z44" s="287"/>
      <c r="AA44" s="287"/>
      <c r="AB44" s="287" t="str">
        <f>PRODUCTION!N996</f>
        <v/>
      </c>
      <c r="AC44" s="287" t="str">
        <f>PRODUCTION!O996</f>
        <v/>
      </c>
      <c r="AD44" s="287"/>
      <c r="AE44" s="287"/>
      <c r="AF44" s="287"/>
      <c r="AG44" s="287"/>
      <c r="AH44" s="287"/>
      <c r="AI44" s="287"/>
      <c r="AJ44" s="288">
        <f t="shared" si="25"/>
        <v>0</v>
      </c>
    </row>
    <row r="45" ht="14.25" customHeight="1">
      <c r="D45" s="272" t="s">
        <v>610</v>
      </c>
      <c r="E45" s="273" t="s">
        <v>69</v>
      </c>
      <c r="F45" s="274"/>
      <c r="G45" s="275">
        <f t="shared" ref="G45:S45" si="26">IFERROR(G44/G43,0)</f>
        <v>0</v>
      </c>
      <c r="H45" s="276">
        <f t="shared" si="26"/>
        <v>0</v>
      </c>
      <c r="I45" s="276">
        <f t="shared" si="26"/>
        <v>0</v>
      </c>
      <c r="J45" s="276">
        <f t="shared" si="26"/>
        <v>0</v>
      </c>
      <c r="K45" s="276">
        <f t="shared" si="26"/>
        <v>0</v>
      </c>
      <c r="L45" s="276">
        <f t="shared" si="26"/>
        <v>0</v>
      </c>
      <c r="M45" s="276">
        <f t="shared" si="26"/>
        <v>0</v>
      </c>
      <c r="N45" s="276">
        <f t="shared" si="26"/>
        <v>0</v>
      </c>
      <c r="O45" s="276">
        <f t="shared" si="26"/>
        <v>0</v>
      </c>
      <c r="P45" s="276">
        <f t="shared" si="26"/>
        <v>0</v>
      </c>
      <c r="Q45" s="276">
        <f t="shared" si="26"/>
        <v>0</v>
      </c>
      <c r="R45" s="276">
        <f t="shared" si="26"/>
        <v>0</v>
      </c>
      <c r="S45" s="277">
        <f t="shared" si="26"/>
        <v>0</v>
      </c>
      <c r="U45" s="272" t="s">
        <v>610</v>
      </c>
      <c r="V45" s="273" t="s">
        <v>69</v>
      </c>
      <c r="W45" s="274"/>
      <c r="X45" s="275">
        <f t="shared" ref="X45:AJ45" si="27">IFERROR(X44/X43,0)</f>
        <v>0</v>
      </c>
      <c r="Y45" s="276">
        <f t="shared" si="27"/>
        <v>0</v>
      </c>
      <c r="Z45" s="276">
        <f t="shared" si="27"/>
        <v>0</v>
      </c>
      <c r="AA45" s="276">
        <f t="shared" si="27"/>
        <v>0</v>
      </c>
      <c r="AB45" s="276">
        <f t="shared" si="27"/>
        <v>0</v>
      </c>
      <c r="AC45" s="276">
        <f t="shared" si="27"/>
        <v>0</v>
      </c>
      <c r="AD45" s="276">
        <f t="shared" si="27"/>
        <v>0</v>
      </c>
      <c r="AE45" s="276">
        <f t="shared" si="27"/>
        <v>0</v>
      </c>
      <c r="AF45" s="276">
        <f t="shared" si="27"/>
        <v>0</v>
      </c>
      <c r="AG45" s="276">
        <f t="shared" si="27"/>
        <v>0</v>
      </c>
      <c r="AH45" s="276">
        <f t="shared" si="27"/>
        <v>0</v>
      </c>
      <c r="AI45" s="276">
        <f t="shared" si="27"/>
        <v>0</v>
      </c>
      <c r="AJ45" s="277">
        <f t="shared" si="27"/>
        <v>0</v>
      </c>
    </row>
    <row r="46" ht="14.25" customHeight="1">
      <c r="D46" s="278"/>
      <c r="E46" s="278"/>
      <c r="F46" s="279"/>
      <c r="G46" s="280"/>
      <c r="H46" s="280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U46" s="278"/>
      <c r="V46" s="278"/>
      <c r="W46" s="279"/>
      <c r="X46" s="280"/>
      <c r="Y46" s="280"/>
      <c r="Z46" s="280"/>
      <c r="AA46" s="280"/>
      <c r="AB46" s="280"/>
      <c r="AC46" s="280"/>
      <c r="AD46" s="280"/>
      <c r="AE46" s="280"/>
      <c r="AF46" s="280"/>
      <c r="AG46" s="280"/>
      <c r="AH46" s="280"/>
      <c r="AI46" s="280"/>
      <c r="AJ46" s="280"/>
    </row>
    <row r="47" ht="14.25" customHeight="1">
      <c r="D47" s="262" t="s">
        <v>611</v>
      </c>
      <c r="E47" s="281"/>
      <c r="F47" s="264"/>
      <c r="G47" s="282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4"/>
      <c r="U47" s="262" t="s">
        <v>611</v>
      </c>
      <c r="V47" s="281"/>
      <c r="W47" s="264"/>
      <c r="X47" s="282"/>
      <c r="Y47" s="283"/>
      <c r="Z47" s="283"/>
      <c r="AA47" s="283"/>
      <c r="AB47" s="283"/>
      <c r="AC47" s="283"/>
      <c r="AD47" s="283"/>
      <c r="AE47" s="283"/>
      <c r="AF47" s="283"/>
      <c r="AG47" s="283"/>
      <c r="AH47" s="283"/>
      <c r="AI47" s="283"/>
      <c r="AJ47" s="284"/>
    </row>
    <row r="48" ht="14.25" customHeight="1">
      <c r="D48" s="268" t="s">
        <v>612</v>
      </c>
      <c r="E48" s="269" t="s">
        <v>254</v>
      </c>
      <c r="F48" s="264"/>
      <c r="G48" s="142"/>
      <c r="H48" s="270"/>
      <c r="I48" s="270"/>
      <c r="J48" s="270"/>
      <c r="K48" s="287" t="str">
        <f>PRODUCTION!N996</f>
        <v/>
      </c>
      <c r="L48" s="287" t="str">
        <f>PRODUCTION!O996</f>
        <v/>
      </c>
      <c r="M48" s="270"/>
      <c r="N48" s="270"/>
      <c r="O48" s="270"/>
      <c r="P48" s="270"/>
      <c r="Q48" s="270"/>
      <c r="R48" s="270"/>
      <c r="S48" s="271">
        <f t="shared" ref="S48:S50" si="28">SUM(G48:R48)</f>
        <v>0</v>
      </c>
      <c r="U48" s="268" t="s">
        <v>612</v>
      </c>
      <c r="V48" s="269" t="s">
        <v>254</v>
      </c>
      <c r="W48" s="264"/>
      <c r="X48" s="142"/>
      <c r="Y48" s="270"/>
      <c r="Z48" s="270"/>
      <c r="AA48" s="270"/>
      <c r="AB48" s="287" t="str">
        <f>PRODUCTION!N996</f>
        <v/>
      </c>
      <c r="AC48" s="287" t="str">
        <f>PRODUCTION!O996</f>
        <v/>
      </c>
      <c r="AD48" s="270"/>
      <c r="AE48" s="270"/>
      <c r="AF48" s="270"/>
      <c r="AG48" s="270"/>
      <c r="AH48" s="270"/>
      <c r="AI48" s="270"/>
      <c r="AJ48" s="271">
        <f t="shared" ref="AJ48:AJ50" si="29">SUM(X48:AI48)</f>
        <v>0</v>
      </c>
    </row>
    <row r="49" ht="14.25" customHeight="1">
      <c r="D49" s="268" t="s">
        <v>99</v>
      </c>
      <c r="E49" s="269" t="s">
        <v>254</v>
      </c>
      <c r="F49" s="289"/>
      <c r="G49" s="142"/>
      <c r="H49" s="270"/>
      <c r="I49" s="270"/>
      <c r="J49" s="270"/>
      <c r="K49" s="287" t="str">
        <f>PRODUCTION!N997</f>
        <v/>
      </c>
      <c r="L49" s="287" t="str">
        <f>PRODUCTION!O997</f>
        <v/>
      </c>
      <c r="M49" s="270"/>
      <c r="N49" s="270"/>
      <c r="O49" s="270"/>
      <c r="P49" s="270"/>
      <c r="Q49" s="270"/>
      <c r="R49" s="270"/>
      <c r="S49" s="271">
        <f t="shared" si="28"/>
        <v>0</v>
      </c>
      <c r="U49" s="268" t="s">
        <v>99</v>
      </c>
      <c r="V49" s="269" t="s">
        <v>254</v>
      </c>
      <c r="W49" s="289"/>
      <c r="X49" s="142"/>
      <c r="Y49" s="270"/>
      <c r="Z49" s="270"/>
      <c r="AA49" s="270"/>
      <c r="AB49" s="287" t="str">
        <f>PRODUCTION!N997</f>
        <v/>
      </c>
      <c r="AC49" s="287" t="str">
        <f>PRODUCTION!O997</f>
        <v/>
      </c>
      <c r="AD49" s="270"/>
      <c r="AE49" s="270"/>
      <c r="AF49" s="270"/>
      <c r="AG49" s="270"/>
      <c r="AH49" s="270"/>
      <c r="AI49" s="270"/>
      <c r="AJ49" s="271">
        <f t="shared" si="29"/>
        <v>0</v>
      </c>
    </row>
    <row r="50" ht="14.25" customHeight="1">
      <c r="D50" s="268" t="s">
        <v>613</v>
      </c>
      <c r="E50" s="269" t="s">
        <v>254</v>
      </c>
      <c r="F50" s="289"/>
      <c r="G50" s="142"/>
      <c r="H50" s="270"/>
      <c r="I50" s="270"/>
      <c r="J50" s="270"/>
      <c r="K50" s="290">
        <f>1450*9+2366*1</f>
        <v>15416</v>
      </c>
      <c r="L50" s="290">
        <f>1450*1+2366*1</f>
        <v>3816</v>
      </c>
      <c r="M50" s="270"/>
      <c r="N50" s="270"/>
      <c r="O50" s="270"/>
      <c r="P50" s="270"/>
      <c r="Q50" s="270"/>
      <c r="R50" s="270"/>
      <c r="S50" s="271">
        <f t="shared" si="28"/>
        <v>19232</v>
      </c>
      <c r="T50" s="291" t="s">
        <v>614</v>
      </c>
      <c r="U50" s="268" t="s">
        <v>613</v>
      </c>
      <c r="V50" s="269" t="s">
        <v>254</v>
      </c>
      <c r="W50" s="289"/>
      <c r="X50" s="142"/>
      <c r="Y50" s="270"/>
      <c r="Z50" s="270"/>
      <c r="AA50" s="270"/>
      <c r="AB50" s="290">
        <f>1450*9+2366*1</f>
        <v>15416</v>
      </c>
      <c r="AC50" s="290">
        <f>1450*1+2366*1</f>
        <v>3816</v>
      </c>
      <c r="AD50" s="270"/>
      <c r="AE50" s="270"/>
      <c r="AF50" s="270"/>
      <c r="AG50" s="270"/>
      <c r="AH50" s="270"/>
      <c r="AI50" s="270"/>
      <c r="AJ50" s="271">
        <f t="shared" si="29"/>
        <v>19232</v>
      </c>
      <c r="AK50" s="291" t="s">
        <v>614</v>
      </c>
    </row>
    <row r="51" ht="14.25" customHeight="1">
      <c r="D51" s="272" t="s">
        <v>615</v>
      </c>
      <c r="E51" s="273" t="s">
        <v>69</v>
      </c>
      <c r="F51" s="274"/>
      <c r="G51" s="275">
        <f t="shared" ref="G51:S51" si="30">IFERROR(G48/SUM(G48:G50),0)</f>
        <v>0</v>
      </c>
      <c r="H51" s="276">
        <f t="shared" si="30"/>
        <v>0</v>
      </c>
      <c r="I51" s="276">
        <f t="shared" si="30"/>
        <v>0</v>
      </c>
      <c r="J51" s="276">
        <f t="shared" si="30"/>
        <v>0</v>
      </c>
      <c r="K51" s="276">
        <f t="shared" si="30"/>
        <v>0</v>
      </c>
      <c r="L51" s="276">
        <f t="shared" si="30"/>
        <v>0</v>
      </c>
      <c r="M51" s="276">
        <f t="shared" si="30"/>
        <v>0</v>
      </c>
      <c r="N51" s="276">
        <f t="shared" si="30"/>
        <v>0</v>
      </c>
      <c r="O51" s="276">
        <f t="shared" si="30"/>
        <v>0</v>
      </c>
      <c r="P51" s="276">
        <f t="shared" si="30"/>
        <v>0</v>
      </c>
      <c r="Q51" s="276">
        <f t="shared" si="30"/>
        <v>0</v>
      </c>
      <c r="R51" s="276">
        <f t="shared" si="30"/>
        <v>0</v>
      </c>
      <c r="S51" s="277">
        <f t="shared" si="30"/>
        <v>0</v>
      </c>
      <c r="U51" s="272" t="s">
        <v>615</v>
      </c>
      <c r="V51" s="273" t="s">
        <v>69</v>
      </c>
      <c r="W51" s="274"/>
      <c r="X51" s="275">
        <f t="shared" ref="X51:AJ51" si="31">IFERROR(X48/SUM(X48:X50),0)</f>
        <v>0</v>
      </c>
      <c r="Y51" s="276">
        <f t="shared" si="31"/>
        <v>0</v>
      </c>
      <c r="Z51" s="276">
        <f t="shared" si="31"/>
        <v>0</v>
      </c>
      <c r="AA51" s="276">
        <f t="shared" si="31"/>
        <v>0</v>
      </c>
      <c r="AB51" s="276">
        <f t="shared" si="31"/>
        <v>0</v>
      </c>
      <c r="AC51" s="276">
        <f t="shared" si="31"/>
        <v>0</v>
      </c>
      <c r="AD51" s="276">
        <f t="shared" si="31"/>
        <v>0</v>
      </c>
      <c r="AE51" s="276">
        <f t="shared" si="31"/>
        <v>0</v>
      </c>
      <c r="AF51" s="276">
        <f t="shared" si="31"/>
        <v>0</v>
      </c>
      <c r="AG51" s="276">
        <f t="shared" si="31"/>
        <v>0</v>
      </c>
      <c r="AH51" s="276">
        <f t="shared" si="31"/>
        <v>0</v>
      </c>
      <c r="AI51" s="276">
        <f t="shared" si="31"/>
        <v>0</v>
      </c>
      <c r="AJ51" s="277">
        <f t="shared" si="31"/>
        <v>0</v>
      </c>
    </row>
    <row r="52" ht="14.25" customHeight="1">
      <c r="D52" s="278"/>
      <c r="E52" s="278"/>
      <c r="F52" s="279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U52" s="278"/>
      <c r="V52" s="278"/>
      <c r="W52" s="279"/>
      <c r="X52" s="280"/>
      <c r="Y52" s="280"/>
      <c r="Z52" s="280"/>
      <c r="AA52" s="280"/>
      <c r="AB52" s="280"/>
      <c r="AC52" s="280"/>
      <c r="AD52" s="280"/>
      <c r="AE52" s="280"/>
      <c r="AF52" s="280"/>
      <c r="AG52" s="280"/>
      <c r="AH52" s="280"/>
      <c r="AI52" s="280"/>
      <c r="AJ52" s="280"/>
    </row>
    <row r="53" ht="14.25" customHeight="1">
      <c r="D53" s="292" t="s">
        <v>616</v>
      </c>
      <c r="E53" s="293" t="s">
        <v>69</v>
      </c>
      <c r="F53" s="274"/>
      <c r="G53" s="86">
        <f t="shared" ref="G53:S53" si="32">IFERROR(G40*G45*G51,0)</f>
        <v>0</v>
      </c>
      <c r="H53" s="86">
        <f t="shared" si="32"/>
        <v>0</v>
      </c>
      <c r="I53" s="86">
        <f t="shared" si="32"/>
        <v>0</v>
      </c>
      <c r="J53" s="86">
        <f t="shared" si="32"/>
        <v>0</v>
      </c>
      <c r="K53" s="294">
        <f t="shared" si="32"/>
        <v>0</v>
      </c>
      <c r="L53" s="294">
        <f t="shared" si="32"/>
        <v>0</v>
      </c>
      <c r="M53" s="86">
        <f t="shared" si="32"/>
        <v>0</v>
      </c>
      <c r="N53" s="86">
        <f t="shared" si="32"/>
        <v>0</v>
      </c>
      <c r="O53" s="86">
        <f t="shared" si="32"/>
        <v>0</v>
      </c>
      <c r="P53" s="86">
        <f t="shared" si="32"/>
        <v>0</v>
      </c>
      <c r="Q53" s="86">
        <f t="shared" si="32"/>
        <v>0</v>
      </c>
      <c r="R53" s="86">
        <f t="shared" si="32"/>
        <v>0</v>
      </c>
      <c r="S53" s="295">
        <f t="shared" si="32"/>
        <v>0</v>
      </c>
      <c r="U53" s="292" t="s">
        <v>616</v>
      </c>
      <c r="V53" s="293" t="s">
        <v>69</v>
      </c>
      <c r="W53" s="274"/>
      <c r="X53" s="86">
        <f t="shared" ref="X53:AJ53" si="33">IFERROR(X40*X45*X51,0)</f>
        <v>0</v>
      </c>
      <c r="Y53" s="86">
        <f t="shared" si="33"/>
        <v>0</v>
      </c>
      <c r="Z53" s="86">
        <f t="shared" si="33"/>
        <v>0</v>
      </c>
      <c r="AA53" s="86">
        <f t="shared" si="33"/>
        <v>0</v>
      </c>
      <c r="AB53" s="294">
        <f t="shared" si="33"/>
        <v>0</v>
      </c>
      <c r="AC53" s="294">
        <f t="shared" si="33"/>
        <v>0</v>
      </c>
      <c r="AD53" s="86">
        <f t="shared" si="33"/>
        <v>0</v>
      </c>
      <c r="AE53" s="86">
        <f t="shared" si="33"/>
        <v>0</v>
      </c>
      <c r="AF53" s="86">
        <f t="shared" si="33"/>
        <v>0</v>
      </c>
      <c r="AG53" s="86">
        <f t="shared" si="33"/>
        <v>0</v>
      </c>
      <c r="AH53" s="86">
        <f t="shared" si="33"/>
        <v>0</v>
      </c>
      <c r="AI53" s="86">
        <f t="shared" si="33"/>
        <v>0</v>
      </c>
      <c r="AJ53" s="295">
        <f t="shared" si="33"/>
        <v>0</v>
      </c>
    </row>
    <row r="54" ht="14.25" customHeight="1"/>
    <row r="55" ht="14.25" customHeight="1"/>
    <row r="56" ht="14.25" customHeight="1">
      <c r="D56" s="218"/>
      <c r="E56" s="218"/>
      <c r="F56" s="74"/>
      <c r="G56" s="202"/>
      <c r="H56" s="202"/>
      <c r="I56" s="202"/>
      <c r="J56" s="202"/>
      <c r="K56" s="160"/>
      <c r="L56" s="160"/>
      <c r="M56" s="202"/>
      <c r="N56" s="202"/>
      <c r="O56" s="202"/>
      <c r="P56" s="202"/>
      <c r="Q56" s="202"/>
      <c r="R56" s="202"/>
      <c r="S56" s="160"/>
    </row>
    <row r="57" ht="14.25" customHeight="1">
      <c r="D57" s="257" t="s">
        <v>582</v>
      </c>
      <c r="E57" s="258" t="s">
        <v>49</v>
      </c>
      <c r="F57" s="259"/>
      <c r="G57" s="260" t="s">
        <v>583</v>
      </c>
      <c r="H57" s="260" t="s">
        <v>584</v>
      </c>
      <c r="I57" s="260" t="s">
        <v>585</v>
      </c>
      <c r="J57" s="260" t="s">
        <v>586</v>
      </c>
      <c r="K57" s="260" t="s">
        <v>587</v>
      </c>
      <c r="L57" s="260" t="s">
        <v>588</v>
      </c>
      <c r="M57" s="260" t="s">
        <v>589</v>
      </c>
      <c r="N57" s="260" t="s">
        <v>590</v>
      </c>
      <c r="O57" s="260" t="s">
        <v>591</v>
      </c>
      <c r="P57" s="260" t="s">
        <v>592</v>
      </c>
      <c r="Q57" s="260" t="s">
        <v>593</v>
      </c>
      <c r="R57" s="260" t="s">
        <v>594</v>
      </c>
      <c r="S57" s="260" t="s">
        <v>595</v>
      </c>
    </row>
    <row r="58" ht="14.25" customHeight="1">
      <c r="D58" s="261" t="s">
        <v>622</v>
      </c>
      <c r="E58" s="70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0"/>
    </row>
    <row r="59" ht="14.25" customHeight="1">
      <c r="D59" s="262" t="s">
        <v>601</v>
      </c>
      <c r="E59" s="263"/>
      <c r="F59" s="264"/>
      <c r="G59" s="265"/>
      <c r="H59" s="266"/>
      <c r="I59" s="266"/>
      <c r="J59" s="266"/>
      <c r="K59" s="266"/>
      <c r="L59" s="266"/>
      <c r="M59" s="266"/>
      <c r="N59" s="266"/>
      <c r="O59" s="266"/>
      <c r="P59" s="266"/>
      <c r="Q59" s="266"/>
      <c r="R59" s="266"/>
      <c r="S59" s="267"/>
    </row>
    <row r="60" ht="14.25" customHeight="1">
      <c r="D60" s="268" t="s">
        <v>603</v>
      </c>
      <c r="E60" s="269" t="s">
        <v>604</v>
      </c>
      <c r="F60" s="264"/>
      <c r="G60" s="142"/>
      <c r="H60" s="270"/>
      <c r="I60" s="270"/>
      <c r="J60" s="270"/>
      <c r="K60" s="270"/>
      <c r="L60" s="270">
        <f>(23*24)*4</f>
        <v>2208</v>
      </c>
      <c r="M60" s="270"/>
      <c r="N60" s="270"/>
      <c r="O60" s="270"/>
      <c r="P60" s="270"/>
      <c r="Q60" s="270"/>
      <c r="R60" s="270"/>
      <c r="S60" s="271">
        <f t="shared" ref="S60:S61" si="34">SUM(G60:R60)</f>
        <v>2208</v>
      </c>
    </row>
    <row r="61" ht="14.25" customHeight="1">
      <c r="D61" s="268" t="s">
        <v>605</v>
      </c>
      <c r="E61" s="269" t="s">
        <v>604</v>
      </c>
      <c r="F61" s="264"/>
      <c r="G61" s="142"/>
      <c r="H61" s="270"/>
      <c r="I61" s="270"/>
      <c r="J61" s="270"/>
      <c r="K61" s="270"/>
      <c r="L61" s="270">
        <f>40186/60</f>
        <v>669.7666667</v>
      </c>
      <c r="M61" s="270"/>
      <c r="N61" s="270"/>
      <c r="O61" s="270"/>
      <c r="P61" s="270"/>
      <c r="Q61" s="270"/>
      <c r="R61" s="270"/>
      <c r="S61" s="271">
        <f t="shared" si="34"/>
        <v>669.7666667</v>
      </c>
      <c r="T61" s="114">
        <v>132992.0</v>
      </c>
    </row>
    <row r="62" ht="14.25" customHeight="1">
      <c r="D62" s="272" t="s">
        <v>606</v>
      </c>
      <c r="E62" s="273" t="s">
        <v>69</v>
      </c>
      <c r="F62" s="274"/>
      <c r="G62" s="275">
        <f t="shared" ref="G62:S62" si="35">IFERROR(G61/G60,0)</f>
        <v>0</v>
      </c>
      <c r="H62" s="276">
        <f t="shared" si="35"/>
        <v>0</v>
      </c>
      <c r="I62" s="276">
        <f t="shared" si="35"/>
        <v>0</v>
      </c>
      <c r="J62" s="276">
        <f t="shared" si="35"/>
        <v>0</v>
      </c>
      <c r="K62" s="276">
        <f t="shared" si="35"/>
        <v>0</v>
      </c>
      <c r="L62" s="276">
        <f t="shared" si="35"/>
        <v>0.3033363527</v>
      </c>
      <c r="M62" s="276">
        <f t="shared" si="35"/>
        <v>0</v>
      </c>
      <c r="N62" s="276">
        <f t="shared" si="35"/>
        <v>0</v>
      </c>
      <c r="O62" s="276">
        <f t="shared" si="35"/>
        <v>0</v>
      </c>
      <c r="P62" s="276">
        <f t="shared" si="35"/>
        <v>0</v>
      </c>
      <c r="Q62" s="276">
        <f t="shared" si="35"/>
        <v>0</v>
      </c>
      <c r="R62" s="276">
        <f t="shared" si="35"/>
        <v>0</v>
      </c>
      <c r="S62" s="277">
        <f t="shared" si="35"/>
        <v>0.3033363527</v>
      </c>
      <c r="T62" s="114">
        <f>T61/60</f>
        <v>2216.533333</v>
      </c>
    </row>
    <row r="63" ht="14.25" customHeight="1">
      <c r="D63" s="278"/>
      <c r="E63" s="278"/>
      <c r="F63" s="279"/>
      <c r="G63" s="280"/>
      <c r="H63" s="28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114">
        <f>T62/4</f>
        <v>554.1333333</v>
      </c>
    </row>
    <row r="64" ht="14.25" customHeight="1">
      <c r="D64" s="262" t="s">
        <v>607</v>
      </c>
      <c r="E64" s="281"/>
      <c r="F64" s="264"/>
      <c r="G64" s="282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4"/>
    </row>
    <row r="65" ht="14.25" customHeight="1">
      <c r="D65" s="268" t="s">
        <v>608</v>
      </c>
      <c r="E65" s="269" t="s">
        <v>254</v>
      </c>
      <c r="F65" s="285"/>
      <c r="G65" s="286"/>
      <c r="H65" s="287"/>
      <c r="I65" s="287"/>
      <c r="J65" s="287"/>
      <c r="K65" s="287"/>
      <c r="L65" s="287">
        <f>T67</f>
        <v>0</v>
      </c>
      <c r="M65" s="287"/>
      <c r="N65" s="287"/>
      <c r="O65" s="287"/>
      <c r="P65" s="287"/>
      <c r="Q65" s="287"/>
      <c r="R65" s="287"/>
      <c r="S65" s="288">
        <f t="shared" ref="S65:S66" si="36">SUM(G65:R65)</f>
        <v>0</v>
      </c>
    </row>
    <row r="66" ht="14.25" customHeight="1">
      <c r="D66" s="268" t="s">
        <v>609</v>
      </c>
      <c r="E66" s="269" t="s">
        <v>254</v>
      </c>
      <c r="F66" s="285"/>
      <c r="G66" s="286"/>
      <c r="H66" s="287"/>
      <c r="I66" s="287"/>
      <c r="J66" s="287"/>
      <c r="K66" s="287" t="str">
        <f>PRODUCTION!N1174</f>
        <v/>
      </c>
      <c r="L66" s="287" t="str">
        <f>PRODUCTION!O1174</f>
        <v/>
      </c>
      <c r="M66" s="287"/>
      <c r="N66" s="287"/>
      <c r="O66" s="287"/>
      <c r="P66" s="287"/>
      <c r="Q66" s="287"/>
      <c r="R66" s="287"/>
      <c r="S66" s="288">
        <f t="shared" si="36"/>
        <v>0</v>
      </c>
      <c r="T66" s="12">
        <f>L66/L61</f>
        <v>0</v>
      </c>
    </row>
    <row r="67" ht="14.25" customHeight="1">
      <c r="D67" s="272" t="s">
        <v>610</v>
      </c>
      <c r="E67" s="273" t="s">
        <v>69</v>
      </c>
      <c r="F67" s="274"/>
      <c r="G67" s="275">
        <f t="shared" ref="G67:S67" si="37">IFERROR(G66/G65,0)</f>
        <v>0</v>
      </c>
      <c r="H67" s="276">
        <f t="shared" si="37"/>
        <v>0</v>
      </c>
      <c r="I67" s="276">
        <f t="shared" si="37"/>
        <v>0</v>
      </c>
      <c r="J67" s="276">
        <f t="shared" si="37"/>
        <v>0</v>
      </c>
      <c r="K67" s="276">
        <f t="shared" si="37"/>
        <v>0</v>
      </c>
      <c r="L67" s="276">
        <f t="shared" si="37"/>
        <v>0</v>
      </c>
      <c r="M67" s="276">
        <f t="shared" si="37"/>
        <v>0</v>
      </c>
      <c r="N67" s="276">
        <f t="shared" si="37"/>
        <v>0</v>
      </c>
      <c r="O67" s="276">
        <f t="shared" si="37"/>
        <v>0</v>
      </c>
      <c r="P67" s="276">
        <f t="shared" si="37"/>
        <v>0</v>
      </c>
      <c r="Q67" s="276">
        <f t="shared" si="37"/>
        <v>0</v>
      </c>
      <c r="R67" s="276">
        <f t="shared" si="37"/>
        <v>0</v>
      </c>
      <c r="S67" s="277">
        <f t="shared" si="37"/>
        <v>0</v>
      </c>
      <c r="T67" s="12">
        <f>((T66*23)*24)*4</f>
        <v>0</v>
      </c>
    </row>
    <row r="68" ht="14.25" customHeight="1">
      <c r="D68" s="278"/>
      <c r="E68" s="278"/>
      <c r="F68" s="279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</row>
    <row r="69" ht="14.25" customHeight="1">
      <c r="D69" s="262" t="s">
        <v>611</v>
      </c>
      <c r="E69" s="281"/>
      <c r="F69" s="264"/>
      <c r="G69" s="282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4"/>
    </row>
    <row r="70" ht="14.25" customHeight="1">
      <c r="D70" s="268" t="s">
        <v>612</v>
      </c>
      <c r="E70" s="269" t="s">
        <v>254</v>
      </c>
      <c r="F70" s="264"/>
      <c r="G70" s="142"/>
      <c r="H70" s="270"/>
      <c r="I70" s="270"/>
      <c r="J70" s="270"/>
      <c r="K70" s="287" t="str">
        <f>PRODUCTION!N1174</f>
        <v/>
      </c>
      <c r="L70" s="287" t="str">
        <f>PRODUCTION!O1174</f>
        <v/>
      </c>
      <c r="M70" s="270"/>
      <c r="N70" s="270"/>
      <c r="O70" s="270"/>
      <c r="P70" s="270"/>
      <c r="Q70" s="270"/>
      <c r="R70" s="270"/>
      <c r="S70" s="271">
        <f t="shared" ref="S70:S72" si="38">SUM(G70:R70)</f>
        <v>0</v>
      </c>
    </row>
    <row r="71" ht="14.25" customHeight="1">
      <c r="D71" s="268" t="s">
        <v>99</v>
      </c>
      <c r="E71" s="269" t="s">
        <v>254</v>
      </c>
      <c r="F71" s="289"/>
      <c r="G71" s="142"/>
      <c r="H71" s="270"/>
      <c r="I71" s="270"/>
      <c r="J71" s="270"/>
      <c r="K71" s="287" t="str">
        <f>PRODUCTION!N1019</f>
        <v/>
      </c>
      <c r="L71" s="287" t="str">
        <f>PRODUCTION!O1019</f>
        <v/>
      </c>
      <c r="M71" s="270"/>
      <c r="N71" s="270"/>
      <c r="O71" s="270"/>
      <c r="P71" s="270"/>
      <c r="Q71" s="270"/>
      <c r="R71" s="270"/>
      <c r="S71" s="271">
        <f t="shared" si="38"/>
        <v>0</v>
      </c>
    </row>
    <row r="72" ht="14.25" customHeight="1">
      <c r="D72" s="268" t="s">
        <v>613</v>
      </c>
      <c r="E72" s="269" t="s">
        <v>254</v>
      </c>
      <c r="F72" s="289"/>
      <c r="G72" s="142"/>
      <c r="H72" s="270"/>
      <c r="I72" s="270"/>
      <c r="J72" s="270"/>
      <c r="K72" s="290"/>
      <c r="L72" s="290"/>
      <c r="M72" s="270"/>
      <c r="N72" s="270"/>
      <c r="O72" s="270"/>
      <c r="P72" s="270"/>
      <c r="Q72" s="270"/>
      <c r="R72" s="270"/>
      <c r="S72" s="271">
        <f t="shared" si="38"/>
        <v>0</v>
      </c>
    </row>
    <row r="73" ht="14.25" customHeight="1">
      <c r="D73" s="272" t="s">
        <v>615</v>
      </c>
      <c r="E73" s="273" t="s">
        <v>69</v>
      </c>
      <c r="F73" s="274"/>
      <c r="G73" s="275">
        <f t="shared" ref="G73:S73" si="39">IFERROR(G70/SUM(G70:G72),0)</f>
        <v>0</v>
      </c>
      <c r="H73" s="276">
        <f t="shared" si="39"/>
        <v>0</v>
      </c>
      <c r="I73" s="276">
        <f t="shared" si="39"/>
        <v>0</v>
      </c>
      <c r="J73" s="276">
        <f t="shared" si="39"/>
        <v>0</v>
      </c>
      <c r="K73" s="276">
        <f t="shared" si="39"/>
        <v>0</v>
      </c>
      <c r="L73" s="276">
        <f t="shared" si="39"/>
        <v>0</v>
      </c>
      <c r="M73" s="276">
        <f t="shared" si="39"/>
        <v>0</v>
      </c>
      <c r="N73" s="276">
        <f t="shared" si="39"/>
        <v>0</v>
      </c>
      <c r="O73" s="276">
        <f t="shared" si="39"/>
        <v>0</v>
      </c>
      <c r="P73" s="276">
        <f t="shared" si="39"/>
        <v>0</v>
      </c>
      <c r="Q73" s="276">
        <f t="shared" si="39"/>
        <v>0</v>
      </c>
      <c r="R73" s="276">
        <f t="shared" si="39"/>
        <v>0</v>
      </c>
      <c r="S73" s="277">
        <f t="shared" si="39"/>
        <v>0</v>
      </c>
    </row>
    <row r="74" ht="14.25" customHeight="1">
      <c r="D74" s="278"/>
      <c r="E74" s="278"/>
      <c r="F74" s="279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</row>
    <row r="75" ht="14.25" customHeight="1">
      <c r="D75" s="292" t="s">
        <v>616</v>
      </c>
      <c r="E75" s="293" t="s">
        <v>69</v>
      </c>
      <c r="F75" s="274"/>
      <c r="G75" s="86">
        <f t="shared" ref="G75:S75" si="40">IFERROR(G62*G67*G73,0)</f>
        <v>0</v>
      </c>
      <c r="H75" s="86">
        <f t="shared" si="40"/>
        <v>0</v>
      </c>
      <c r="I75" s="86">
        <f t="shared" si="40"/>
        <v>0</v>
      </c>
      <c r="J75" s="86">
        <f t="shared" si="40"/>
        <v>0</v>
      </c>
      <c r="K75" s="294">
        <f t="shared" si="40"/>
        <v>0</v>
      </c>
      <c r="L75" s="294">
        <f t="shared" si="40"/>
        <v>0</v>
      </c>
      <c r="M75" s="86">
        <f t="shared" si="40"/>
        <v>0</v>
      </c>
      <c r="N75" s="86">
        <f t="shared" si="40"/>
        <v>0</v>
      </c>
      <c r="O75" s="86">
        <f t="shared" si="40"/>
        <v>0</v>
      </c>
      <c r="P75" s="86">
        <f t="shared" si="40"/>
        <v>0</v>
      </c>
      <c r="Q75" s="86">
        <f t="shared" si="40"/>
        <v>0</v>
      </c>
      <c r="R75" s="86">
        <f t="shared" si="40"/>
        <v>0</v>
      </c>
      <c r="S75" s="295">
        <f t="shared" si="40"/>
        <v>0</v>
      </c>
    </row>
    <row r="76" ht="14.25" customHeight="1"/>
    <row r="77" ht="14.25" customHeight="1"/>
    <row r="78" ht="14.25" customHeight="1">
      <c r="K78" s="12">
        <v>27.0</v>
      </c>
    </row>
    <row r="79" ht="14.25" customHeight="1">
      <c r="G79" s="12">
        <v>24.0</v>
      </c>
      <c r="H79" s="12">
        <v>24.0</v>
      </c>
      <c r="I79" s="12">
        <v>24.0</v>
      </c>
      <c r="J79" s="12">
        <v>16.0</v>
      </c>
      <c r="K79" s="12">
        <v>24.0</v>
      </c>
    </row>
    <row r="80" ht="14.25" customHeight="1">
      <c r="J80" s="12">
        <f>6*16</f>
        <v>96</v>
      </c>
    </row>
    <row r="81" ht="14.25" customHeight="1">
      <c r="J81" s="12">
        <f>J80/24</f>
        <v>4</v>
      </c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3.25"/>
    <col customWidth="1" min="3" max="6" width="8.63"/>
    <col customWidth="1" min="7" max="7" width="23.75"/>
    <col customWidth="1" min="8" max="26" width="8.63"/>
  </cols>
  <sheetData>
    <row r="1" ht="14.25" customHeight="1">
      <c r="B1" s="12" t="s">
        <v>623</v>
      </c>
    </row>
    <row r="2" ht="14.25" customHeight="1">
      <c r="C2" s="12" t="s">
        <v>51</v>
      </c>
      <c r="D2" s="12" t="s">
        <v>1</v>
      </c>
      <c r="G2" s="83"/>
      <c r="H2" s="12" t="s">
        <v>51</v>
      </c>
      <c r="I2" s="12" t="s">
        <v>1</v>
      </c>
    </row>
    <row r="3" ht="14.25" customHeight="1">
      <c r="B3" s="12" t="s">
        <v>66</v>
      </c>
      <c r="C3" s="12">
        <v>10.93</v>
      </c>
      <c r="D3" s="12">
        <v>9.9</v>
      </c>
      <c r="G3" s="83" t="s">
        <v>87</v>
      </c>
      <c r="H3" s="302">
        <v>0.02608477010959844</v>
      </c>
      <c r="I3" s="302">
        <v>0.026832006884405277</v>
      </c>
    </row>
    <row r="4" ht="14.25" customHeight="1">
      <c r="B4" s="12" t="s">
        <v>565</v>
      </c>
      <c r="C4" s="12">
        <v>18.58</v>
      </c>
      <c r="D4" s="12">
        <v>15.56</v>
      </c>
      <c r="G4" s="83" t="s">
        <v>88</v>
      </c>
      <c r="H4" s="302">
        <v>0.005150747133576488</v>
      </c>
      <c r="I4" s="302">
        <v>0.00234364718543</v>
      </c>
    </row>
    <row r="5" ht="14.25" customHeight="1">
      <c r="G5" s="83" t="s">
        <v>89</v>
      </c>
      <c r="H5" s="302">
        <v>0.012388870994018319</v>
      </c>
      <c r="I5" s="302">
        <v>0.006522264648261585</v>
      </c>
    </row>
    <row r="6" ht="14.25" customHeight="1">
      <c r="G6" s="83" t="s">
        <v>90</v>
      </c>
      <c r="H6" s="302">
        <v>0.0259315271995007</v>
      </c>
      <c r="I6" s="302">
        <v>0.01585205248799009</v>
      </c>
    </row>
    <row r="7" ht="14.25" customHeight="1">
      <c r="G7" s="83" t="s">
        <v>91</v>
      </c>
      <c r="H7" s="302">
        <v>0.008687980325395698</v>
      </c>
      <c r="I7" s="302">
        <v>9.996201256851972E-4</v>
      </c>
    </row>
    <row r="8" ht="14.25" customHeight="1">
      <c r="G8" s="83" t="s">
        <v>92</v>
      </c>
      <c r="H8" s="302">
        <v>0.01700996302084922</v>
      </c>
      <c r="I8" s="302">
        <v>0.012264246920171328</v>
      </c>
    </row>
    <row r="9" ht="14.25" customHeight="1">
      <c r="G9" s="83" t="s">
        <v>93</v>
      </c>
      <c r="H9" s="302">
        <v>0.0059258884555271965</v>
      </c>
      <c r="I9" s="302">
        <v>0.001347760468244094</v>
      </c>
    </row>
    <row r="10" ht="14.25" customHeight="1">
      <c r="G10" s="83" t="s">
        <v>94</v>
      </c>
      <c r="H10" s="302">
        <v>0.08793465008171715</v>
      </c>
      <c r="I10" s="302">
        <v>0.04810030175274196</v>
      </c>
    </row>
    <row r="11" ht="14.25" customHeight="1">
      <c r="G11" s="83" t="s">
        <v>95</v>
      </c>
      <c r="H11" s="302">
        <v>0.0</v>
      </c>
      <c r="I11" s="302">
        <v>0.0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>
      <c r="B17" s="12" t="s">
        <v>73</v>
      </c>
    </row>
    <row r="18" ht="14.25" customHeight="1">
      <c r="C18" s="12" t="s">
        <v>51</v>
      </c>
      <c r="D18" s="12" t="s">
        <v>1</v>
      </c>
    </row>
    <row r="19" ht="14.25" customHeight="1">
      <c r="B19" s="12" t="s">
        <v>74</v>
      </c>
      <c r="C19" s="302">
        <v>0.7104564883964923</v>
      </c>
      <c r="D19" s="302">
        <v>0.9816634808704355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B31" s="12" t="s">
        <v>23</v>
      </c>
    </row>
    <row r="32" ht="14.25" customHeight="1">
      <c r="C32" s="12" t="s">
        <v>51</v>
      </c>
      <c r="D32" s="12" t="s">
        <v>1</v>
      </c>
    </row>
    <row r="33" ht="14.25" customHeight="1">
      <c r="B33" s="12" t="s">
        <v>77</v>
      </c>
      <c r="C33" s="12">
        <f>2042360/1000</f>
        <v>2042.36</v>
      </c>
      <c r="D33" s="12">
        <f>2033330/1000</f>
        <v>2033.33</v>
      </c>
    </row>
    <row r="34" ht="14.25" customHeight="1">
      <c r="B34" s="12" t="s">
        <v>78</v>
      </c>
      <c r="C34" s="12">
        <f>1946800/1000</f>
        <v>1946.8</v>
      </c>
      <c r="D34" s="12">
        <f>1966800/1000</f>
        <v>1966.8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>
      <c r="B51" s="12" t="s">
        <v>21</v>
      </c>
    </row>
    <row r="52" ht="14.25" customHeight="1">
      <c r="C52" s="12" t="s">
        <v>51</v>
      </c>
      <c r="D52" s="12" t="s">
        <v>1</v>
      </c>
    </row>
    <row r="53" ht="14.25" customHeight="1">
      <c r="B53" s="12" t="s">
        <v>77</v>
      </c>
      <c r="C53" s="12">
        <f>13498890.24/1000</f>
        <v>13498.89024</v>
      </c>
      <c r="D53" s="12">
        <f>15879974.2/1000</f>
        <v>15879.9742</v>
      </c>
    </row>
    <row r="54" ht="14.25" customHeight="1">
      <c r="B54" s="12" t="s">
        <v>78</v>
      </c>
      <c r="C54" s="12">
        <f>16189431.264843/1000</f>
        <v>16189.43126</v>
      </c>
      <c r="D54" s="12">
        <f>16210987.8286226/1000</f>
        <v>16210.98783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25"/>
    <col customWidth="1" min="2" max="2" width="27.25"/>
    <col customWidth="1" min="3" max="3" width="25.75"/>
    <col customWidth="1" min="4" max="4" width="14.75"/>
    <col customWidth="1" min="5" max="5" width="32.38"/>
    <col customWidth="1" min="6" max="6" width="16.75"/>
    <col customWidth="1" min="7" max="26" width="8.63"/>
  </cols>
  <sheetData>
    <row r="1" ht="14.25" customHeight="1">
      <c r="A1" s="303" t="s">
        <v>624</v>
      </c>
      <c r="B1" s="304"/>
    </row>
    <row r="2" ht="14.25" customHeight="1"/>
    <row r="3" ht="14.25" customHeight="1">
      <c r="B3" s="70" t="s">
        <v>64</v>
      </c>
      <c r="F3" s="12" t="s">
        <v>625</v>
      </c>
    </row>
    <row r="4" ht="14.25" customHeight="1">
      <c r="B4" s="12" t="s">
        <v>626</v>
      </c>
      <c r="C4" s="12" t="s">
        <v>627</v>
      </c>
      <c r="D4" s="12" t="s">
        <v>3</v>
      </c>
      <c r="E4" s="12" t="s">
        <v>628</v>
      </c>
      <c r="F4" s="12" t="s">
        <v>629</v>
      </c>
    </row>
    <row r="5" ht="14.25" customHeight="1">
      <c r="B5" s="12" t="s">
        <v>623</v>
      </c>
      <c r="C5" s="12" t="s">
        <v>627</v>
      </c>
      <c r="D5" s="12" t="s">
        <v>3</v>
      </c>
      <c r="E5" s="12" t="s">
        <v>628</v>
      </c>
      <c r="F5" s="12" t="s">
        <v>630</v>
      </c>
    </row>
    <row r="6" ht="14.25" customHeight="1">
      <c r="B6" s="12" t="s">
        <v>631</v>
      </c>
      <c r="C6" s="12" t="s">
        <v>627</v>
      </c>
      <c r="D6" s="12" t="s">
        <v>3</v>
      </c>
      <c r="E6" s="12" t="s">
        <v>628</v>
      </c>
      <c r="F6" s="12" t="s">
        <v>632</v>
      </c>
    </row>
    <row r="7" ht="14.25" customHeight="1"/>
    <row r="8" ht="14.25" customHeight="1">
      <c r="B8" s="12" t="s">
        <v>73</v>
      </c>
      <c r="C8" s="12" t="s">
        <v>633</v>
      </c>
      <c r="D8" s="12" t="s">
        <v>3</v>
      </c>
      <c r="E8" s="305">
        <v>0.9925</v>
      </c>
      <c r="F8" s="12" t="s">
        <v>634</v>
      </c>
    </row>
    <row r="9" ht="14.25" customHeight="1"/>
    <row r="10" ht="14.25" customHeight="1">
      <c r="B10" s="12" t="s">
        <v>20</v>
      </c>
      <c r="C10" s="12" t="s">
        <v>454</v>
      </c>
      <c r="D10" s="12" t="s">
        <v>3</v>
      </c>
      <c r="E10" s="306">
        <v>0.95</v>
      </c>
      <c r="F10" s="12" t="s">
        <v>634</v>
      </c>
    </row>
    <row r="11" ht="14.25" customHeight="1"/>
    <row r="12" ht="14.25" customHeight="1">
      <c r="B12" s="12" t="s">
        <v>426</v>
      </c>
      <c r="C12" s="12" t="s">
        <v>627</v>
      </c>
      <c r="D12" s="12" t="s">
        <v>3</v>
      </c>
      <c r="E12" s="12" t="s">
        <v>628</v>
      </c>
      <c r="F12" s="12" t="s">
        <v>630</v>
      </c>
    </row>
    <row r="13" ht="14.25" customHeight="1"/>
    <row r="14" ht="14.25" customHeight="1">
      <c r="B14" s="12" t="s">
        <v>635</v>
      </c>
      <c r="C14" s="12" t="s">
        <v>636</v>
      </c>
      <c r="D14" s="12" t="s">
        <v>3</v>
      </c>
      <c r="E14" s="12" t="s">
        <v>637</v>
      </c>
      <c r="F14" s="12" t="s">
        <v>638</v>
      </c>
    </row>
    <row r="15" ht="14.25" customHeight="1"/>
    <row r="16" ht="14.25" customHeight="1">
      <c r="B16" s="12" t="s">
        <v>639</v>
      </c>
      <c r="C16" s="12" t="s">
        <v>640</v>
      </c>
      <c r="D16" s="12" t="s">
        <v>3</v>
      </c>
      <c r="E16" s="12" t="s">
        <v>641</v>
      </c>
      <c r="F16" s="12" t="s">
        <v>642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3.75"/>
    <col customWidth="1" min="2" max="2" width="27.25"/>
    <col customWidth="1" min="3" max="3" width="47.75"/>
    <col customWidth="1" min="4" max="4" width="13.75"/>
    <col customWidth="1" min="5" max="5" width="66.25"/>
    <col customWidth="1" min="6" max="8" width="8.63"/>
    <col customWidth="1" min="9" max="9" width="14.63"/>
    <col customWidth="1" min="10" max="10" width="10.25"/>
    <col customWidth="1" min="11" max="11" width="11.75"/>
    <col customWidth="1" hidden="1" min="12" max="15" width="8.63"/>
    <col customWidth="1" min="16" max="41" width="8.63"/>
  </cols>
  <sheetData>
    <row r="1" ht="14.25" customHeight="1">
      <c r="A1" s="303" t="s">
        <v>82</v>
      </c>
      <c r="B1" s="304"/>
    </row>
    <row r="2" ht="14.25" customHeight="1"/>
    <row r="3" ht="14.25" customHeight="1">
      <c r="B3" s="307" t="s">
        <v>643</v>
      </c>
      <c r="C3" s="307" t="s">
        <v>644</v>
      </c>
    </row>
    <row r="4" ht="14.25" customHeight="1">
      <c r="A4" s="308" t="s">
        <v>368</v>
      </c>
      <c r="L4" s="70" t="s">
        <v>645</v>
      </c>
      <c r="O4" s="12" t="s">
        <v>646</v>
      </c>
    </row>
    <row r="5" ht="14.25" customHeight="1">
      <c r="B5" s="12" t="s">
        <v>647</v>
      </c>
      <c r="D5" s="12" t="s">
        <v>3</v>
      </c>
    </row>
    <row r="6" ht="14.25" customHeight="1">
      <c r="B6" s="12" t="s">
        <v>648</v>
      </c>
      <c r="D6" s="12" t="s">
        <v>3</v>
      </c>
      <c r="L6" s="309" t="s">
        <v>649</v>
      </c>
      <c r="M6" s="309"/>
      <c r="N6" s="309" t="s">
        <v>650</v>
      </c>
      <c r="O6" s="309" t="s">
        <v>651</v>
      </c>
    </row>
    <row r="7" ht="14.25" customHeight="1">
      <c r="B7" s="12" t="s">
        <v>652</v>
      </c>
      <c r="D7" s="12" t="s">
        <v>3</v>
      </c>
      <c r="E7" s="12" t="s">
        <v>653</v>
      </c>
      <c r="L7" s="309" t="s">
        <v>654</v>
      </c>
      <c r="M7" s="309"/>
      <c r="N7" s="309" t="s">
        <v>655</v>
      </c>
      <c r="O7" s="309" t="s">
        <v>656</v>
      </c>
    </row>
    <row r="8" ht="14.25" customHeight="1">
      <c r="B8" s="12" t="s">
        <v>657</v>
      </c>
      <c r="D8" s="304" t="s">
        <v>3</v>
      </c>
      <c r="E8" s="12" t="s">
        <v>658</v>
      </c>
      <c r="L8" s="309" t="s">
        <v>659</v>
      </c>
      <c r="M8" s="309"/>
      <c r="N8" s="309" t="s">
        <v>660</v>
      </c>
      <c r="O8" s="309" t="s">
        <v>651</v>
      </c>
    </row>
    <row r="9" ht="14.25" customHeight="1">
      <c r="B9" s="12" t="s">
        <v>661</v>
      </c>
      <c r="D9" s="12" t="s">
        <v>3</v>
      </c>
      <c r="L9" s="309" t="s">
        <v>662</v>
      </c>
      <c r="M9" s="309"/>
      <c r="N9" s="309" t="s">
        <v>663</v>
      </c>
      <c r="O9" s="309" t="s">
        <v>664</v>
      </c>
    </row>
    <row r="10" ht="14.25" customHeight="1">
      <c r="B10" s="12" t="s">
        <v>665</v>
      </c>
      <c r="D10" s="12" t="s">
        <v>666</v>
      </c>
      <c r="L10" s="309"/>
      <c r="M10" s="309"/>
      <c r="N10" s="309" t="s">
        <v>667</v>
      </c>
      <c r="O10" s="309" t="s">
        <v>656</v>
      </c>
    </row>
    <row r="11" ht="50.25" customHeight="1">
      <c r="B11" s="310" t="s">
        <v>668</v>
      </c>
      <c r="C11" s="310" t="s">
        <v>669</v>
      </c>
      <c r="D11" s="311" t="s">
        <v>3</v>
      </c>
    </row>
    <row r="12" ht="14.25" customHeight="1">
      <c r="B12" s="310" t="s">
        <v>670</v>
      </c>
      <c r="C12" s="310" t="s">
        <v>671</v>
      </c>
      <c r="D12" s="310" t="s">
        <v>3</v>
      </c>
      <c r="E12" s="312" t="s">
        <v>672</v>
      </c>
    </row>
    <row r="13" ht="14.25" customHeight="1">
      <c r="B13" s="310" t="s">
        <v>673</v>
      </c>
      <c r="C13" s="310" t="s">
        <v>674</v>
      </c>
      <c r="D13" s="310" t="s">
        <v>3</v>
      </c>
      <c r="E13" s="312" t="s">
        <v>675</v>
      </c>
    </row>
    <row r="14" ht="18.0" customHeight="1">
      <c r="B14" s="310" t="s">
        <v>199</v>
      </c>
      <c r="C14" s="310"/>
      <c r="D14" s="311" t="s">
        <v>3</v>
      </c>
      <c r="E14" s="312" t="s">
        <v>676</v>
      </c>
    </row>
    <row r="15" ht="14.25" customHeight="1">
      <c r="E15" s="312"/>
    </row>
    <row r="16" ht="14.25" customHeight="1"/>
    <row r="17" ht="14.25" customHeight="1">
      <c r="A17" s="308" t="s">
        <v>677</v>
      </c>
    </row>
    <row r="18" ht="14.25" customHeight="1">
      <c r="C18" s="12" t="s">
        <v>678</v>
      </c>
      <c r="D18" s="12" t="s">
        <v>666</v>
      </c>
    </row>
    <row r="19" ht="14.25" customHeight="1">
      <c r="C19" s="12" t="s">
        <v>679</v>
      </c>
      <c r="D19" s="12" t="s">
        <v>666</v>
      </c>
    </row>
    <row r="20" ht="14.25" customHeight="1"/>
    <row r="21" ht="14.25" customHeight="1">
      <c r="C21" s="12" t="s">
        <v>635</v>
      </c>
      <c r="D21" s="12" t="s">
        <v>666</v>
      </c>
      <c r="E21" s="12" t="s">
        <v>680</v>
      </c>
    </row>
    <row r="22" ht="14.25" customHeight="1">
      <c r="C22" s="12" t="s">
        <v>577</v>
      </c>
      <c r="D22" s="12" t="s">
        <v>666</v>
      </c>
    </row>
    <row r="23" ht="14.25" customHeight="1">
      <c r="C23" s="12" t="s">
        <v>580</v>
      </c>
      <c r="D23" s="12" t="s">
        <v>666</v>
      </c>
    </row>
    <row r="24" ht="14.25" customHeight="1"/>
    <row r="25" ht="14.25" customHeight="1">
      <c r="C25" s="12" t="s">
        <v>681</v>
      </c>
      <c r="D25" s="12" t="s">
        <v>666</v>
      </c>
      <c r="E25" s="12" t="s">
        <v>682</v>
      </c>
    </row>
    <row r="26" ht="14.25" customHeight="1"/>
    <row r="27" ht="14.25" customHeight="1">
      <c r="C27" s="12" t="s">
        <v>275</v>
      </c>
      <c r="D27" s="12" t="s">
        <v>666</v>
      </c>
    </row>
    <row r="28" ht="14.25" customHeight="1"/>
    <row r="29" ht="14.25" customHeight="1">
      <c r="A29" s="308" t="s">
        <v>683</v>
      </c>
    </row>
    <row r="30" ht="14.25" customHeight="1">
      <c r="B30" s="12" t="s">
        <v>684</v>
      </c>
      <c r="C30" s="12" t="s">
        <v>685</v>
      </c>
      <c r="D30" s="12" t="s">
        <v>3</v>
      </c>
      <c r="E30" s="12" t="s">
        <v>686</v>
      </c>
      <c r="F30" s="12" t="s">
        <v>628</v>
      </c>
    </row>
    <row r="31" ht="14.25" customHeight="1">
      <c r="B31" s="12" t="s">
        <v>687</v>
      </c>
      <c r="C31" s="12" t="s">
        <v>685</v>
      </c>
      <c r="D31" s="12" t="s">
        <v>3</v>
      </c>
      <c r="E31" s="12" t="s">
        <v>686</v>
      </c>
      <c r="F31" s="12" t="s">
        <v>628</v>
      </c>
    </row>
    <row r="32" ht="14.25" customHeight="1">
      <c r="B32" s="12" t="s">
        <v>688</v>
      </c>
      <c r="C32" s="12" t="s">
        <v>685</v>
      </c>
      <c r="D32" s="12" t="s">
        <v>3</v>
      </c>
      <c r="E32" s="12" t="s">
        <v>686</v>
      </c>
      <c r="F32" s="12" t="s">
        <v>628</v>
      </c>
    </row>
    <row r="33" ht="14.25" customHeight="1">
      <c r="B33" s="12" t="s">
        <v>689</v>
      </c>
      <c r="C33" s="12" t="s">
        <v>685</v>
      </c>
      <c r="D33" s="12" t="s">
        <v>3</v>
      </c>
      <c r="E33" s="12" t="s">
        <v>686</v>
      </c>
      <c r="F33" s="12" t="s">
        <v>628</v>
      </c>
    </row>
    <row r="34" ht="14.25" customHeight="1"/>
    <row r="35" ht="14.25" customHeight="1">
      <c r="A35" s="308" t="s">
        <v>690</v>
      </c>
    </row>
    <row r="36" ht="14.25" customHeight="1">
      <c r="B36" s="12" t="s">
        <v>218</v>
      </c>
    </row>
    <row r="37" ht="14.25" customHeight="1">
      <c r="B37" s="12" t="s">
        <v>691</v>
      </c>
    </row>
    <row r="38" ht="14.25" customHeight="1">
      <c r="C38" s="12" t="s">
        <v>516</v>
      </c>
      <c r="D38" s="12" t="s">
        <v>666</v>
      </c>
    </row>
    <row r="39" ht="14.25" customHeight="1">
      <c r="C39" s="12" t="s">
        <v>521</v>
      </c>
      <c r="D39" s="12" t="s">
        <v>666</v>
      </c>
    </row>
    <row r="40" ht="14.25" customHeight="1">
      <c r="C40" s="12" t="s">
        <v>692</v>
      </c>
      <c r="D40" s="12" t="s">
        <v>666</v>
      </c>
      <c r="E40" s="12" t="s">
        <v>693</v>
      </c>
    </row>
    <row r="41" ht="14.25" customHeight="1">
      <c r="C41" s="12" t="s">
        <v>268</v>
      </c>
      <c r="D41" s="12" t="s">
        <v>666</v>
      </c>
    </row>
    <row r="42" ht="14.25" customHeight="1">
      <c r="C42" s="12" t="s">
        <v>15</v>
      </c>
      <c r="D42" s="12" t="s">
        <v>666</v>
      </c>
    </row>
    <row r="43" ht="14.25" customHeight="1"/>
    <row r="44" ht="14.25" customHeight="1">
      <c r="B44" s="313"/>
    </row>
    <row r="45" ht="14.25" customHeight="1">
      <c r="A45" s="308" t="s">
        <v>694</v>
      </c>
      <c r="B45" s="12" t="s">
        <v>454</v>
      </c>
      <c r="D45" s="304" t="s">
        <v>3</v>
      </c>
      <c r="E45" s="12" t="s">
        <v>695</v>
      </c>
    </row>
    <row r="46" ht="14.25" customHeight="1">
      <c r="B46" s="12" t="s">
        <v>633</v>
      </c>
      <c r="D46" s="304" t="s">
        <v>3</v>
      </c>
    </row>
    <row r="47" ht="14.25" customHeight="1">
      <c r="C47" s="12" t="s">
        <v>696</v>
      </c>
      <c r="D47" s="12" t="s">
        <v>666</v>
      </c>
    </row>
    <row r="48" ht="14.25" customHeight="1">
      <c r="C48" s="12" t="s">
        <v>697</v>
      </c>
      <c r="D48" s="12" t="s">
        <v>666</v>
      </c>
    </row>
    <row r="49" ht="14.25" customHeight="1">
      <c r="C49" s="12" t="s">
        <v>698</v>
      </c>
      <c r="D49" s="12" t="s">
        <v>666</v>
      </c>
    </row>
    <row r="50" ht="14.25" customHeight="1">
      <c r="C50" s="12" t="s">
        <v>699</v>
      </c>
      <c r="D50" s="12" t="s">
        <v>666</v>
      </c>
    </row>
    <row r="51" ht="14.25" customHeight="1">
      <c r="C51" s="12" t="s">
        <v>499</v>
      </c>
      <c r="D51" s="12" t="s">
        <v>666</v>
      </c>
    </row>
    <row r="52" ht="14.25" customHeight="1">
      <c r="C52" s="12" t="s">
        <v>501</v>
      </c>
      <c r="D52" s="12" t="s">
        <v>666</v>
      </c>
    </row>
    <row r="53" ht="14.25" customHeight="1"/>
    <row r="54" ht="14.25" customHeight="1">
      <c r="B54" s="12" t="s">
        <v>513</v>
      </c>
      <c r="D54" s="304" t="s">
        <v>3</v>
      </c>
    </row>
    <row r="55" ht="14.25" customHeight="1">
      <c r="C55" s="12" t="s">
        <v>526</v>
      </c>
      <c r="D55" s="12" t="s">
        <v>666</v>
      </c>
    </row>
    <row r="56" ht="14.25" customHeight="1">
      <c r="C56" s="12" t="s">
        <v>532</v>
      </c>
      <c r="D56" s="12" t="s">
        <v>666</v>
      </c>
    </row>
    <row r="57" ht="14.25" customHeight="1">
      <c r="C57" s="12" t="s">
        <v>535</v>
      </c>
      <c r="D57" s="12" t="s">
        <v>666</v>
      </c>
    </row>
    <row r="58" ht="14.25" customHeight="1"/>
    <row r="59" ht="14.25" customHeight="1">
      <c r="A59" s="308" t="s">
        <v>632</v>
      </c>
      <c r="B59" s="12" t="s">
        <v>305</v>
      </c>
      <c r="D59" s="304" t="s">
        <v>3</v>
      </c>
    </row>
    <row r="60" ht="14.25" customHeight="1">
      <c r="B60" s="12" t="s">
        <v>308</v>
      </c>
      <c r="D60" s="304" t="s">
        <v>3</v>
      </c>
    </row>
    <row r="61" ht="14.25" customHeight="1">
      <c r="C61" s="12" t="s">
        <v>700</v>
      </c>
      <c r="D61" s="12" t="s">
        <v>666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