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_fatigue3D_AM_imagebased_exp\fatigue_crack_tracking\"/>
    </mc:Choice>
  </mc:AlternateContent>
  <xr:revisionPtr revIDLastSave="0" documentId="13_ncr:1_{0BE0C351-3F45-4F8E-87BD-A8036B6053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MS2" sheetId="5" r:id="rId1"/>
    <sheet name="Yellow 6" sheetId="1" r:id="rId2"/>
    <sheet name="Yellow 6a" sheetId="2" r:id="rId3"/>
    <sheet name="Green 5" sheetId="3" r:id="rId4"/>
    <sheet name="Green 6a" sheetId="4" r:id="rId5"/>
  </sheets>
  <calcPr calcId="181029"/>
</workbook>
</file>

<file path=xl/calcChain.xml><?xml version="1.0" encoding="utf-8"?>
<calcChain xmlns="http://schemas.openxmlformats.org/spreadsheetml/2006/main">
  <c r="L59" i="5" l="1"/>
  <c r="M59" i="5" s="1"/>
  <c r="L60" i="5"/>
  <c r="L61" i="5"/>
  <c r="L62" i="5"/>
  <c r="L63" i="5"/>
  <c r="M63" i="5" s="1"/>
  <c r="L64" i="5"/>
  <c r="M64" i="5" s="1"/>
  <c r="L58" i="5"/>
  <c r="M58" i="5" s="1"/>
  <c r="M60" i="5"/>
  <c r="M61" i="5"/>
  <c r="M62" i="5"/>
  <c r="J59" i="5"/>
  <c r="J60" i="5"/>
  <c r="J61" i="5"/>
  <c r="J62" i="5"/>
  <c r="J63" i="5"/>
  <c r="J64" i="5"/>
  <c r="J58" i="5"/>
  <c r="M51" i="5"/>
  <c r="M52" i="5"/>
  <c r="M50" i="5"/>
  <c r="M40" i="5"/>
  <c r="M39" i="5"/>
  <c r="M23" i="5"/>
  <c r="M24" i="5"/>
  <c r="M25" i="5"/>
  <c r="M26" i="5"/>
  <c r="M27" i="5"/>
  <c r="M28" i="5"/>
  <c r="M22" i="5"/>
  <c r="M11" i="5"/>
  <c r="M12" i="5"/>
  <c r="M13" i="5"/>
  <c r="M14" i="5"/>
  <c r="M15" i="5"/>
  <c r="M16" i="5"/>
  <c r="M10" i="5"/>
  <c r="L131" i="5"/>
  <c r="L132" i="5"/>
  <c r="L133" i="5"/>
  <c r="L134" i="5"/>
  <c r="L135" i="5"/>
  <c r="L136" i="5"/>
  <c r="L130" i="5"/>
  <c r="L120" i="5"/>
  <c r="L121" i="5"/>
  <c r="L122" i="5"/>
  <c r="L123" i="5"/>
  <c r="L124" i="5"/>
  <c r="L119" i="5"/>
  <c r="L107" i="5"/>
  <c r="L108" i="5"/>
  <c r="L109" i="5"/>
  <c r="L110" i="5"/>
  <c r="L111" i="5"/>
  <c r="L112" i="5"/>
  <c r="L106" i="5"/>
  <c r="L96" i="5"/>
  <c r="L97" i="5"/>
  <c r="L98" i="5"/>
  <c r="L99" i="5"/>
  <c r="L100" i="5"/>
  <c r="L95" i="5"/>
  <c r="L87" i="5"/>
  <c r="L88" i="5"/>
  <c r="L86" i="5"/>
  <c r="L71" i="5"/>
  <c r="L72" i="5"/>
  <c r="L73" i="5"/>
  <c r="L74" i="5"/>
  <c r="L75" i="5"/>
  <c r="L76" i="5"/>
  <c r="L70" i="5"/>
  <c r="L51" i="5"/>
  <c r="L52" i="5"/>
  <c r="L50" i="5"/>
  <c r="L40" i="5"/>
  <c r="L39" i="5"/>
  <c r="L23" i="5"/>
  <c r="L24" i="5"/>
  <c r="L25" i="5"/>
  <c r="L26" i="5"/>
  <c r="L27" i="5"/>
  <c r="L28" i="5"/>
  <c r="L22" i="5"/>
  <c r="L11" i="5"/>
  <c r="L12" i="5"/>
  <c r="L13" i="5"/>
  <c r="L14" i="5"/>
  <c r="L15" i="5"/>
  <c r="L16" i="5"/>
  <c r="L10" i="5"/>
  <c r="J131" i="5"/>
  <c r="M131" i="5" s="1"/>
  <c r="J132" i="5"/>
  <c r="J133" i="5"/>
  <c r="J134" i="5"/>
  <c r="J135" i="5"/>
  <c r="J136" i="5"/>
  <c r="J130" i="5"/>
  <c r="J120" i="5"/>
  <c r="J121" i="5"/>
  <c r="J122" i="5"/>
  <c r="J123" i="5"/>
  <c r="J124" i="5"/>
  <c r="J119" i="5"/>
  <c r="J107" i="5"/>
  <c r="J108" i="5"/>
  <c r="M108" i="5" s="1"/>
  <c r="J109" i="5"/>
  <c r="J110" i="5"/>
  <c r="J111" i="5"/>
  <c r="J112" i="5"/>
  <c r="J106" i="5"/>
  <c r="J96" i="5"/>
  <c r="J97" i="5"/>
  <c r="J98" i="5"/>
  <c r="M98" i="5" s="1"/>
  <c r="J99" i="5"/>
  <c r="J100" i="5"/>
  <c r="M100" i="5" s="1"/>
  <c r="J95" i="5"/>
  <c r="M95" i="5" s="1"/>
  <c r="J87" i="5"/>
  <c r="J88" i="5"/>
  <c r="M88" i="5" s="1"/>
  <c r="J86" i="5"/>
  <c r="J71" i="5"/>
  <c r="M71" i="5" s="1"/>
  <c r="J72" i="5"/>
  <c r="J73" i="5"/>
  <c r="J74" i="5"/>
  <c r="M74" i="5" s="1"/>
  <c r="J75" i="5"/>
  <c r="J76" i="5"/>
  <c r="J70" i="5"/>
  <c r="J51" i="5"/>
  <c r="J52" i="5"/>
  <c r="J50" i="5"/>
  <c r="J40" i="5"/>
  <c r="J39" i="5"/>
  <c r="J23" i="5"/>
  <c r="J24" i="5"/>
  <c r="J25" i="5"/>
  <c r="J26" i="5"/>
  <c r="J27" i="5"/>
  <c r="J28" i="5"/>
  <c r="J22" i="5"/>
  <c r="J11" i="5"/>
  <c r="J12" i="5"/>
  <c r="J13" i="5"/>
  <c r="J14" i="5"/>
  <c r="J15" i="5"/>
  <c r="J16" i="5"/>
  <c r="J10" i="5"/>
  <c r="I131" i="5"/>
  <c r="I132" i="5"/>
  <c r="I133" i="5"/>
  <c r="I134" i="5"/>
  <c r="I135" i="5"/>
  <c r="I136" i="5"/>
  <c r="I130" i="5"/>
  <c r="I120" i="5"/>
  <c r="I121" i="5"/>
  <c r="I122" i="5"/>
  <c r="I123" i="5"/>
  <c r="I124" i="5"/>
  <c r="I119" i="5"/>
  <c r="I107" i="5"/>
  <c r="I108" i="5"/>
  <c r="I109" i="5"/>
  <c r="I110" i="5"/>
  <c r="I111" i="5"/>
  <c r="I112" i="5"/>
  <c r="I106" i="5"/>
  <c r="I96" i="5"/>
  <c r="I97" i="5"/>
  <c r="I98" i="5"/>
  <c r="I99" i="5"/>
  <c r="I100" i="5"/>
  <c r="I95" i="5"/>
  <c r="I87" i="5"/>
  <c r="I88" i="5"/>
  <c r="I86" i="5"/>
  <c r="I71" i="5"/>
  <c r="I72" i="5"/>
  <c r="I73" i="5"/>
  <c r="I74" i="5"/>
  <c r="I75" i="5"/>
  <c r="I76" i="5"/>
  <c r="I70" i="5"/>
  <c r="I58" i="5"/>
  <c r="I59" i="5"/>
  <c r="I60" i="5"/>
  <c r="I61" i="5"/>
  <c r="I62" i="5"/>
  <c r="I63" i="5"/>
  <c r="I64" i="5"/>
  <c r="I51" i="5"/>
  <c r="I52" i="5"/>
  <c r="I50" i="5"/>
  <c r="I40" i="5"/>
  <c r="I39" i="5"/>
  <c r="I27" i="5"/>
  <c r="I28" i="5"/>
  <c r="I23" i="5"/>
  <c r="I24" i="5"/>
  <c r="I25" i="5"/>
  <c r="I26" i="5"/>
  <c r="I22" i="5"/>
  <c r="I11" i="5"/>
  <c r="I12" i="5"/>
  <c r="I13" i="5"/>
  <c r="I14" i="5"/>
  <c r="I15" i="5"/>
  <c r="I16" i="5"/>
  <c r="I10" i="5"/>
  <c r="K136" i="5"/>
  <c r="M136" i="5"/>
  <c r="K135" i="5"/>
  <c r="M135" i="5"/>
  <c r="K134" i="5"/>
  <c r="M134" i="5" s="1"/>
  <c r="K133" i="5"/>
  <c r="M133" i="5"/>
  <c r="K132" i="5"/>
  <c r="K131" i="5"/>
  <c r="K130" i="5"/>
  <c r="K124" i="5"/>
  <c r="M124" i="5" s="1"/>
  <c r="K123" i="5"/>
  <c r="M123" i="5"/>
  <c r="K122" i="5"/>
  <c r="M122" i="5"/>
  <c r="K121" i="5"/>
  <c r="M121" i="5"/>
  <c r="K120" i="5"/>
  <c r="M120" i="5" s="1"/>
  <c r="K119" i="5"/>
  <c r="K112" i="5"/>
  <c r="M112" i="5" s="1"/>
  <c r="K111" i="5"/>
  <c r="M111" i="5" s="1"/>
  <c r="K110" i="5"/>
  <c r="M110" i="5"/>
  <c r="K109" i="5"/>
  <c r="M109" i="5" s="1"/>
  <c r="K108" i="5"/>
  <c r="K107" i="5"/>
  <c r="K106" i="5"/>
  <c r="K100" i="5"/>
  <c r="K99" i="5"/>
  <c r="M99" i="5" s="1"/>
  <c r="K98" i="5"/>
  <c r="K97" i="5"/>
  <c r="K96" i="5"/>
  <c r="K95" i="5"/>
  <c r="K88" i="5"/>
  <c r="K87" i="5"/>
  <c r="M87" i="5" s="1"/>
  <c r="K86" i="5"/>
  <c r="K76" i="5"/>
  <c r="M76" i="5"/>
  <c r="K75" i="5"/>
  <c r="K74" i="5"/>
  <c r="K73" i="5"/>
  <c r="M73" i="5" s="1"/>
  <c r="K72" i="5"/>
  <c r="K71" i="5"/>
  <c r="K70" i="5"/>
  <c r="K64" i="5"/>
  <c r="K63" i="5"/>
  <c r="K62" i="5"/>
  <c r="K61" i="5"/>
  <c r="K60" i="5"/>
  <c r="K59" i="5"/>
  <c r="K58" i="5"/>
  <c r="K52" i="5"/>
  <c r="K51" i="5"/>
  <c r="K50" i="5"/>
  <c r="K40" i="5"/>
  <c r="K39" i="5"/>
  <c r="K28" i="5"/>
  <c r="K27" i="5"/>
  <c r="K26" i="5"/>
  <c r="K25" i="5"/>
  <c r="K24" i="5"/>
  <c r="K23" i="5"/>
  <c r="K22" i="5"/>
  <c r="K11" i="5"/>
  <c r="K12" i="5"/>
  <c r="K13" i="5"/>
  <c r="K14" i="5"/>
  <c r="K15" i="5"/>
  <c r="K16" i="5"/>
  <c r="K10" i="5"/>
  <c r="B3" i="5"/>
  <c r="M75" i="5" s="1"/>
  <c r="M72" i="5" l="1"/>
  <c r="M130" i="5"/>
  <c r="M86" i="5"/>
  <c r="M97" i="5"/>
  <c r="M107" i="5"/>
  <c r="M70" i="5"/>
  <c r="M96" i="5"/>
  <c r="M119" i="5"/>
  <c r="M106" i="5"/>
  <c r="M132" i="5"/>
</calcChain>
</file>

<file path=xl/sharedStrings.xml><?xml version="1.0" encoding="utf-8"?>
<sst xmlns="http://schemas.openxmlformats.org/spreadsheetml/2006/main" count="142" uniqueCount="49">
  <si>
    <t># cycle</t>
  </si>
  <si>
    <t>#1_area</t>
    <phoneticPr fontId="3" type="noConversion"/>
  </si>
  <si>
    <t>#1_side</t>
    <phoneticPr fontId="3" type="noConversion"/>
  </si>
  <si>
    <t>#1_depth</t>
    <phoneticPr fontId="3" type="noConversion"/>
  </si>
  <si>
    <t>#5_area</t>
    <phoneticPr fontId="3" type="noConversion"/>
  </si>
  <si>
    <t>#5_side</t>
    <phoneticPr fontId="3" type="noConversion"/>
  </si>
  <si>
    <t>#5_depth</t>
    <phoneticPr fontId="3" type="noConversion"/>
  </si>
  <si>
    <t>#2_area</t>
    <phoneticPr fontId="3" type="noConversion"/>
  </si>
  <si>
    <t>#2_side</t>
    <phoneticPr fontId="3" type="noConversion"/>
  </si>
  <si>
    <t>#2_depth</t>
    <phoneticPr fontId="3" type="noConversion"/>
  </si>
  <si>
    <t>#3_area</t>
    <phoneticPr fontId="3" type="noConversion"/>
  </si>
  <si>
    <t>#3_side</t>
    <phoneticPr fontId="3" type="noConversion"/>
  </si>
  <si>
    <t>#3_depth</t>
    <phoneticPr fontId="3" type="noConversion"/>
  </si>
  <si>
    <t>#4_area</t>
    <phoneticPr fontId="3" type="noConversion"/>
  </si>
  <si>
    <t>#4_side</t>
    <phoneticPr fontId="3" type="noConversion"/>
  </si>
  <si>
    <t>#4_depth</t>
    <phoneticPr fontId="3" type="noConversion"/>
  </si>
  <si>
    <t>#6_area</t>
    <phoneticPr fontId="3" type="noConversion"/>
  </si>
  <si>
    <t>#6_side</t>
    <phoneticPr fontId="3" type="noConversion"/>
  </si>
  <si>
    <t>#6_depth</t>
    <phoneticPr fontId="3" type="noConversion"/>
  </si>
  <si>
    <t>#7_area</t>
    <phoneticPr fontId="3" type="noConversion"/>
  </si>
  <si>
    <t>#7_side</t>
    <phoneticPr fontId="3" type="noConversion"/>
  </si>
  <si>
    <t>#7_depth</t>
    <phoneticPr fontId="3" type="noConversion"/>
  </si>
  <si>
    <t>#8_area</t>
    <phoneticPr fontId="3" type="noConversion"/>
  </si>
  <si>
    <t>#8_side</t>
    <phoneticPr fontId="3" type="noConversion"/>
  </si>
  <si>
    <t>#8_depth</t>
    <phoneticPr fontId="3" type="noConversion"/>
  </si>
  <si>
    <t>#9_area</t>
    <phoneticPr fontId="3" type="noConversion"/>
  </si>
  <si>
    <t>#9_side</t>
    <phoneticPr fontId="3" type="noConversion"/>
  </si>
  <si>
    <t>#9_depth</t>
    <phoneticPr fontId="3" type="noConversion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</si>
  <si>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</si>
  <si>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</si>
  <si>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</si>
  <si>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</si>
  <si>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</si>
  <si>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</si>
  <si>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</si>
  <si>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</si>
  <si>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</si>
  <si>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</si>
  <si>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</si>
  <si>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Pixel</t>
  </si>
  <si>
    <t>a</t>
  </si>
  <si>
    <t>2h</t>
  </si>
  <si>
    <t>D</t>
  </si>
  <si>
    <t>D, mm</t>
  </si>
  <si>
    <t>a, mm</t>
    <phoneticPr fontId="3" type="noConversion"/>
  </si>
  <si>
    <t>b, mm</t>
    <phoneticPr fontId="3" type="noConversion"/>
  </si>
  <si>
    <t>h, mm</t>
    <phoneticPr fontId="3" type="noConversion"/>
  </si>
  <si>
    <t>a^, mm</t>
    <phoneticPr fontId="3" type="noConversion"/>
  </si>
  <si>
    <t>h^, mm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</si>
</sst>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&quot; &quot;[$€-407];[Red]&quot;-&quot;#,##0.00&quot; &quot;[$€-407]"/>
    <numFmt numFmtId="178" formatCode="0.000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178" fontId="0" fillId="0" borderId="3" xfId="0" applyNumberFormat="1" applyBorder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'AMS2'!$I$54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371584449901355"/>
                  <c:y val="0.278874976330365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'AMS2'!$A$58:$A$64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'AMS2'!$I$58:$I$64</c:f>
              <c:numCache>
                <c:formatCode>General</c:formatCode>
                <c:ptCount val="7"/>
                <c:pt idx="0">
                  <c:v>0.28060000000000002</c:v>
                </c:pt>
                <c:pt idx="1">
                  <c:v>0.39650000000000002</c:v>
                </c:pt>
                <c:pt idx="2">
                  <c:v>0.42700000000000005</c:v>
                </c:pt>
                <c:pt idx="3">
                  <c:v>0.43920000000000003</c:v>
                </c:pt>
                <c:pt idx="4">
                  <c:v>0.53680000000000005</c:v>
                </c:pt>
                <c:pt idx="5">
                  <c:v>0.7320000000000001</c:v>
                </c:pt>
                <c:pt idx="6">
                  <c:v>0.89060000000000006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15E-9CD8-5A741DA986C1}"/>
            </c:ext>
          </c:extLst>
        </c:ser>
        <c:ser>
          <c:idx val="1"/>
          <c:order val="1"/>
          <c:tx>
            <c:strRef>
              <c:f>'AMS2'!$K$54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027506121580406"/>
                  <c:y val="1.339740881454557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'AMS2'!$A$58:$A$64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'AMS2'!$K$58:$K$64</c:f>
              <c:numCache>
                <c:formatCode>General</c:formatCode>
                <c:ptCount val="7"/>
                <c:pt idx="0">
                  <c:v>0.87230000000000008</c:v>
                </c:pt>
                <c:pt idx="1">
                  <c:v>1.0217500000000002</c:v>
                </c:pt>
                <c:pt idx="2">
                  <c:v>1.0278500000000002</c:v>
                </c:pt>
                <c:pt idx="3">
                  <c:v>1.0553000000000001</c:v>
                </c:pt>
                <c:pt idx="4">
                  <c:v>1.1224000000000001</c:v>
                </c:pt>
                <c:pt idx="5">
                  <c:v>1.2993000000000001</c:v>
                </c:pt>
                <c:pt idx="6">
                  <c:v>1.403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D-44A4-98EC-FE6D20C9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6048"/>
        <c:axId val="630899168"/>
      </c:scatterChart>
      <c:valAx>
        <c:axId val="623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99168"/>
        <c:crosses val="autoZero"/>
        <c:crossBetween val="midCat"/>
      </c:valAx>
      <c:valAx>
        <c:axId val="630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3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'AMS2'!$I$42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115695994278446E-2"/>
                  <c:y val="0.1940675625085991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'AMS2'!$A$14:$A$16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'AMS2'!$I$50:$I$52</c:f>
              <c:numCache>
                <c:formatCode>General</c:formatCode>
                <c:ptCount val="3"/>
                <c:pt idx="0">
                  <c:v>6.1000000000000006E-2</c:v>
                </c:pt>
                <c:pt idx="1">
                  <c:v>7.9300000000000009E-2</c:v>
                </c:pt>
                <c:pt idx="2">
                  <c:v>0.1037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B8C-BE0B-43EF6FADBF80}"/>
            </c:ext>
          </c:extLst>
        </c:ser>
        <c:ser>
          <c:idx val="1"/>
          <c:order val="1"/>
          <c:tx>
            <c:strRef>
              <c:f>'AMS2'!$K$42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'AMS2'!$A$50:$A$52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'AMS2'!$K$50:$K$52</c:f>
              <c:numCache>
                <c:formatCode>General</c:formatCode>
                <c:ptCount val="3"/>
                <c:pt idx="0">
                  <c:v>0.10675000000000001</c:v>
                </c:pt>
                <c:pt idx="1">
                  <c:v>0.14030000000000001</c:v>
                </c:pt>
                <c:pt idx="2">
                  <c:v>0.15860000000000002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5-469B-9222-6B3E4666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216"/>
        <c:axId val="621951696"/>
      </c:scatterChart>
      <c:valAx>
        <c:axId val="621939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51696"/>
        <c:crosses val="autoZero"/>
        <c:crossBetween val="midCat"/>
      </c:valAx>
      <c:valAx>
        <c:axId val="6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3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'AMS2'!$I$78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3645022862995989E-2"/>
                  <c:y val="0.2345258224921673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'AMS2'!$A$86:$A$88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'AMS2'!$I$86:$I$88</c:f>
              <c:numCache>
                <c:formatCode>General</c:formatCode>
                <c:ptCount val="3"/>
                <c:pt idx="0">
                  <c:v>0.13420000000000001</c:v>
                </c:pt>
                <c:pt idx="1">
                  <c:v>0.1769</c:v>
                </c:pt>
                <c:pt idx="2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DB7-A874-915A1AE67CAE}"/>
            </c:ext>
          </c:extLst>
        </c:ser>
        <c:ser>
          <c:idx val="1"/>
          <c:order val="1"/>
          <c:tx>
            <c:strRef>
              <c:f>'AMS2'!$K$78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'AMS2'!$A$86:$A$88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'AMS2'!$K$86:$K$88</c:f>
              <c:numCache>
                <c:formatCode>General</c:formatCode>
                <c:ptCount val="3"/>
                <c:pt idx="0">
                  <c:v>0.19520000000000001</c:v>
                </c:pt>
                <c:pt idx="1">
                  <c:v>0.26230000000000003</c:v>
                </c:pt>
                <c:pt idx="2">
                  <c:v>0.36600000000000005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F-46BD-98C2-D45E0676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58656"/>
        <c:axId val="872659904"/>
      </c:scatterChart>
      <c:valAx>
        <c:axId val="872658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659904"/>
        <c:crosses val="autoZero"/>
        <c:crossBetween val="midCat"/>
      </c:valAx>
      <c:valAx>
        <c:axId val="872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6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5'!$B$2</c:f>
              <c:strCache>
                <c:ptCount val="1"/>
                <c:pt idx="0">
                  <c:v>#1_area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5'!$B$3:$B$17</c:f>
              <c:numCache>
                <c:formatCode>General</c:formatCode>
                <c:ptCount val="15"/>
                <c:pt idx="0">
                  <c:v>6.4931449999999996E-3</c:v>
                </c:pt>
                <c:pt idx="1">
                  <c:v>3.6558825000000003E-2</c:v>
                </c:pt>
                <c:pt idx="2">
                  <c:v>2.7628425000000002E-2</c:v>
                </c:pt>
                <c:pt idx="3">
                  <c:v>1.6930549999999999E-2</c:v>
                </c:pt>
                <c:pt idx="4">
                  <c:v>2.6251654999999999E-2</c:v>
                </c:pt>
                <c:pt idx="5">
                  <c:v>2.2921360000000002E-2</c:v>
                </c:pt>
                <c:pt idx="6">
                  <c:v>2.2549260000000002E-2</c:v>
                </c:pt>
                <c:pt idx="7">
                  <c:v>2.1749245E-2</c:v>
                </c:pt>
                <c:pt idx="8">
                  <c:v>6.5861699999999997E-3</c:v>
                </c:pt>
                <c:pt idx="9">
                  <c:v>2.3367880000000001E-2</c:v>
                </c:pt>
                <c:pt idx="10">
                  <c:v>3.047499E-2</c:v>
                </c:pt>
                <c:pt idx="11">
                  <c:v>7.7247960000000004E-2</c:v>
                </c:pt>
                <c:pt idx="12">
                  <c:v>7.6429339999999998E-2</c:v>
                </c:pt>
                <c:pt idx="13">
                  <c:v>0.16828222500000001</c:v>
                </c:pt>
                <c:pt idx="14">
                  <c:v>0.22087856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3-455B-9F4D-24A2FA73830B}"/>
            </c:ext>
          </c:extLst>
        </c:ser>
        <c:ser>
          <c:idx val="1"/>
          <c:order val="1"/>
          <c:tx>
            <c:strRef>
              <c:f>'Green 5'!$B$21</c:f>
              <c:strCache>
                <c:ptCount val="1"/>
                <c:pt idx="0">
                  <c:v>#2_area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5'!$B$22:$B$36</c:f>
              <c:numCache>
                <c:formatCode>General</c:formatCode>
                <c:ptCount val="15"/>
                <c:pt idx="9">
                  <c:v>9.5257599999999994E-3</c:v>
                </c:pt>
                <c:pt idx="10">
                  <c:v>1.9516644999999999E-2</c:v>
                </c:pt>
                <c:pt idx="11">
                  <c:v>9.9648379999999995E-2</c:v>
                </c:pt>
                <c:pt idx="12">
                  <c:v>0.14712834</c:v>
                </c:pt>
                <c:pt idx="13">
                  <c:v>0.38290950499999998</c:v>
                </c:pt>
                <c:pt idx="14">
                  <c:v>0.63048623999999998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3-455B-9F4D-24A2FA73830B}"/>
            </c:ext>
          </c:extLst>
        </c:ser>
        <c:ser>
          <c:idx val="2"/>
          <c:order val="2"/>
          <c:tx>
            <c:strRef>
              <c:f>'Green 5'!$G$2</c:f>
              <c:strCache>
                <c:ptCount val="1"/>
                <c:pt idx="0">
                  <c:v>#3_area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5'!$G$3:$G$17</c:f>
              <c:numCache>
                <c:formatCode>General</c:formatCode>
                <c:ptCount val="15"/>
                <c:pt idx="9">
                  <c:v>3.7209999999999999E-4</c:v>
                </c:pt>
                <c:pt idx="10">
                  <c:v>1.8977099999999999E-3</c:v>
                </c:pt>
                <c:pt idx="11">
                  <c:v>9.6187849999999995E-3</c:v>
                </c:pt>
                <c:pt idx="12">
                  <c:v>4.7089254999999997E-2</c:v>
                </c:pt>
                <c:pt idx="13">
                  <c:v>7.3359515E-2</c:v>
                </c:pt>
                <c:pt idx="14">
                  <c:v>7.2261820000000004E-2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3-455B-9F4D-24A2FA73830B}"/>
            </c:ext>
          </c:extLst>
        </c:ser>
        <c:ser>
          <c:idx val="3"/>
          <c:order val="3"/>
          <c:tx>
            <c:strRef>
              <c:f>'Green 5'!$G$21</c:f>
              <c:strCache>
                <c:ptCount val="1"/>
                <c:pt idx="0">
                  <c:v>#4_area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5'!$G$22:$G$36</c:f>
              <c:numCache>
                <c:formatCode>General</c:formatCode>
                <c:ptCount val="15"/>
                <c:pt idx="6">
                  <c:v>1.655845E-3</c:v>
                </c:pt>
                <c:pt idx="7">
                  <c:v>6.3257000000000001E-3</c:v>
                </c:pt>
                <c:pt idx="8">
                  <c:v>4.8559049999999998E-3</c:v>
                </c:pt>
                <c:pt idx="9">
                  <c:v>1.652124E-2</c:v>
                </c:pt>
                <c:pt idx="10">
                  <c:v>5.3991709999999998E-2</c:v>
                </c:pt>
                <c:pt idx="11">
                  <c:v>0.25751180499999998</c:v>
                </c:pt>
                <c:pt idx="12">
                  <c:v>0.42609171000000001</c:v>
                </c:pt>
                <c:pt idx="13">
                  <c:v>0.58589005500000002</c:v>
                </c:pt>
                <c:pt idx="14">
                  <c:v>1.2130460000000001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3-455B-9F4D-24A2FA73830B}"/>
            </c:ext>
          </c:extLst>
        </c:ser>
        <c:ser>
          <c:idx val="4"/>
          <c:order val="4"/>
          <c:tx>
            <c:strRef>
              <c:f>'Green 5'!$L$2</c:f>
              <c:strCache>
                <c:ptCount val="1"/>
                <c:pt idx="0">
                  <c:v>#5_area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5'!$L$3:$L$17</c:f>
              <c:numCache>
                <c:formatCode>General</c:formatCode>
                <c:ptCount val="15"/>
                <c:pt idx="11">
                  <c:v>1.00467E-3</c:v>
                </c:pt>
                <c:pt idx="12">
                  <c:v>1.3451415E-2</c:v>
                </c:pt>
                <c:pt idx="13">
                  <c:v>4.6084584999999997E-2</c:v>
                </c:pt>
                <c:pt idx="14">
                  <c:v>4.413106E-2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3-455B-9F4D-24A2FA73830B}"/>
            </c:ext>
          </c:extLst>
        </c:ser>
        <c:ser>
          <c:idx val="5"/>
          <c:order val="5"/>
          <c:tx>
            <c:strRef>
              <c:f>'Green 5'!$L$21</c:f>
              <c:strCache>
                <c:ptCount val="1"/>
                <c:pt idx="0">
                  <c:v>#6_area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5'!$L$22:$L$36</c:f>
              <c:numCache>
                <c:formatCode>General</c:formatCode>
                <c:ptCount val="15"/>
                <c:pt idx="10">
                  <c:v>3.64658E-3</c:v>
                </c:pt>
                <c:pt idx="11">
                  <c:v>3.0233125E-2</c:v>
                </c:pt>
                <c:pt idx="12">
                  <c:v>6.2587219999999999E-2</c:v>
                </c:pt>
                <c:pt idx="13">
                  <c:v>0.106550835</c:v>
                </c:pt>
                <c:pt idx="14">
                  <c:v>0.11959293999999999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3-455B-9F4D-24A2FA73830B}"/>
            </c:ext>
          </c:extLst>
        </c:ser>
        <c:ser>
          <c:idx val="6"/>
          <c:order val="6"/>
          <c:tx>
            <c:strRef>
              <c:f>'Green 5'!$Q$2</c:f>
              <c:strCache>
                <c:ptCount val="1"/>
                <c:pt idx="0">
                  <c:v>#7_area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5'!$Q$3:$Q$17</c:f>
              <c:numCache>
                <c:formatCode>General</c:formatCode>
                <c:ptCount val="15"/>
                <c:pt idx="6">
                  <c:v>3.6279749999999999E-3</c:v>
                </c:pt>
                <c:pt idx="7">
                  <c:v>2.82796E-3</c:v>
                </c:pt>
                <c:pt idx="8">
                  <c:v>1.7302649999999999E-3</c:v>
                </c:pt>
                <c:pt idx="9">
                  <c:v>1.3451415E-2</c:v>
                </c:pt>
                <c:pt idx="10">
                  <c:v>3.3302949999999998E-2</c:v>
                </c:pt>
                <c:pt idx="11">
                  <c:v>5.9703445000000001E-2</c:v>
                </c:pt>
                <c:pt idx="12">
                  <c:v>7.5833979999999995E-2</c:v>
                </c:pt>
                <c:pt idx="13">
                  <c:v>0.33366206999999998</c:v>
                </c:pt>
                <c:pt idx="14">
                  <c:v>0.34130872499999998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3-455B-9F4D-24A2FA73830B}"/>
            </c:ext>
          </c:extLst>
        </c:ser>
        <c:ser>
          <c:idx val="7"/>
          <c:order val="7"/>
          <c:tx>
            <c:strRef>
              <c:f>'Green 5'!$Q$21</c:f>
              <c:strCache>
                <c:ptCount val="1"/>
                <c:pt idx="0">
                  <c:v>#8_area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5'!$Q$22:$Q$36</c:f>
              <c:numCache>
                <c:formatCode>General</c:formatCode>
                <c:ptCount val="15"/>
                <c:pt idx="6">
                  <c:v>9.6559950000000005E-3</c:v>
                </c:pt>
                <c:pt idx="7">
                  <c:v>2.1172489999999999E-2</c:v>
                </c:pt>
                <c:pt idx="8">
                  <c:v>2.9042405E-2</c:v>
                </c:pt>
                <c:pt idx="9">
                  <c:v>7.442E-2</c:v>
                </c:pt>
                <c:pt idx="10">
                  <c:v>0.111499765</c:v>
                </c:pt>
                <c:pt idx="11">
                  <c:v>0.23946495500000001</c:v>
                </c:pt>
                <c:pt idx="12">
                  <c:v>0.474855415</c:v>
                </c:pt>
                <c:pt idx="13">
                  <c:v>0.45647367500000002</c:v>
                </c:pt>
                <c:pt idx="14">
                  <c:v>0.99164649999999999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B3-455B-9F4D-24A2FA73830B}"/>
            </c:ext>
          </c:extLst>
        </c:ser>
        <c:ser>
          <c:idx val="8"/>
          <c:order val="8"/>
          <c:tx>
            <c:strRef>
              <c:f>'Green 5'!$V$2</c:f>
              <c:strCache>
                <c:ptCount val="1"/>
                <c:pt idx="0">
                  <c:v>#9_area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5'!$V$3:$V$17</c:f>
              <c:numCache>
                <c:formatCode>General</c:formatCode>
                <c:ptCount val="15"/>
                <c:pt idx="8">
                  <c:v>1.209325E-3</c:v>
                </c:pt>
                <c:pt idx="9">
                  <c:v>1.320955E-3</c:v>
                </c:pt>
                <c:pt idx="10">
                  <c:v>5.9163899999999997E-3</c:v>
                </c:pt>
                <c:pt idx="11">
                  <c:v>1.246535E-3</c:v>
                </c:pt>
                <c:pt idx="12">
                  <c:v>2.400045E-3</c:v>
                </c:pt>
                <c:pt idx="13">
                  <c:v>4.3349649999999997E-3</c:v>
                </c:pt>
                <c:pt idx="14">
                  <c:v>1.618635E-3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B3-455B-9F4D-24A2FA73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6031"/>
        <c:axId val="1212505199"/>
      </c:scatterChart>
      <c:valAx>
        <c:axId val="121250603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505199"/>
        <c:crosses val="autoZero"/>
        <c:crossBetween val="midCat"/>
      </c:valAx>
      <c:valAx>
        <c:axId val="1212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5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5'!$C$2</c:f>
              <c:strCache>
                <c:ptCount val="1"/>
                <c:pt idx="0">
                  <c:v>#1_depth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5'!$C$3:$C$17</c:f>
              <c:numCache>
                <c:formatCode>General</c:formatCode>
                <c:ptCount val="15"/>
                <c:pt idx="0">
                  <c:v>5.87949161703381E-2</c:v>
                </c:pt>
                <c:pt idx="1">
                  <c:v>0.179512509541568</c:v>
                </c:pt>
                <c:pt idx="2">
                  <c:v>0.112824028447178</c:v>
                </c:pt>
                <c:pt idx="3">
                  <c:v>0.11025536662226</c:v>
                </c:pt>
                <c:pt idx="4">
                  <c:v>0.11292695895240799</c:v>
                </c:pt>
                <c:pt idx="5">
                  <c:v>0.115427606569919</c:v>
                </c:pt>
                <c:pt idx="6">
                  <c:v>0.110127871161371</c:v>
                </c:pt>
                <c:pt idx="7">
                  <c:v>0.110992775564457</c:v>
                </c:pt>
                <c:pt idx="8">
                  <c:v>6.7382806686205096E-2</c:v>
                </c:pt>
                <c:pt idx="9">
                  <c:v>0.109035783119197</c:v>
                </c:pt>
                <c:pt idx="10">
                  <c:v>0.164532476746826</c:v>
                </c:pt>
                <c:pt idx="11">
                  <c:v>0.24243716059999701</c:v>
                </c:pt>
                <c:pt idx="12">
                  <c:v>0.20500582944134799</c:v>
                </c:pt>
                <c:pt idx="13">
                  <c:v>0.227577120977283</c:v>
                </c:pt>
                <c:pt idx="14">
                  <c:v>0.29032339358050302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D-4936-BC28-210AD4AD5598}"/>
            </c:ext>
          </c:extLst>
        </c:ser>
        <c:ser>
          <c:idx val="1"/>
          <c:order val="1"/>
          <c:tx>
            <c:strRef>
              <c:f>'Green 5'!$C$21</c:f>
              <c:strCache>
                <c:ptCount val="1"/>
                <c:pt idx="0">
                  <c:v>#2_depth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5'!$C$22:$C$36</c:f>
              <c:numCache>
                <c:formatCode>General</c:formatCode>
                <c:ptCount val="15"/>
                <c:pt idx="9">
                  <c:v>8.21016649022491E-2</c:v>
                </c:pt>
                <c:pt idx="10">
                  <c:v>0.10598836967272</c:v>
                </c:pt>
                <c:pt idx="11">
                  <c:v>0.23192914943465301</c:v>
                </c:pt>
                <c:pt idx="12">
                  <c:v>0.250357242471</c:v>
                </c:pt>
                <c:pt idx="13">
                  <c:v>0.37609894993093801</c:v>
                </c:pt>
                <c:pt idx="14">
                  <c:v>0.439165518157907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D-4936-BC28-210AD4AD5598}"/>
            </c:ext>
          </c:extLst>
        </c:ser>
        <c:ser>
          <c:idx val="2"/>
          <c:order val="2"/>
          <c:tx>
            <c:strRef>
              <c:f>'Green 5'!$H$2</c:f>
              <c:strCache>
                <c:ptCount val="1"/>
                <c:pt idx="0">
                  <c:v>#3_depth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5'!$H$3:$H$17</c:f>
              <c:numCache>
                <c:formatCode>General</c:formatCode>
                <c:ptCount val="15"/>
                <c:pt idx="9">
                  <c:v>2.0520929688968102E-2</c:v>
                </c:pt>
                <c:pt idx="10">
                  <c:v>4.8712008267813599E-2</c:v>
                </c:pt>
                <c:pt idx="11">
                  <c:v>9.6720279157100894E-2</c:v>
                </c:pt>
                <c:pt idx="12">
                  <c:v>0.16525965422146799</c:v>
                </c:pt>
                <c:pt idx="13">
                  <c:v>0.18765680877531399</c:v>
                </c:pt>
                <c:pt idx="14">
                  <c:v>0.19693066431467399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D-4936-BC28-210AD4AD5598}"/>
            </c:ext>
          </c:extLst>
        </c:ser>
        <c:ser>
          <c:idx val="3"/>
          <c:order val="3"/>
          <c:tx>
            <c:strRef>
              <c:f>'Green 5'!$H$21</c:f>
              <c:strCache>
                <c:ptCount val="1"/>
                <c:pt idx="0">
                  <c:v>#4_depth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5'!$H$22:$H$36</c:f>
              <c:numCache>
                <c:formatCode>General</c:formatCode>
                <c:ptCount val="15"/>
                <c:pt idx="6">
                  <c:v>4.8126224388443099E-2</c:v>
                </c:pt>
                <c:pt idx="7">
                  <c:v>5.0014090221737903E-2</c:v>
                </c:pt>
                <c:pt idx="8">
                  <c:v>6.3075670274497203E-2</c:v>
                </c:pt>
                <c:pt idx="9">
                  <c:v>0.14456461373148299</c:v>
                </c:pt>
                <c:pt idx="10">
                  <c:v>0.15067297224245099</c:v>
                </c:pt>
                <c:pt idx="11">
                  <c:v>0.31460215216253801</c:v>
                </c:pt>
                <c:pt idx="12">
                  <c:v>0.37897724963774798</c:v>
                </c:pt>
                <c:pt idx="13">
                  <c:v>0.404288624508718</c:v>
                </c:pt>
                <c:pt idx="14">
                  <c:v>0.62468765795083603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D-4936-BC28-210AD4AD5598}"/>
            </c:ext>
          </c:extLst>
        </c:ser>
        <c:ser>
          <c:idx val="4"/>
          <c:order val="4"/>
          <c:tx>
            <c:strRef>
              <c:f>'Green 5'!$M$2</c:f>
              <c:strCache>
                <c:ptCount val="1"/>
                <c:pt idx="0">
                  <c:v>#5_depth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5'!$M$3:$M$17</c:f>
              <c:numCache>
                <c:formatCode>General</c:formatCode>
                <c:ptCount val="15"/>
                <c:pt idx="11">
                  <c:v>6.03365250415243E-2</c:v>
                </c:pt>
                <c:pt idx="12">
                  <c:v>8.3773207764026802E-2</c:v>
                </c:pt>
                <c:pt idx="13">
                  <c:v>0.160050852423616</c:v>
                </c:pt>
                <c:pt idx="14">
                  <c:v>0.170228036867799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AD-4936-BC28-210AD4AD5598}"/>
            </c:ext>
          </c:extLst>
        </c:ser>
        <c:ser>
          <c:idx val="5"/>
          <c:order val="5"/>
          <c:tx>
            <c:strRef>
              <c:f>'Green 5'!$M$21</c:f>
              <c:strCache>
                <c:ptCount val="1"/>
                <c:pt idx="0">
                  <c:v>#6_depth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5'!$M$22:$M$36</c:f>
              <c:numCache>
                <c:formatCode>General</c:formatCode>
                <c:ptCount val="15"/>
                <c:pt idx="10">
                  <c:v>4.0480150351227998E-2</c:v>
                </c:pt>
                <c:pt idx="11">
                  <c:v>0.125229532323055</c:v>
                </c:pt>
                <c:pt idx="12">
                  <c:v>0.18608144750774799</c:v>
                </c:pt>
                <c:pt idx="13">
                  <c:v>0.24476079161370001</c:v>
                </c:pt>
                <c:pt idx="14">
                  <c:v>0.25846717692973598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AD-4936-BC28-210AD4AD5598}"/>
            </c:ext>
          </c:extLst>
        </c:ser>
        <c:ser>
          <c:idx val="6"/>
          <c:order val="6"/>
          <c:tx>
            <c:strRef>
              <c:f>'Green 5'!$R$2</c:f>
              <c:strCache>
                <c:ptCount val="1"/>
                <c:pt idx="0">
                  <c:v>#7_depth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5'!$R$3:$R$17</c:f>
              <c:numCache>
                <c:formatCode>General</c:formatCode>
                <c:ptCount val="15"/>
                <c:pt idx="6">
                  <c:v>3.3194262247655003E-2</c:v>
                </c:pt>
                <c:pt idx="7">
                  <c:v>6.9151163224336606E-2</c:v>
                </c:pt>
                <c:pt idx="8">
                  <c:v>3.6748824414860798E-2</c:v>
                </c:pt>
                <c:pt idx="9">
                  <c:v>0.113733819968314</c:v>
                </c:pt>
                <c:pt idx="10">
                  <c:v>0.13387997881671199</c:v>
                </c:pt>
                <c:pt idx="11">
                  <c:v>0.17168523952133699</c:v>
                </c:pt>
                <c:pt idx="12">
                  <c:v>0.217307171309541</c:v>
                </c:pt>
                <c:pt idx="13">
                  <c:v>0.37470694332155102</c:v>
                </c:pt>
                <c:pt idx="14">
                  <c:v>0.36989013492398798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AD-4936-BC28-210AD4AD5598}"/>
            </c:ext>
          </c:extLst>
        </c:ser>
        <c:ser>
          <c:idx val="7"/>
          <c:order val="7"/>
          <c:tx>
            <c:strRef>
              <c:f>'Green 5'!$R$21</c:f>
              <c:strCache>
                <c:ptCount val="1"/>
                <c:pt idx="0">
                  <c:v>#8_depth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5'!$R$22:$R$36</c:f>
              <c:numCache>
                <c:formatCode>General</c:formatCode>
                <c:ptCount val="15"/>
                <c:pt idx="6">
                  <c:v>8.19048333785133E-2</c:v>
                </c:pt>
                <c:pt idx="7">
                  <c:v>0.13364142956625899</c:v>
                </c:pt>
                <c:pt idx="8">
                  <c:v>9.6500973196350898E-2</c:v>
                </c:pt>
                <c:pt idx="9">
                  <c:v>0.20300408158574801</c:v>
                </c:pt>
                <c:pt idx="10">
                  <c:v>0.29040919573006502</c:v>
                </c:pt>
                <c:pt idx="11">
                  <c:v>0.30613804595421301</c:v>
                </c:pt>
                <c:pt idx="12">
                  <c:v>0.504873682529554</c:v>
                </c:pt>
                <c:pt idx="13">
                  <c:v>0.455288854120657</c:v>
                </c:pt>
                <c:pt idx="14">
                  <c:v>0.66458041578098004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AD-4936-BC28-210AD4AD5598}"/>
            </c:ext>
          </c:extLst>
        </c:ser>
        <c:ser>
          <c:idx val="8"/>
          <c:order val="8"/>
          <c:tx>
            <c:strRef>
              <c:f>'Green 5'!$W$2</c:f>
              <c:strCache>
                <c:ptCount val="1"/>
                <c:pt idx="0">
                  <c:v>#9_depth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5'!$W$3:$W$17</c:f>
              <c:numCache>
                <c:formatCode>General</c:formatCode>
                <c:ptCount val="15"/>
                <c:pt idx="8">
                  <c:v>4.5665479435570998E-2</c:v>
                </c:pt>
                <c:pt idx="9">
                  <c:v>3.4210162247356603E-2</c:v>
                </c:pt>
                <c:pt idx="10">
                  <c:v>7.9015829058002196E-2</c:v>
                </c:pt>
                <c:pt idx="11">
                  <c:v>3.05476444340535E-2</c:v>
                </c:pt>
                <c:pt idx="12">
                  <c:v>4.1352688247662701E-2</c:v>
                </c:pt>
                <c:pt idx="13">
                  <c:v>0.13254490159475499</c:v>
                </c:pt>
                <c:pt idx="14">
                  <c:v>7.0640182483685698E-2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AD-4936-BC28-210AD4AD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95695"/>
        <c:axId val="1223300687"/>
      </c:scatterChart>
      <c:valAx>
        <c:axId val="1223295695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300687"/>
        <c:crosses val="autoZero"/>
        <c:crossBetween val="midCat"/>
      </c:valAx>
      <c:valAx>
        <c:axId val="12233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2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5'!$D$2</c:f>
              <c:strCache>
                <c:ptCount val="1"/>
                <c:pt idx="0">
                  <c:v>#1_side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5'!$D$3:$D$17</c:f>
              <c:numCache>
                <c:formatCode>General</c:formatCode>
                <c:ptCount val="15"/>
                <c:pt idx="0">
                  <c:v>0.16042405264937001</c:v>
                </c:pt>
                <c:pt idx="1">
                  <c:v>0.38839825513531001</c:v>
                </c:pt>
                <c:pt idx="2">
                  <c:v>0.31672711784669999</c:v>
                </c:pt>
                <c:pt idx="3">
                  <c:v>0.26834005046673998</c:v>
                </c:pt>
                <c:pt idx="4">
                  <c:v>0.288916026848134</c:v>
                </c:pt>
                <c:pt idx="5">
                  <c:v>0.26565835308795399</c:v>
                </c:pt>
                <c:pt idx="6">
                  <c:v>0.25878776171026802</c:v>
                </c:pt>
                <c:pt idx="7">
                  <c:v>0.26634585815289302</c:v>
                </c:pt>
                <c:pt idx="8">
                  <c:v>0.17930039099103601</c:v>
                </c:pt>
                <c:pt idx="9">
                  <c:v>0.28030165441996302</c:v>
                </c:pt>
                <c:pt idx="10">
                  <c:v>0.31853724805283101</c:v>
                </c:pt>
                <c:pt idx="11">
                  <c:v>0.43308284718400197</c:v>
                </c:pt>
                <c:pt idx="12">
                  <c:v>0.68032875180532604</c:v>
                </c:pt>
                <c:pt idx="13">
                  <c:v>0.99425121161866703</c:v>
                </c:pt>
                <c:pt idx="14">
                  <c:v>0.975171858851133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171-9A85-CF6F431913CC}"/>
            </c:ext>
          </c:extLst>
        </c:ser>
        <c:ser>
          <c:idx val="1"/>
          <c:order val="1"/>
          <c:tx>
            <c:strRef>
              <c:f>'Green 5'!$D$21</c:f>
              <c:strCache>
                <c:ptCount val="1"/>
                <c:pt idx="0">
                  <c:v>#2_side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5'!$D$22:$D$36</c:f>
              <c:numCache>
                <c:formatCode>General</c:formatCode>
                <c:ptCount val="15"/>
                <c:pt idx="9">
                  <c:v>0.213160570815352</c:v>
                </c:pt>
                <c:pt idx="10">
                  <c:v>0.24040536997190501</c:v>
                </c:pt>
                <c:pt idx="11">
                  <c:v>0.63089430620517595</c:v>
                </c:pt>
                <c:pt idx="12">
                  <c:v>1.0201082218892401</c:v>
                </c:pt>
                <c:pt idx="13">
                  <c:v>1.4516921779360199</c:v>
                </c:pt>
                <c:pt idx="14">
                  <c:v>1.9951710691233799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B-4171-9A85-CF6F431913CC}"/>
            </c:ext>
          </c:extLst>
        </c:ser>
        <c:ser>
          <c:idx val="2"/>
          <c:order val="2"/>
          <c:tx>
            <c:strRef>
              <c:f>'Green 5'!$I$2</c:f>
              <c:strCache>
                <c:ptCount val="1"/>
                <c:pt idx="0">
                  <c:v>#3_side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5'!$I$3:$I$17</c:f>
              <c:numCache>
                <c:formatCode>General</c:formatCode>
                <c:ptCount val="15"/>
                <c:pt idx="9">
                  <c:v>3.0675613252181301E-2</c:v>
                </c:pt>
                <c:pt idx="10">
                  <c:v>5.4212335244631697E-2</c:v>
                </c:pt>
                <c:pt idx="11">
                  <c:v>0.183209157214859</c:v>
                </c:pt>
                <c:pt idx="12">
                  <c:v>0.458626435096809</c:v>
                </c:pt>
                <c:pt idx="13">
                  <c:v>0.58294843278846198</c:v>
                </c:pt>
                <c:pt idx="14">
                  <c:v>0.56151833472469104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B-4171-9A85-CF6F431913CC}"/>
            </c:ext>
          </c:extLst>
        </c:ser>
        <c:ser>
          <c:idx val="3"/>
          <c:order val="3"/>
          <c:tx>
            <c:strRef>
              <c:f>'Green 5'!$I$21</c:f>
              <c:strCache>
                <c:ptCount val="1"/>
                <c:pt idx="0">
                  <c:v>#4_side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5'!$I$22:$I$36</c:f>
              <c:numCache>
                <c:formatCode>General</c:formatCode>
                <c:ptCount val="15"/>
                <c:pt idx="6">
                  <c:v>5.1211448985390699E-2</c:v>
                </c:pt>
                <c:pt idx="7">
                  <c:v>0.17361058365618001</c:v>
                </c:pt>
                <c:pt idx="8">
                  <c:v>0.117857019500073</c:v>
                </c:pt>
                <c:pt idx="9">
                  <c:v>0.257778583511098</c:v>
                </c:pt>
                <c:pt idx="10">
                  <c:v>0.51488912746651505</c:v>
                </c:pt>
                <c:pt idx="11">
                  <c:v>1.19512475394925</c:v>
                </c:pt>
                <c:pt idx="12">
                  <c:v>1.6284324310790701</c:v>
                </c:pt>
                <c:pt idx="13">
                  <c:v>2.0693467716674001</c:v>
                </c:pt>
                <c:pt idx="14">
                  <c:v>2.9118495996191598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5B-4171-9A85-CF6F431913CC}"/>
            </c:ext>
          </c:extLst>
        </c:ser>
        <c:ser>
          <c:idx val="4"/>
          <c:order val="4"/>
          <c:tx>
            <c:strRef>
              <c:f>'Green 5'!$N$2</c:f>
              <c:strCache>
                <c:ptCount val="1"/>
                <c:pt idx="0">
                  <c:v>#5_side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5'!$N$3:$N$17</c:f>
              <c:numCache>
                <c:formatCode>General</c:formatCode>
                <c:ptCount val="15"/>
                <c:pt idx="11">
                  <c:v>4.0027747302443101E-2</c:v>
                </c:pt>
                <c:pt idx="12">
                  <c:v>0.28983622046608398</c:v>
                </c:pt>
                <c:pt idx="13">
                  <c:v>0.38061451766478799</c:v>
                </c:pt>
                <c:pt idx="14">
                  <c:v>0.38957248563069502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5B-4171-9A85-CF6F431913CC}"/>
            </c:ext>
          </c:extLst>
        </c:ser>
        <c:ser>
          <c:idx val="5"/>
          <c:order val="5"/>
          <c:tx>
            <c:strRef>
              <c:f>'Green 5'!$N$21</c:f>
              <c:strCache>
                <c:ptCount val="1"/>
                <c:pt idx="0">
                  <c:v>#6_side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5'!$N$22:$N$36</c:f>
              <c:numCache>
                <c:formatCode>General</c:formatCode>
                <c:ptCount val="15"/>
                <c:pt idx="10">
                  <c:v>0.117895216400434</c:v>
                </c:pt>
                <c:pt idx="11">
                  <c:v>0.33484160753983599</c:v>
                </c:pt>
                <c:pt idx="12">
                  <c:v>0.48982272038924102</c:v>
                </c:pt>
                <c:pt idx="13">
                  <c:v>0.55245021979416298</c:v>
                </c:pt>
                <c:pt idx="14">
                  <c:v>0.58203660470230101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5B-4171-9A85-CF6F431913CC}"/>
            </c:ext>
          </c:extLst>
        </c:ser>
        <c:ser>
          <c:idx val="6"/>
          <c:order val="6"/>
          <c:tx>
            <c:strRef>
              <c:f>'Green 5'!$S$2</c:f>
              <c:strCache>
                <c:ptCount val="1"/>
                <c:pt idx="0">
                  <c:v>#7_side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5'!$S$3:$S$17</c:f>
              <c:numCache>
                <c:formatCode>General</c:formatCode>
                <c:ptCount val="15"/>
                <c:pt idx="6">
                  <c:v>0.151015869682955</c:v>
                </c:pt>
                <c:pt idx="7">
                  <c:v>5.3388576289807699E-2</c:v>
                </c:pt>
                <c:pt idx="8">
                  <c:v>6.5247529686335695E-2</c:v>
                </c:pt>
                <c:pt idx="9">
                  <c:v>0.17836961776847099</c:v>
                </c:pt>
                <c:pt idx="10">
                  <c:v>0.38068265291282899</c:v>
                </c:pt>
                <c:pt idx="11">
                  <c:v>0.47396110952795301</c:v>
                </c:pt>
                <c:pt idx="12">
                  <c:v>0.70506466744104601</c:v>
                </c:pt>
                <c:pt idx="13">
                  <c:v>1.1985004392947001</c:v>
                </c:pt>
                <c:pt idx="14">
                  <c:v>1.2505064505599099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5B-4171-9A85-CF6F431913CC}"/>
            </c:ext>
          </c:extLst>
        </c:ser>
        <c:ser>
          <c:idx val="7"/>
          <c:order val="7"/>
          <c:tx>
            <c:strRef>
              <c:f>'Green 5'!$S$21</c:f>
              <c:strCache>
                <c:ptCount val="1"/>
                <c:pt idx="0">
                  <c:v>#8_side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5'!$S$22:$S$36</c:f>
              <c:numCache>
                <c:formatCode>General</c:formatCode>
                <c:ptCount val="15"/>
                <c:pt idx="6">
                  <c:v>0.28842538296747899</c:v>
                </c:pt>
                <c:pt idx="7">
                  <c:v>0.24612916781514799</c:v>
                </c:pt>
                <c:pt idx="8">
                  <c:v>0.41710503614362299</c:v>
                </c:pt>
                <c:pt idx="9">
                  <c:v>0.48465204324982197</c:v>
                </c:pt>
                <c:pt idx="10">
                  <c:v>0.550969778547587</c:v>
                </c:pt>
                <c:pt idx="11">
                  <c:v>1.0405666476426001</c:v>
                </c:pt>
                <c:pt idx="12">
                  <c:v>1.3650029220936299</c:v>
                </c:pt>
                <c:pt idx="13">
                  <c:v>1.5028270584451799</c:v>
                </c:pt>
                <c:pt idx="14">
                  <c:v>2.26590212351651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5B-4171-9A85-CF6F431913CC}"/>
            </c:ext>
          </c:extLst>
        </c:ser>
        <c:ser>
          <c:idx val="8"/>
          <c:order val="8"/>
          <c:tx>
            <c:strRef>
              <c:f>'Green 5'!$X$2</c:f>
              <c:strCache>
                <c:ptCount val="1"/>
                <c:pt idx="0">
                  <c:v>#9_side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5'!$X$3:$X$17</c:f>
              <c:numCache>
                <c:formatCode>General</c:formatCode>
                <c:ptCount val="15"/>
                <c:pt idx="8">
                  <c:v>3.92469713729365E-2</c:v>
                </c:pt>
                <c:pt idx="9">
                  <c:v>5.0838484916259502E-2</c:v>
                </c:pt>
                <c:pt idx="10">
                  <c:v>0.12621611691672899</c:v>
                </c:pt>
                <c:pt idx="11">
                  <c:v>5.14299852570844E-2</c:v>
                </c:pt>
                <c:pt idx="12">
                  <c:v>0.11391790821570499</c:v>
                </c:pt>
                <c:pt idx="13">
                  <c:v>6.5728018841552396E-2</c:v>
                </c:pt>
                <c:pt idx="14">
                  <c:v>6.4449969207186694E-2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5B-4171-9A85-CF6F4319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9839"/>
        <c:axId val="1418507759"/>
      </c:scatterChart>
      <c:valAx>
        <c:axId val="1418509839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07759"/>
        <c:crosses val="autoZero"/>
        <c:crossBetween val="midCat"/>
      </c:valAx>
      <c:valAx>
        <c:axId val="1418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1.544215E-2</c:v>
                </c:pt>
                <c:pt idx="3">
                  <c:v>4.4038035000000003E-2</c:v>
                </c:pt>
                <c:pt idx="4">
                  <c:v>6.8057090000000001E-2</c:v>
                </c:pt>
                <c:pt idx="5">
                  <c:v>0.111276505</c:v>
                </c:pt>
                <c:pt idx="6">
                  <c:v>0.13853283</c:v>
                </c:pt>
                <c:pt idx="7">
                  <c:v>0.204413135</c:v>
                </c:pt>
                <c:pt idx="8">
                  <c:v>0.20826437</c:v>
                </c:pt>
                <c:pt idx="9">
                  <c:v>0.31779200499999999</c:v>
                </c:pt>
                <c:pt idx="10">
                  <c:v>0.45610157499999998</c:v>
                </c:pt>
                <c:pt idx="11">
                  <c:v>0.73402306500000003</c:v>
                </c:pt>
                <c:pt idx="12">
                  <c:v>1.724292795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1-4BDC-AFA9-886686DE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16687"/>
        <c:axId val="270617935"/>
      </c:scatterChart>
      <c:valAx>
        <c:axId val="2706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617935"/>
        <c:crosses val="autoZero"/>
        <c:crossBetween val="midCat"/>
      </c:valAx>
      <c:valAx>
        <c:axId val="2706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61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8.0437886161329297E-2</c:v>
                </c:pt>
                <c:pt idx="3">
                  <c:v>0.17613483411630401</c:v>
                </c:pt>
                <c:pt idx="4">
                  <c:v>0.17086449893405101</c:v>
                </c:pt>
                <c:pt idx="5">
                  <c:v>0.21363899774153899</c:v>
                </c:pt>
                <c:pt idx="6">
                  <c:v>0.24837166523304999</c:v>
                </c:pt>
                <c:pt idx="7">
                  <c:v>0.29084852871531303</c:v>
                </c:pt>
                <c:pt idx="8">
                  <c:v>0.29501964567563299</c:v>
                </c:pt>
                <c:pt idx="9">
                  <c:v>0.37133530982493501</c:v>
                </c:pt>
                <c:pt idx="10">
                  <c:v>0.479867424218828</c:v>
                </c:pt>
                <c:pt idx="11">
                  <c:v>0.53348784264678994</c:v>
                </c:pt>
                <c:pt idx="12">
                  <c:v>0.688531134735342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F-47E1-9673-9C827D9D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9343"/>
        <c:axId val="361997263"/>
      </c:scatterChart>
      <c:valAx>
        <c:axId val="3619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97263"/>
        <c:crosses val="autoZero"/>
        <c:crossBetween val="midCat"/>
      </c:valAx>
      <c:valAx>
        <c:axId val="3619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0.32737261126886702</c:v>
                </c:pt>
                <c:pt idx="3">
                  <c:v>0.38087620029045899</c:v>
                </c:pt>
                <c:pt idx="4">
                  <c:v>0.538358137185728</c:v>
                </c:pt>
                <c:pt idx="5">
                  <c:v>0.78349716215379905</c:v>
                </c:pt>
                <c:pt idx="6">
                  <c:v>0.88688775258833297</c:v>
                </c:pt>
                <c:pt idx="7">
                  <c:v>0.92712200436315095</c:v>
                </c:pt>
                <c:pt idx="8">
                  <c:v>1.0912931643039201</c:v>
                </c:pt>
                <c:pt idx="9">
                  <c:v>1.22791836952805</c:v>
                </c:pt>
                <c:pt idx="10">
                  <c:v>1.3904708287126399</c:v>
                </c:pt>
                <c:pt idx="11">
                  <c:v>1.9770436700256999</c:v>
                </c:pt>
                <c:pt idx="12">
                  <c:v>3.4835405999620601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F-4253-A56B-80EEB8A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8207"/>
        <c:axId val="364776127"/>
      </c:scatterChart>
      <c:valAx>
        <c:axId val="3647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76127"/>
        <c:crosses val="autoZero"/>
        <c:crossBetween val="midCat"/>
      </c:valAx>
      <c:valAx>
        <c:axId val="3647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'AMS2'!$I$66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175962790307668"/>
                  <c:y val="0.19170107863588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'AMS2'!$A$58:$A$64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'AMS2'!$I$70:$I$76</c:f>
              <c:numCache>
                <c:formatCode>General</c:formatCode>
                <c:ptCount val="7"/>
                <c:pt idx="0">
                  <c:v>0.1464</c:v>
                </c:pt>
                <c:pt idx="1">
                  <c:v>0.18300000000000002</c:v>
                </c:pt>
                <c:pt idx="2">
                  <c:v>0.18300000000000002</c:v>
                </c:pt>
                <c:pt idx="3">
                  <c:v>0.20130000000000001</c:v>
                </c:pt>
                <c:pt idx="4">
                  <c:v>0.23180000000000001</c:v>
                </c:pt>
                <c:pt idx="5">
                  <c:v>0.31110000000000004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48E9-BB06-AC2DCB46EE72}"/>
            </c:ext>
          </c:extLst>
        </c:ser>
        <c:ser>
          <c:idx val="1"/>
          <c:order val="1"/>
          <c:tx>
            <c:strRef>
              <c:f>'AMS2'!$K$66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'AMS2'!$A$70:$A$76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'AMS2'!$K$70:$K$76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0.31720000000000004</c:v>
                </c:pt>
                <c:pt idx="2">
                  <c:v>0.32330000000000003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0.49410000000000004</c:v>
                </c:pt>
                <c:pt idx="6">
                  <c:v>0.58560000000000001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9-48FF-8391-BB1E7EC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376"/>
        <c:axId val="721987040"/>
      </c:scatterChart>
      <c:valAx>
        <c:axId val="721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87040"/>
        <c:crosses val="autoZero"/>
        <c:crossBetween val="midCat"/>
      </c:valAx>
      <c:valAx>
        <c:axId val="72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9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'AMS2'!$I$6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694639431877335E-2"/>
                  <c:y val="0.146205841288529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'AMS2'!$A$10:$A$16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'AMS2'!$I$10:$I$16</c:f>
              <c:numCache>
                <c:formatCode>General</c:formatCode>
                <c:ptCount val="7"/>
                <c:pt idx="0">
                  <c:v>0.1464</c:v>
                </c:pt>
                <c:pt idx="1">
                  <c:v>0.1769</c:v>
                </c:pt>
                <c:pt idx="2">
                  <c:v>0.1769</c:v>
                </c:pt>
                <c:pt idx="3">
                  <c:v>0.18300000000000002</c:v>
                </c:pt>
                <c:pt idx="4">
                  <c:v>0.18300000000000002</c:v>
                </c:pt>
                <c:pt idx="5">
                  <c:v>0.19520000000000001</c:v>
                </c:pt>
                <c:pt idx="6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40-8A85-CE7FDA8CCCCA}"/>
            </c:ext>
          </c:extLst>
        </c:ser>
        <c:ser>
          <c:idx val="1"/>
          <c:order val="1"/>
          <c:tx>
            <c:strRef>
              <c:f>'AMS2'!$K$6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'AMS2'!$A$10:$A$16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'AMS2'!$K$10:$K$16</c:f>
              <c:numCache>
                <c:formatCode>General</c:formatCode>
                <c:ptCount val="7"/>
                <c:pt idx="0">
                  <c:v>0.23790000000000003</c:v>
                </c:pt>
                <c:pt idx="1">
                  <c:v>0.26840000000000003</c:v>
                </c:pt>
                <c:pt idx="2">
                  <c:v>0.27450000000000002</c:v>
                </c:pt>
                <c:pt idx="3">
                  <c:v>0.28060000000000002</c:v>
                </c:pt>
                <c:pt idx="4">
                  <c:v>0.28060000000000002</c:v>
                </c:pt>
                <c:pt idx="5">
                  <c:v>0.30499999999999999</c:v>
                </c:pt>
                <c:pt idx="6">
                  <c:v>0.31110000000000004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F-452D-B4DC-F16E370D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'AMS2'!$I$18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458393287801716E-2"/>
                  <c:y val="0.2371426370219021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'AMS2'!$A$10:$A$16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'AMS2'!$I$22:$I$28</c:f>
              <c:numCache>
                <c:formatCode>General</c:formatCode>
                <c:ptCount val="7"/>
                <c:pt idx="0">
                  <c:v>0.14030000000000001</c:v>
                </c:pt>
                <c:pt idx="1">
                  <c:v>0.15860000000000002</c:v>
                </c:pt>
                <c:pt idx="2">
                  <c:v>0.2074</c:v>
                </c:pt>
                <c:pt idx="3">
                  <c:v>0.21960000000000002</c:v>
                </c:pt>
                <c:pt idx="4">
                  <c:v>0.22570000000000001</c:v>
                </c:pt>
                <c:pt idx="5">
                  <c:v>0.22570000000000001</c:v>
                </c:pt>
                <c:pt idx="6">
                  <c:v>0.24400000000000002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A0B-B783-FF5AC9932162}"/>
            </c:ext>
          </c:extLst>
        </c:ser>
        <c:ser>
          <c:idx val="1"/>
          <c:order val="1"/>
          <c:tx>
            <c:strRef>
              <c:f>'AMS2'!$K$18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444483006708146E-2"/>
                  <c:y val="-2.245309124450809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'AMS2'!$A$22:$A$28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'AMS2'!$K$22:$K$28</c:f>
              <c:numCache>
                <c:formatCode>General</c:formatCode>
                <c:ptCount val="7"/>
                <c:pt idx="0">
                  <c:v>0.30499999999999999</c:v>
                </c:pt>
                <c:pt idx="1">
                  <c:v>0.31720000000000004</c:v>
                </c:pt>
                <c:pt idx="2">
                  <c:v>0.34160000000000001</c:v>
                </c:pt>
                <c:pt idx="3">
                  <c:v>0.3538</c:v>
                </c:pt>
                <c:pt idx="4">
                  <c:v>0.36600000000000005</c:v>
                </c:pt>
                <c:pt idx="5">
                  <c:v>0.36600000000000005</c:v>
                </c:pt>
                <c:pt idx="6">
                  <c:v>0.39040000000000002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9-42F4-B058-8E960A54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5152"/>
        <c:axId val="881369744"/>
      </c:scatterChart>
      <c:valAx>
        <c:axId val="881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369744"/>
        <c:crosses val="autoZero"/>
        <c:crossBetween val="midCat"/>
      </c:valAx>
      <c:valAx>
        <c:axId val="88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37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'AMS2'!$I$90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6602437839327648E-2"/>
                  <c:y val="0.2675038573497682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'AMS2'!$A$59:$A$64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'AMS2'!$I$95:$I$100</c:f>
              <c:numCache>
                <c:formatCode>General</c:formatCode>
                <c:ptCount val="6"/>
                <c:pt idx="0">
                  <c:v>0.10980000000000001</c:v>
                </c:pt>
                <c:pt idx="1">
                  <c:v>0.10980000000000001</c:v>
                </c:pt>
                <c:pt idx="2">
                  <c:v>0.1159</c:v>
                </c:pt>
                <c:pt idx="3">
                  <c:v>0.15860000000000002</c:v>
                </c:pt>
                <c:pt idx="4">
                  <c:v>0.15860000000000002</c:v>
                </c:pt>
                <c:pt idx="5">
                  <c:v>0.19520000000000001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94A-A66B-9895338AB2CB}"/>
            </c:ext>
          </c:extLst>
        </c:ser>
        <c:ser>
          <c:idx val="1"/>
          <c:order val="1"/>
          <c:tx>
            <c:strRef>
              <c:f>'AMS2'!$K$90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'AMS2'!$A$95:$A$100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'AMS2'!$K$95:$K$100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0.1769</c:v>
                </c:pt>
                <c:pt idx="2">
                  <c:v>0.17995</c:v>
                </c:pt>
                <c:pt idx="3">
                  <c:v>0.18605000000000002</c:v>
                </c:pt>
                <c:pt idx="4">
                  <c:v>0.18910000000000002</c:v>
                </c:pt>
                <c:pt idx="5">
                  <c:v>0.2074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2-4F0E-9453-8D238348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544"/>
        <c:axId val="881607376"/>
      </c:scatterChart>
      <c:valAx>
        <c:axId val="881606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607376"/>
        <c:crosses val="autoZero"/>
        <c:crossBetween val="midCat"/>
      </c:valAx>
      <c:valAx>
        <c:axId val="881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6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'AMS2'!$I$102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4526435393216744E-2"/>
                  <c:y val="0.30410294244300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'AMS2'!$A$106:$A$112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'AMS2'!$I$106:$I$112</c:f>
              <c:numCache>
                <c:formatCode>General</c:formatCode>
                <c:ptCount val="7"/>
                <c:pt idx="0">
                  <c:v>0.12810000000000002</c:v>
                </c:pt>
                <c:pt idx="1">
                  <c:v>0.15860000000000002</c:v>
                </c:pt>
                <c:pt idx="2">
                  <c:v>0.15860000000000002</c:v>
                </c:pt>
                <c:pt idx="3">
                  <c:v>0.17080000000000001</c:v>
                </c:pt>
                <c:pt idx="4">
                  <c:v>0.21350000000000002</c:v>
                </c:pt>
                <c:pt idx="5">
                  <c:v>0.21960000000000002</c:v>
                </c:pt>
                <c:pt idx="6">
                  <c:v>0.23180000000000001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FE3-AEDD-57F7E88BB6EA}"/>
            </c:ext>
          </c:extLst>
        </c:ser>
        <c:ser>
          <c:idx val="1"/>
          <c:order val="1"/>
          <c:tx>
            <c:strRef>
              <c:f>'AMS2'!$K$102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898421993277293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'AMS2'!$A$106:$A$112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'AMS2'!$K$106:$K$112</c:f>
              <c:numCache>
                <c:formatCode>General</c:formatCode>
                <c:ptCount val="7"/>
                <c:pt idx="0">
                  <c:v>0.15860000000000002</c:v>
                </c:pt>
                <c:pt idx="1">
                  <c:v>0.21350000000000002</c:v>
                </c:pt>
                <c:pt idx="2">
                  <c:v>0.21350000000000002</c:v>
                </c:pt>
                <c:pt idx="3">
                  <c:v>0.21655000000000002</c:v>
                </c:pt>
                <c:pt idx="4">
                  <c:v>0.23790000000000003</c:v>
                </c:pt>
                <c:pt idx="5">
                  <c:v>0.25009999999999999</c:v>
                </c:pt>
                <c:pt idx="6">
                  <c:v>0.27450000000000002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BB8-8EAF-E9F892B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34576"/>
        <c:axId val="874130000"/>
      </c:scatterChart>
      <c:valAx>
        <c:axId val="874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130000"/>
        <c:crosses val="autoZero"/>
        <c:crossBetween val="midCat"/>
      </c:valAx>
      <c:valAx>
        <c:axId val="874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1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'AMS2'!$I$114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52993981703323"/>
                  <c:y val="0.2759042721981445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'AMS2'!$A$107:$A$112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'AMS2'!$I$119:$I$124</c:f>
              <c:numCache>
                <c:formatCode>General</c:formatCode>
                <c:ptCount val="6"/>
                <c:pt idx="0">
                  <c:v>0.17080000000000001</c:v>
                </c:pt>
                <c:pt idx="1">
                  <c:v>0.17080000000000001</c:v>
                </c:pt>
                <c:pt idx="2">
                  <c:v>0.17080000000000001</c:v>
                </c:pt>
                <c:pt idx="3">
                  <c:v>0.19520000000000001</c:v>
                </c:pt>
                <c:pt idx="4">
                  <c:v>0.22570000000000001</c:v>
                </c:pt>
                <c:pt idx="5">
                  <c:v>0.23790000000000003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476-A1E6-F2B6DDFAE81D}"/>
            </c:ext>
          </c:extLst>
        </c:ser>
        <c:ser>
          <c:idx val="1"/>
          <c:order val="1"/>
          <c:tx>
            <c:strRef>
              <c:f>'AMS2'!$K$114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8154330404047956E-2"/>
                  <c:y val="0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'AMS2'!$A$119:$A$124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'AMS2'!$K$119:$K$124</c:f>
              <c:numCache>
                <c:formatCode>General</c:formatCode>
                <c:ptCount val="6"/>
                <c:pt idx="0">
                  <c:v>0.19520000000000001</c:v>
                </c:pt>
                <c:pt idx="1">
                  <c:v>0.19520000000000001</c:v>
                </c:pt>
                <c:pt idx="2">
                  <c:v>0.23180000000000001</c:v>
                </c:pt>
                <c:pt idx="3">
                  <c:v>0.23790000000000003</c:v>
                </c:pt>
                <c:pt idx="4">
                  <c:v>0.25925000000000004</c:v>
                </c:pt>
                <c:pt idx="5">
                  <c:v>0.26230000000000003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3-4432-AC6C-627B199C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9552"/>
        <c:axId val="901136224"/>
      </c:scatterChart>
      <c:valAx>
        <c:axId val="901139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36224"/>
        <c:crosses val="autoZero"/>
        <c:crossBetween val="midCat"/>
      </c:valAx>
      <c:valAx>
        <c:axId val="901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'AMS2'!$I$126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262876688515538"/>
                  <c:y val="0.2915146203155430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'AMS2'!$A$106:$A$112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'AMS2'!$I$130:$I$136</c:f>
              <c:numCache>
                <c:formatCode>General</c:formatCode>
                <c:ptCount val="7"/>
                <c:pt idx="0">
                  <c:v>0.17080000000000001</c:v>
                </c:pt>
                <c:pt idx="1">
                  <c:v>0.22570000000000001</c:v>
                </c:pt>
                <c:pt idx="2">
                  <c:v>0.23180000000000001</c:v>
                </c:pt>
                <c:pt idx="3">
                  <c:v>0.28060000000000002</c:v>
                </c:pt>
                <c:pt idx="4">
                  <c:v>0.30499999999999999</c:v>
                </c:pt>
                <c:pt idx="5">
                  <c:v>0.30499999999999999</c:v>
                </c:pt>
                <c:pt idx="6">
                  <c:v>0.3538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1DF-81C5-29A48CC1C49F}"/>
            </c:ext>
          </c:extLst>
        </c:ser>
        <c:ser>
          <c:idx val="1"/>
          <c:order val="1"/>
          <c:tx>
            <c:strRef>
              <c:f>'AMS2'!$K$126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'AMS2'!$A$130:$A$136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'AMS2'!$K$130:$K$136</c:f>
              <c:numCache>
                <c:formatCode>General</c:formatCode>
                <c:ptCount val="7"/>
                <c:pt idx="0">
                  <c:v>0.20130000000000001</c:v>
                </c:pt>
                <c:pt idx="1">
                  <c:v>0.24095000000000003</c:v>
                </c:pt>
                <c:pt idx="2">
                  <c:v>0.30195</c:v>
                </c:pt>
                <c:pt idx="3">
                  <c:v>0.32330000000000003</c:v>
                </c:pt>
                <c:pt idx="4">
                  <c:v>0.33550000000000002</c:v>
                </c:pt>
                <c:pt idx="5">
                  <c:v>0.3599</c:v>
                </c:pt>
                <c:pt idx="6">
                  <c:v>0.3599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A-4142-B299-1221A365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4944"/>
        <c:axId val="904732848"/>
      </c:scatterChart>
      <c:valAx>
        <c:axId val="90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732848"/>
        <c:crosses val="autoZero"/>
        <c:crossBetween val="midCat"/>
      </c:valAx>
      <c:valAx>
        <c:axId val="904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'AMS2'!$I$30</c:f>
              <c:strCache>
                <c:ptCount val="1"/>
                <c:pt idx="0">
                  <c:v>a,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4076210120164767E-2"/>
                  <c:y val="0.1948885584333282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'AMS2'!$A$15:$A$16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'AMS2'!$I$39:$I$40</c:f>
              <c:numCache>
                <c:formatCode>General</c:formatCode>
                <c:ptCount val="2"/>
                <c:pt idx="0">
                  <c:v>0.12200000000000001</c:v>
                </c:pt>
                <c:pt idx="1">
                  <c:v>0.16470000000000001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F9F-94D6-7422109EAA7E}"/>
            </c:ext>
          </c:extLst>
        </c:ser>
        <c:ser>
          <c:idx val="1"/>
          <c:order val="1"/>
          <c:tx>
            <c:strRef>
              <c:f>'AMS2'!$K$30</c:f>
              <c:strCache>
                <c:ptCount val="1"/>
                <c:pt idx="0">
                  <c:v>h,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057832053913E-2"/>
                  <c:y val="-6.920313408461418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'AMS2'!$A$39:$A$40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'AMS2'!$K$39:$K$40</c:f>
              <c:numCache>
                <c:formatCode>General</c:formatCode>
                <c:ptCount val="2"/>
                <c:pt idx="0">
                  <c:v>0.18300000000000002</c:v>
                </c:pt>
                <c:pt idx="1">
                  <c:v>0.22265000000000001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2-4177-BF9E-F5E36E0E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4368"/>
        <c:axId val="913201456"/>
      </c:scatterChart>
      <c:valAx>
        <c:axId val="913204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201456"/>
        <c:crosses val="autoZero"/>
        <c:crossBetween val="midCat"/>
      </c:valAx>
      <c:valAx>
        <c:axId val="913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20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40088</xdr:colOff>
      <xdr:row>53</xdr:row>
      <xdr:rowOff>5798</xdr:rowOff>
    </xdr:from>
    <xdr:to>
      <xdr:col>7</xdr:col>
      <xdr:colOff>516338</xdr:colOff>
      <xdr:row>64</xdr:row>
      <xdr:rowOff>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686D-B271-4CF7-96BA-3CC42433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46755</xdr:colOff>
      <xdr:row>64</xdr:row>
      <xdr:rowOff>166646</xdr:rowOff>
    </xdr:from>
    <xdr:to>
      <xdr:col>7</xdr:col>
      <xdr:colOff>518243</xdr:colOff>
      <xdr:row>76</xdr:row>
      <xdr:rowOff>1988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BD57E-8FFE-408F-AEF2-4918DFD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105811</xdr:colOff>
      <xdr:row>5</xdr:row>
      <xdr:rowOff>21867</xdr:rowOff>
    </xdr:from>
    <xdr:to>
      <xdr:col>7</xdr:col>
      <xdr:colOff>600159</xdr:colOff>
      <xdr:row>15</xdr:row>
      <xdr:rowOff>113307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843AF-6823-46D7-9577-4942339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75330</xdr:colOff>
      <xdr:row>17</xdr:row>
      <xdr:rowOff>37105</xdr:rowOff>
    </xdr:from>
    <xdr:to>
      <xdr:col>7</xdr:col>
      <xdr:colOff>556343</xdr:colOff>
      <xdr:row>28</xdr:row>
      <xdr:rowOff>37106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FB6AF-21E8-4799-A33C-B94AC992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29610</xdr:colOff>
      <xdr:row>88</xdr:row>
      <xdr:rowOff>170457</xdr:rowOff>
    </xdr:from>
    <xdr:to>
      <xdr:col>7</xdr:col>
      <xdr:colOff>520148</xdr:colOff>
      <xdr:row>100</xdr:row>
      <xdr:rowOff>6627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CF4FD-65DB-45D6-ADEB-66E8F3E2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29611</xdr:colOff>
      <xdr:row>100</xdr:row>
      <xdr:rowOff>119021</xdr:rowOff>
    </xdr:from>
    <xdr:to>
      <xdr:col>7</xdr:col>
      <xdr:colOff>520149</xdr:colOff>
      <xdr:row>111</xdr:row>
      <xdr:rowOff>151406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9923-9E0D-4716-AF6D-7BC5B945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42945</xdr:colOff>
      <xdr:row>112</xdr:row>
      <xdr:rowOff>138071</xdr:rowOff>
    </xdr:from>
    <xdr:to>
      <xdr:col>7</xdr:col>
      <xdr:colOff>550628</xdr:colOff>
      <xdr:row>123</xdr:row>
      <xdr:rowOff>159026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F4124-1B26-4DE8-B043-172EF6C7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41992</xdr:colOff>
      <xdr:row>124</xdr:row>
      <xdr:rowOff>162836</xdr:rowOff>
    </xdr:from>
    <xdr:to>
      <xdr:col>7</xdr:col>
      <xdr:colOff>494429</xdr:colOff>
      <xdr:row>136</xdr:row>
      <xdr:rowOff>1988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08D6-6858-4F34-B8B0-7A5C2D3A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54375</xdr:colOff>
      <xdr:row>29</xdr:row>
      <xdr:rowOff>54251</xdr:rowOff>
    </xdr:from>
    <xdr:to>
      <xdr:col>7</xdr:col>
      <xdr:colOff>525863</xdr:colOff>
      <xdr:row>39</xdr:row>
      <xdr:rowOff>166646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9FB03-738D-45B0-BF78-1726B75E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56280</xdr:colOff>
      <xdr:row>41</xdr:row>
      <xdr:rowOff>14246</xdr:rowOff>
    </xdr:from>
    <xdr:to>
      <xdr:col>7</xdr:col>
      <xdr:colOff>544913</xdr:colOff>
      <xdr:row>51</xdr:row>
      <xdr:rowOff>166646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A92EB-3C30-4DD8-941D-E74D3D9A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48660</xdr:colOff>
      <xdr:row>76</xdr:row>
      <xdr:rowOff>143787</xdr:rowOff>
    </xdr:from>
    <xdr:to>
      <xdr:col>7</xdr:col>
      <xdr:colOff>556343</xdr:colOff>
      <xdr:row>87</xdr:row>
      <xdr:rowOff>166647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E431D3-2CA0-4E33-8A48-8B7532FD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36</xdr:row>
      <xdr:rowOff>152400</xdr:rowOff>
    </xdr:from>
    <xdr:to>
      <xdr:col>6</xdr:col>
      <xdr:colOff>655320</xdr:colOff>
      <xdr:row>57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0EAA-AF5F-4D22-8022-961BB348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803910</xdr:colOff>
      <xdr:row>36</xdr:row>
      <xdr:rowOff>160020</xdr:rowOff>
    </xdr:from>
    <xdr:to>
      <xdr:col>13</xdr:col>
      <xdr:colOff>236220</xdr:colOff>
      <xdr:row>57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17D2F-2610-434E-94D3-C512978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36</xdr:row>
      <xdr:rowOff>167640</xdr:rowOff>
    </xdr:from>
    <xdr:to>
      <xdr:col>20</xdr:col>
      <xdr:colOff>22860</xdr:colOff>
      <xdr:row>57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1A26A-EAF4-450C-BE55-F5750E11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3</xdr:row>
      <xdr:rowOff>83820</xdr:rowOff>
    </xdr:from>
    <xdr:to>
      <xdr:col>10</xdr:col>
      <xdr:colOff>118110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0E5B-B07F-4235-9238-9B2AF017B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156210</xdr:colOff>
      <xdr:row>3</xdr:row>
      <xdr:rowOff>99060</xdr:rowOff>
    </xdr:from>
    <xdr:to>
      <xdr:col>15</xdr:col>
      <xdr:colOff>651510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5733-D270-4D10-9A6A-76B20F9A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407670</xdr:colOff>
      <xdr:row>19</xdr:row>
      <xdr:rowOff>91440</xdr:rowOff>
    </xdr:from>
    <xdr:to>
      <xdr:col>10</xdr:col>
      <xdr:colOff>110490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89D79-CDB2-4B0D-A9CF-F2A48A7EB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M136"/>
  <sheetViews>
    <sheetView tabSelected="1" zoomScale="115" zoomScaleNormal="115" workbookViewId="0">
      <pane xSplit="1" topLeftCell="B1" activePane="topRight" state="frozen"/>
      <selection pane="topRight" activeCell="N58" sqref="N58"/>
    </sheetView>
  </sheetViews>
  <sheetFormatPr defaultRowHeight="13.8" x14ac:dyDescent="0.25"/>
  <cols>
    <col min="2" max="2" width="9.19921875" customWidth="1"/>
    <col min="3" max="3" width="9.69921875" customWidth="1"/>
    <col min="12" max="12" width="9.796875" customWidth="1"/>
  </cols>
  <sheetData>
    <row r="1" spans="1:13" x14ac:dyDescent="0.25">
      <c r="A1" s="10" t="s">
        <v>39</v>
      </c>
      <c r="B1" s="10">
        <v>6.1000000000000004E-3</v>
      </c>
    </row>
    <row r="2" spans="1:13" x14ac:dyDescent="0.25">
      <c r="A2" s="10" t="s">
        <v>42</v>
      </c>
      <c r="B2" s="10">
        <v>552</v>
      </c>
    </row>
    <row r="3" spans="1:13" x14ac:dyDescent="0.25">
      <c r="A3" s="10" t="s">
        <v>43</v>
      </c>
      <c r="B3" s="10">
        <f>B1*B2</f>
        <v>3.3672000000000004</v>
      </c>
    </row>
    <row r="4" spans="1:13" x14ac:dyDescent="0.25">
      <c r="A4" s="4"/>
      <c r="B4" s="4"/>
    </row>
    <row r="5" spans="1:13" x14ac:dyDescent="0.25">
      <c r="B5" t="s">
        <v>28</v>
      </c>
    </row>
    <row r="6" spans="1:13" x14ac:dyDescent="0.25">
      <c r="A6" s="1" t="s">
        <v>0</v>
      </c>
      <c r="B6" s="2" t="s">
        <v>40</v>
      </c>
      <c r="C6" s="2" t="s">
        <v>41</v>
      </c>
      <c r="I6" s="2" t="s">
        <v>44</v>
      </c>
      <c r="J6" s="2" t="s">
        <v>47</v>
      </c>
      <c r="K6" s="2" t="s">
        <v>46</v>
      </c>
      <c r="L6" s="2" t="s">
        <v>48</v>
      </c>
      <c r="M6" s="2" t="s">
        <v>45</v>
      </c>
    </row>
    <row r="7" spans="1:13" x14ac:dyDescent="0.25">
      <c r="A7" s="5">
        <v>0</v>
      </c>
      <c r="B7" s="6"/>
      <c r="C7" s="6"/>
      <c r="I7" s="6"/>
      <c r="J7" s="6"/>
      <c r="K7" s="6"/>
      <c r="L7" s="6"/>
      <c r="M7" s="6"/>
    </row>
    <row r="8" spans="1:13" x14ac:dyDescent="0.25">
      <c r="A8" s="5">
        <v>20000</v>
      </c>
      <c r="B8" s="6"/>
      <c r="C8" s="6"/>
      <c r="I8" s="6"/>
      <c r="J8" s="6"/>
      <c r="K8" s="6"/>
      <c r="L8" s="6"/>
      <c r="M8" s="6"/>
    </row>
    <row r="9" spans="1:13" x14ac:dyDescent="0.25">
      <c r="A9" s="5">
        <v>50000</v>
      </c>
      <c r="B9" s="6"/>
      <c r="C9" s="6"/>
      <c r="I9" s="6"/>
      <c r="J9" s="6"/>
      <c r="K9" s="6"/>
      <c r="L9" s="6"/>
      <c r="M9" s="6"/>
    </row>
    <row r="10" spans="1:13" x14ac:dyDescent="0.25">
      <c r="A10" s="5">
        <v>80000</v>
      </c>
      <c r="B10" s="6">
        <v>24</v>
      </c>
      <c r="C10" s="6">
        <v>78</v>
      </c>
      <c r="I10" s="6">
        <f>B10*$B$1</f>
        <v>0.1464</v>
      </c>
      <c r="J10" s="6">
        <f>0.0000008571*A10^1.0706</f>
        <v>0.15215269009020713</v>
      </c>
      <c r="K10" s="6">
        <f>C10*$B$1/2</f>
        <v>0.23790000000000003</v>
      </c>
      <c r="L10" s="11">
        <f>0.0000025876*A10^1.0129</f>
        <v>0.23946221220372776</v>
      </c>
      <c r="M10" s="6">
        <f>2*J10*L10/SQRT(-2*$B$3*$B$3+2*$B$3*SQRT($B$3*$B$3-4*L10*L10)+4*J10*J10+4*L10*L10)</f>
        <v>0.24099199828018839</v>
      </c>
    </row>
    <row r="11" spans="1:13" x14ac:dyDescent="0.25">
      <c r="A11" s="5">
        <v>90000</v>
      </c>
      <c r="B11" s="6">
        <v>29</v>
      </c>
      <c r="C11" s="6">
        <v>88</v>
      </c>
      <c r="I11" s="6">
        <f t="shared" ref="I11:I16" si="0">B11*$B$1</f>
        <v>0.1769</v>
      </c>
      <c r="J11" s="6">
        <f t="shared" ref="J11:J16" si="1">0.0000008571*A11^1.0706</f>
        <v>0.17260108669735191</v>
      </c>
      <c r="K11" s="6">
        <f>C11*$B$1/2</f>
        <v>0.26840000000000003</v>
      </c>
      <c r="L11" s="11">
        <f t="shared" ref="L11:L16" si="2">0.0000025876*A11^1.0129</f>
        <v>0.26980461890503527</v>
      </c>
      <c r="M11" s="6">
        <f t="shared" ref="M11:M16" si="3">2*J11*L11/SQRT(-2*$B$3*$B$3+2*$B$3*SQRT($B$3*$B$3-4*L11*L11)+4*J11*J11+4*L11*L11)</f>
        <v>0.27197451000955425</v>
      </c>
    </row>
    <row r="12" spans="1:13" x14ac:dyDescent="0.25">
      <c r="A12" s="5">
        <v>91000</v>
      </c>
      <c r="B12" s="6">
        <v>29</v>
      </c>
      <c r="C12" s="6">
        <v>90</v>
      </c>
      <c r="I12" s="6">
        <f t="shared" si="0"/>
        <v>0.1769</v>
      </c>
      <c r="J12" s="6">
        <f t="shared" si="1"/>
        <v>0.17465507506093436</v>
      </c>
      <c r="K12" s="6">
        <f>C12*$B$1/2</f>
        <v>0.27450000000000002</v>
      </c>
      <c r="L12" s="11">
        <f t="shared" si="2"/>
        <v>0.27284133682404271</v>
      </c>
      <c r="M12" s="6">
        <f t="shared" si="3"/>
        <v>0.27508371546976468</v>
      </c>
    </row>
    <row r="13" spans="1:13" x14ac:dyDescent="0.25">
      <c r="A13" s="5">
        <v>92000</v>
      </c>
      <c r="B13" s="6">
        <v>30</v>
      </c>
      <c r="C13" s="6">
        <v>92</v>
      </c>
      <c r="I13" s="6">
        <f t="shared" si="0"/>
        <v>0.18300000000000002</v>
      </c>
      <c r="J13" s="6">
        <f t="shared" si="1"/>
        <v>0.17671065760762225</v>
      </c>
      <c r="K13" s="6">
        <f>C13*$B$1/2</f>
        <v>0.28060000000000002</v>
      </c>
      <c r="L13" s="11">
        <f t="shared" si="2"/>
        <v>0.2758784852619669</v>
      </c>
      <c r="M13" s="6">
        <f t="shared" si="3"/>
        <v>0.27819496980482583</v>
      </c>
    </row>
    <row r="14" spans="1:13" x14ac:dyDescent="0.25">
      <c r="A14" s="5">
        <v>95000</v>
      </c>
      <c r="B14" s="6">
        <v>30</v>
      </c>
      <c r="C14" s="6">
        <v>92</v>
      </c>
      <c r="I14" s="6">
        <f t="shared" si="0"/>
        <v>0.18300000000000002</v>
      </c>
      <c r="J14" s="6">
        <f t="shared" si="1"/>
        <v>0.18288681089255515</v>
      </c>
      <c r="K14" s="6">
        <f>C14*$B$1/2</f>
        <v>0.28060000000000002</v>
      </c>
      <c r="L14" s="11">
        <f t="shared" si="2"/>
        <v>0.28499246798275885</v>
      </c>
      <c r="M14" s="6">
        <f t="shared" si="3"/>
        <v>0.28754117633022475</v>
      </c>
    </row>
    <row r="15" spans="1:13" x14ac:dyDescent="0.25">
      <c r="A15" s="5">
        <v>100000</v>
      </c>
      <c r="B15" s="6">
        <v>32</v>
      </c>
      <c r="C15" s="6">
        <v>100</v>
      </c>
      <c r="I15" s="6">
        <f t="shared" si="0"/>
        <v>0.19520000000000001</v>
      </c>
      <c r="J15" s="6">
        <f t="shared" si="1"/>
        <v>0.19321084287358486</v>
      </c>
      <c r="K15" s="6">
        <f>C15*$B$1/2</f>
        <v>0.30499999999999999</v>
      </c>
      <c r="L15" s="11">
        <f t="shared" si="2"/>
        <v>0.30019063705047011</v>
      </c>
      <c r="M15" s="6">
        <f t="shared" si="3"/>
        <v>0.30316059543404167</v>
      </c>
    </row>
    <row r="16" spans="1:13" x14ac:dyDescent="0.25">
      <c r="A16" s="5">
        <v>105000</v>
      </c>
      <c r="B16" s="6">
        <v>32</v>
      </c>
      <c r="C16" s="6">
        <v>102</v>
      </c>
      <c r="I16" s="6">
        <f t="shared" si="0"/>
        <v>0.19520000000000001</v>
      </c>
      <c r="J16" s="6">
        <f t="shared" si="1"/>
        <v>0.20357139780161898</v>
      </c>
      <c r="K16" s="6">
        <f>C16*$B$1/2</f>
        <v>0.31110000000000004</v>
      </c>
      <c r="L16" s="11">
        <f t="shared" si="2"/>
        <v>0.31539861616414522</v>
      </c>
      <c r="M16" s="6">
        <f t="shared" si="3"/>
        <v>0.31883477370564672</v>
      </c>
    </row>
    <row r="17" spans="1:13" x14ac:dyDescent="0.25">
      <c r="B17" t="s">
        <v>29</v>
      </c>
    </row>
    <row r="18" spans="1:13" x14ac:dyDescent="0.25">
      <c r="A18" s="1" t="s">
        <v>0</v>
      </c>
      <c r="B18" s="2" t="s">
        <v>40</v>
      </c>
      <c r="C18" s="2" t="s">
        <v>41</v>
      </c>
      <c r="I18" s="2" t="s">
        <v>44</v>
      </c>
      <c r="J18" s="2" t="s">
        <v>47</v>
      </c>
      <c r="K18" s="2" t="s">
        <v>46</v>
      </c>
      <c r="L18" s="2" t="s">
        <v>48</v>
      </c>
      <c r="M18" s="2" t="s">
        <v>45</v>
      </c>
    </row>
    <row r="19" spans="1:13" x14ac:dyDescent="0.25">
      <c r="A19" s="5">
        <v>0</v>
      </c>
      <c r="B19" s="6"/>
      <c r="C19" s="6"/>
      <c r="I19" s="6"/>
      <c r="J19" s="6"/>
      <c r="K19" s="6"/>
      <c r="L19" s="6"/>
      <c r="M19" s="6"/>
    </row>
    <row r="20" spans="1:13" x14ac:dyDescent="0.25">
      <c r="A20" s="5">
        <v>20000</v>
      </c>
      <c r="B20" s="6"/>
      <c r="C20" s="6"/>
      <c r="I20" s="6"/>
      <c r="J20" s="6"/>
      <c r="K20" s="6"/>
      <c r="L20" s="6"/>
      <c r="M20" s="6"/>
    </row>
    <row r="21" spans="1:13" x14ac:dyDescent="0.25">
      <c r="A21" s="5">
        <v>50000</v>
      </c>
      <c r="B21" s="6"/>
      <c r="C21" s="6"/>
      <c r="I21" s="6"/>
      <c r="J21" s="6"/>
      <c r="K21" s="6"/>
      <c r="L21" s="6"/>
      <c r="M21" s="6"/>
    </row>
    <row r="22" spans="1:13" x14ac:dyDescent="0.25">
      <c r="A22" s="5">
        <v>80000</v>
      </c>
      <c r="B22" s="6">
        <v>23</v>
      </c>
      <c r="C22" s="6">
        <v>100</v>
      </c>
      <c r="I22" s="6">
        <f t="shared" ref="I22:I28" si="4">B22*$B$1</f>
        <v>0.14030000000000001</v>
      </c>
      <c r="J22" s="6">
        <f>0.0000000000062792*A22^2.1138</f>
        <v>0.14522986397044704</v>
      </c>
      <c r="K22" s="6">
        <f>C22*$B$1/2</f>
        <v>0.30499999999999999</v>
      </c>
      <c r="L22" s="11">
        <f>0.0000079943*A22^0.93352</f>
        <v>0.30193468549379893</v>
      </c>
      <c r="M22" s="6">
        <f t="shared" ref="M22:M28" si="5">2*J22*L22/SQRT(-2*$B$3*$B$3+2*$B$3*SQRT($B$3*$B$3-4*L22*L22)+4*J22*J22+4*L22*L22)</f>
        <v>0.30741305719679929</v>
      </c>
    </row>
    <row r="23" spans="1:13" x14ac:dyDescent="0.25">
      <c r="A23" s="5">
        <v>90000</v>
      </c>
      <c r="B23" s="6">
        <v>26</v>
      </c>
      <c r="C23" s="6">
        <v>104</v>
      </c>
      <c r="I23" s="6">
        <f t="shared" si="4"/>
        <v>0.15860000000000002</v>
      </c>
      <c r="J23" s="6">
        <f t="shared" ref="J23:J28" si="6">0.0000000000062792*A23^2.1138</f>
        <v>0.18628682144262745</v>
      </c>
      <c r="K23" s="6">
        <f t="shared" ref="K23:K28" si="7">C23*$B$1/2</f>
        <v>0.31720000000000004</v>
      </c>
      <c r="L23" s="11">
        <f t="shared" ref="L23:L28" si="8">0.0000079943*A23^0.93352</f>
        <v>0.33702716662405402</v>
      </c>
      <c r="M23" s="6">
        <f t="shared" si="5"/>
        <v>0.34281210988237659</v>
      </c>
    </row>
    <row r="24" spans="1:13" x14ac:dyDescent="0.25">
      <c r="A24" s="5">
        <v>91000</v>
      </c>
      <c r="B24" s="6">
        <v>34</v>
      </c>
      <c r="C24" s="6">
        <v>112</v>
      </c>
      <c r="I24" s="6">
        <f t="shared" si="4"/>
        <v>0.2074</v>
      </c>
      <c r="J24" s="6">
        <f t="shared" si="6"/>
        <v>0.19068916241990333</v>
      </c>
      <c r="K24" s="6">
        <f t="shared" si="7"/>
        <v>0.34160000000000001</v>
      </c>
      <c r="L24" s="11">
        <f t="shared" si="8"/>
        <v>0.34052167614303097</v>
      </c>
      <c r="M24" s="6">
        <f t="shared" si="5"/>
        <v>0.34633656425897863</v>
      </c>
    </row>
    <row r="25" spans="1:13" x14ac:dyDescent="0.25">
      <c r="A25" s="5">
        <v>92000</v>
      </c>
      <c r="B25" s="6">
        <v>36</v>
      </c>
      <c r="C25" s="6">
        <v>116</v>
      </c>
      <c r="I25" s="6">
        <f t="shared" si="4"/>
        <v>0.21960000000000002</v>
      </c>
      <c r="J25" s="6">
        <f t="shared" si="6"/>
        <v>0.19514571770195194</v>
      </c>
      <c r="K25" s="6">
        <f t="shared" si="7"/>
        <v>0.3538</v>
      </c>
      <c r="L25" s="11">
        <f t="shared" si="8"/>
        <v>0.34401363362923348</v>
      </c>
      <c r="M25" s="6">
        <f t="shared" si="5"/>
        <v>0.34985835030460943</v>
      </c>
    </row>
    <row r="26" spans="1:13" x14ac:dyDescent="0.25">
      <c r="A26" s="5">
        <v>95000</v>
      </c>
      <c r="B26" s="6">
        <v>37</v>
      </c>
      <c r="C26" s="6">
        <v>120</v>
      </c>
      <c r="I26" s="6">
        <f t="shared" si="4"/>
        <v>0.22570000000000001</v>
      </c>
      <c r="J26" s="6">
        <f t="shared" si="6"/>
        <v>0.20884134086556941</v>
      </c>
      <c r="K26" s="6">
        <f t="shared" si="7"/>
        <v>0.36600000000000005</v>
      </c>
      <c r="L26" s="11">
        <f t="shared" si="8"/>
        <v>0.35447448636881285</v>
      </c>
      <c r="M26" s="6">
        <f t="shared" si="5"/>
        <v>0.3604080208690883</v>
      </c>
    </row>
    <row r="27" spans="1:13" x14ac:dyDescent="0.25">
      <c r="A27" s="5">
        <v>100000</v>
      </c>
      <c r="B27" s="6">
        <v>37</v>
      </c>
      <c r="C27" s="6">
        <v>120</v>
      </c>
      <c r="I27" s="6">
        <f t="shared" si="4"/>
        <v>0.22570000000000001</v>
      </c>
      <c r="J27" s="6">
        <f t="shared" si="6"/>
        <v>0.23275783882171464</v>
      </c>
      <c r="K27" s="6">
        <f t="shared" si="7"/>
        <v>0.36600000000000005</v>
      </c>
      <c r="L27" s="11">
        <f t="shared" si="8"/>
        <v>0.37186083648366086</v>
      </c>
      <c r="M27" s="6">
        <f t="shared" si="5"/>
        <v>0.37794034361048384</v>
      </c>
    </row>
    <row r="28" spans="1:13" x14ac:dyDescent="0.25">
      <c r="A28" s="5">
        <v>105000</v>
      </c>
      <c r="B28" s="6">
        <v>40</v>
      </c>
      <c r="C28" s="6">
        <v>128</v>
      </c>
      <c r="I28" s="6">
        <f t="shared" si="4"/>
        <v>0.24400000000000002</v>
      </c>
      <c r="J28" s="6">
        <f t="shared" si="6"/>
        <v>0.25804429178159499</v>
      </c>
      <c r="K28" s="6">
        <f t="shared" si="7"/>
        <v>0.39040000000000002</v>
      </c>
      <c r="L28" s="11">
        <f t="shared" si="8"/>
        <v>0.38918946549163386</v>
      </c>
      <c r="M28" s="6">
        <f t="shared" si="5"/>
        <v>0.39541265546933374</v>
      </c>
    </row>
    <row r="29" spans="1:13" x14ac:dyDescent="0.25">
      <c r="B29" t="s">
        <v>30</v>
      </c>
    </row>
    <row r="30" spans="1:13" x14ac:dyDescent="0.25">
      <c r="A30" s="1" t="s">
        <v>0</v>
      </c>
      <c r="B30" s="2" t="s">
        <v>40</v>
      </c>
      <c r="C30" s="2" t="s">
        <v>41</v>
      </c>
      <c r="I30" s="2" t="s">
        <v>44</v>
      </c>
      <c r="J30" s="2" t="s">
        <v>47</v>
      </c>
      <c r="K30" s="2" t="s">
        <v>46</v>
      </c>
      <c r="L30" s="2" t="s">
        <v>48</v>
      </c>
      <c r="M30" s="2" t="s">
        <v>45</v>
      </c>
    </row>
    <row r="31" spans="1:13" x14ac:dyDescent="0.25">
      <c r="A31" s="5">
        <v>0</v>
      </c>
      <c r="B31" s="6"/>
      <c r="C31" s="6"/>
      <c r="I31" s="6"/>
      <c r="J31" s="6"/>
      <c r="K31" s="6"/>
      <c r="L31" s="6"/>
      <c r="M31" s="6"/>
    </row>
    <row r="32" spans="1:13" x14ac:dyDescent="0.25">
      <c r="A32" s="5">
        <v>20000</v>
      </c>
      <c r="B32" s="6"/>
      <c r="C32" s="6"/>
      <c r="I32" s="6"/>
      <c r="J32" s="6"/>
      <c r="K32" s="6"/>
      <c r="L32" s="6"/>
      <c r="M32" s="6"/>
    </row>
    <row r="33" spans="1:13" x14ac:dyDescent="0.25">
      <c r="A33" s="5">
        <v>50000</v>
      </c>
      <c r="B33" s="6"/>
      <c r="C33" s="6"/>
      <c r="I33" s="6"/>
      <c r="J33" s="6"/>
      <c r="K33" s="6"/>
      <c r="L33" s="6"/>
      <c r="M33" s="6"/>
    </row>
    <row r="34" spans="1:13" x14ac:dyDescent="0.25">
      <c r="A34" s="5">
        <v>80000</v>
      </c>
      <c r="B34" s="6"/>
      <c r="C34" s="6"/>
      <c r="I34" s="6"/>
      <c r="J34" s="6"/>
      <c r="K34" s="6"/>
      <c r="L34" s="6"/>
      <c r="M34" s="6"/>
    </row>
    <row r="35" spans="1:13" x14ac:dyDescent="0.25">
      <c r="A35" s="5">
        <v>90000</v>
      </c>
      <c r="B35" s="6"/>
      <c r="C35" s="6"/>
      <c r="I35" s="6"/>
      <c r="J35" s="6"/>
      <c r="K35" s="6"/>
      <c r="L35" s="6"/>
      <c r="M35" s="6"/>
    </row>
    <row r="36" spans="1:13" x14ac:dyDescent="0.25">
      <c r="A36" s="5">
        <v>91000</v>
      </c>
      <c r="B36" s="6"/>
      <c r="C36" s="6"/>
      <c r="I36" s="6"/>
      <c r="J36" s="6"/>
      <c r="K36" s="6"/>
      <c r="L36" s="6"/>
      <c r="M36" s="6"/>
    </row>
    <row r="37" spans="1:13" x14ac:dyDescent="0.25">
      <c r="A37" s="5">
        <v>92000</v>
      </c>
      <c r="B37" s="6"/>
      <c r="C37" s="6"/>
      <c r="I37" s="6"/>
      <c r="J37" s="6"/>
      <c r="K37" s="6"/>
      <c r="L37" s="6"/>
      <c r="M37" s="6"/>
    </row>
    <row r="38" spans="1:13" x14ac:dyDescent="0.25">
      <c r="A38" s="5">
        <v>95000</v>
      </c>
      <c r="B38" s="6"/>
      <c r="C38" s="6"/>
      <c r="I38" s="6"/>
      <c r="J38" s="6"/>
      <c r="K38" s="6"/>
      <c r="L38" s="6"/>
      <c r="M38" s="6"/>
    </row>
    <row r="39" spans="1:13" x14ac:dyDescent="0.25">
      <c r="A39" s="5">
        <v>100000</v>
      </c>
      <c r="B39" s="6">
        <v>20</v>
      </c>
      <c r="C39" s="6">
        <v>60</v>
      </c>
      <c r="I39" s="6">
        <f t="shared" ref="I39:I40" si="9">B39*$B$1</f>
        <v>0.12200000000000001</v>
      </c>
      <c r="J39" s="6">
        <f>2.1465E-32*A39^6.1509</f>
        <v>0.12196378474833443</v>
      </c>
      <c r="K39" s="6">
        <f>C39*$B$1/2</f>
        <v>0.18300000000000002</v>
      </c>
      <c r="L39" s="11">
        <f>1.461E-21*A39^4.0196</f>
        <v>0.18308392565894058</v>
      </c>
      <c r="M39" s="6">
        <f t="shared" ref="M39:M40" si="10">2*J39*L39/SQRT(-2*$B$3*$B$3+2*$B$3*SQRT($B$3*$B$3-4*L39*L39)+4*J39*J39+4*L39*L39)</f>
        <v>0.18370050706513646</v>
      </c>
    </row>
    <row r="40" spans="1:13" x14ac:dyDescent="0.25">
      <c r="A40" s="5">
        <v>105000</v>
      </c>
      <c r="B40" s="6">
        <v>27</v>
      </c>
      <c r="C40" s="6">
        <v>73</v>
      </c>
      <c r="I40" s="6">
        <f t="shared" si="9"/>
        <v>0.16470000000000001</v>
      </c>
      <c r="J40" s="6">
        <f>2.1465E-32*A40^6.1509</f>
        <v>0.16465091649514935</v>
      </c>
      <c r="K40" s="6">
        <f>C40*$B$1/2</f>
        <v>0.22265000000000001</v>
      </c>
      <c r="L40" s="11">
        <f>1.461E-21*A40^4.0196</f>
        <v>0.22275256952842173</v>
      </c>
      <c r="M40" s="6">
        <f t="shared" si="10"/>
        <v>0.22365806390966264</v>
      </c>
    </row>
    <row r="41" spans="1:13" x14ac:dyDescent="0.25">
      <c r="B41" t="s">
        <v>31</v>
      </c>
    </row>
    <row r="42" spans="1:13" x14ac:dyDescent="0.25">
      <c r="A42" s="1" t="s">
        <v>0</v>
      </c>
      <c r="B42" s="2" t="s">
        <v>40</v>
      </c>
      <c r="C42" s="2" t="s">
        <v>41</v>
      </c>
      <c r="I42" s="2" t="s">
        <v>44</v>
      </c>
      <c r="J42" s="2" t="s">
        <v>47</v>
      </c>
      <c r="K42" s="2" t="s">
        <v>46</v>
      </c>
      <c r="L42" s="2" t="s">
        <v>48</v>
      </c>
      <c r="M42" s="2" t="s">
        <v>45</v>
      </c>
    </row>
    <row r="43" spans="1:13" x14ac:dyDescent="0.25">
      <c r="A43" s="5">
        <v>0</v>
      </c>
      <c r="B43" s="6"/>
      <c r="C43" s="6"/>
      <c r="I43" s="6"/>
      <c r="J43" s="6"/>
      <c r="K43" s="6"/>
      <c r="L43" s="6"/>
      <c r="M43" s="6"/>
    </row>
    <row r="44" spans="1:13" x14ac:dyDescent="0.25">
      <c r="A44" s="5">
        <v>20000</v>
      </c>
      <c r="B44" s="6"/>
      <c r="C44" s="6"/>
      <c r="I44" s="6"/>
      <c r="J44" s="6"/>
      <c r="K44" s="6"/>
      <c r="L44" s="6"/>
      <c r="M44" s="6"/>
    </row>
    <row r="45" spans="1:13" x14ac:dyDescent="0.25">
      <c r="A45" s="5">
        <v>50000</v>
      </c>
      <c r="B45" s="6"/>
      <c r="C45" s="6"/>
      <c r="I45" s="6"/>
      <c r="J45" s="6"/>
      <c r="K45" s="6"/>
      <c r="L45" s="6"/>
      <c r="M45" s="6"/>
    </row>
    <row r="46" spans="1:13" x14ac:dyDescent="0.25">
      <c r="A46" s="5">
        <v>80000</v>
      </c>
      <c r="B46" s="6"/>
      <c r="C46" s="6"/>
      <c r="I46" s="6"/>
      <c r="J46" s="6"/>
      <c r="K46" s="6"/>
      <c r="L46" s="6"/>
      <c r="M46" s="6"/>
    </row>
    <row r="47" spans="1:13" x14ac:dyDescent="0.25">
      <c r="A47" s="5">
        <v>90000</v>
      </c>
      <c r="B47" s="6"/>
      <c r="C47" s="6"/>
      <c r="I47" s="6"/>
      <c r="J47" s="6"/>
      <c r="K47" s="6"/>
      <c r="L47" s="6"/>
      <c r="M47" s="6"/>
    </row>
    <row r="48" spans="1:13" x14ac:dyDescent="0.25">
      <c r="A48" s="5">
        <v>91000</v>
      </c>
      <c r="B48" s="6"/>
      <c r="C48" s="6"/>
      <c r="I48" s="6"/>
      <c r="J48" s="6"/>
      <c r="K48" s="6"/>
      <c r="L48" s="6"/>
      <c r="M48" s="6"/>
    </row>
    <row r="49" spans="1:13" x14ac:dyDescent="0.25">
      <c r="A49" s="5">
        <v>92000</v>
      </c>
      <c r="B49" s="6"/>
      <c r="C49" s="6"/>
      <c r="I49" s="6"/>
      <c r="J49" s="6"/>
      <c r="K49" s="6"/>
      <c r="L49" s="6"/>
      <c r="M49" s="6"/>
    </row>
    <row r="50" spans="1:13" x14ac:dyDescent="0.25">
      <c r="A50" s="5">
        <v>95000</v>
      </c>
      <c r="B50" s="6">
        <v>10</v>
      </c>
      <c r="C50" s="6">
        <v>35</v>
      </c>
      <c r="I50" s="6">
        <f t="shared" ref="I50:I52" si="11">B50*$B$1</f>
        <v>6.1000000000000006E-2</v>
      </c>
      <c r="J50" s="6">
        <f>2.5162E-28*A50^5.3003</f>
        <v>6.083781152916614E-2</v>
      </c>
      <c r="K50" s="6">
        <f>C50*$B$1/2</f>
        <v>0.10675000000000001</v>
      </c>
      <c r="L50" s="11">
        <f>1.9489E-21*A50^3.9674</f>
        <v>0.10924716789947306</v>
      </c>
      <c r="M50" s="6">
        <f t="shared" ref="M50:M52" si="12">2*J50*L50/SQRT(-2*$B$3*$B$3+2*$B$3*SQRT($B$3*$B$3-4*L50*L50)+4*J50*J50+4*L50*L50)</f>
        <v>0.10943344582216895</v>
      </c>
    </row>
    <row r="51" spans="1:13" x14ac:dyDescent="0.25">
      <c r="A51" s="5">
        <v>100000</v>
      </c>
      <c r="B51" s="6">
        <v>13</v>
      </c>
      <c r="C51" s="6">
        <v>46</v>
      </c>
      <c r="I51" s="6">
        <f t="shared" si="11"/>
        <v>7.9300000000000009E-2</v>
      </c>
      <c r="J51" s="6">
        <f t="shared" ref="J51:J52" si="13">2.5162E-28*A51^5.3003</f>
        <v>7.9844528019444916E-2</v>
      </c>
      <c r="K51" s="6">
        <f>C51*$B$1/2</f>
        <v>0.14030000000000001</v>
      </c>
      <c r="L51" s="11">
        <f t="shared" ref="L51:L52" si="14">1.9489E-21*A51^3.9674</f>
        <v>0.1339027682743742</v>
      </c>
      <c r="M51" s="6">
        <f t="shared" si="12"/>
        <v>0.13420249313503707</v>
      </c>
    </row>
    <row r="52" spans="1:13" x14ac:dyDescent="0.25">
      <c r="A52" s="5">
        <v>105000</v>
      </c>
      <c r="B52" s="6">
        <v>17</v>
      </c>
      <c r="C52" s="6">
        <v>52</v>
      </c>
      <c r="I52" s="6">
        <f t="shared" si="11"/>
        <v>0.1037</v>
      </c>
      <c r="J52" s="6">
        <f t="shared" si="13"/>
        <v>0.10340815745867041</v>
      </c>
      <c r="K52" s="6">
        <f>C52*$B$1/2</f>
        <v>0.15860000000000002</v>
      </c>
      <c r="L52" s="11">
        <f t="shared" si="14"/>
        <v>0.16250097861563351</v>
      </c>
      <c r="M52" s="6">
        <f t="shared" si="12"/>
        <v>0.16297251987201922</v>
      </c>
    </row>
    <row r="53" spans="1:13" x14ac:dyDescent="0.25">
      <c r="B53" t="s">
        <v>32</v>
      </c>
    </row>
    <row r="54" spans="1:13" x14ac:dyDescent="0.25">
      <c r="A54" s="1" t="s">
        <v>0</v>
      </c>
      <c r="B54" s="2" t="s">
        <v>40</v>
      </c>
      <c r="C54" s="2" t="s">
        <v>41</v>
      </c>
      <c r="I54" s="2" t="s">
        <v>44</v>
      </c>
      <c r="J54" s="2" t="s">
        <v>47</v>
      </c>
      <c r="K54" s="2" t="s">
        <v>46</v>
      </c>
      <c r="L54" s="2" t="s">
        <v>48</v>
      </c>
      <c r="M54" s="2" t="s">
        <v>45</v>
      </c>
    </row>
    <row r="55" spans="1:13" x14ac:dyDescent="0.25">
      <c r="A55" s="5">
        <v>0</v>
      </c>
      <c r="B55" s="6"/>
      <c r="C55" s="6"/>
      <c r="I55" s="6"/>
      <c r="J55" s="6"/>
      <c r="K55" s="6"/>
      <c r="L55" s="6"/>
      <c r="M55" s="6"/>
    </row>
    <row r="56" spans="1:13" x14ac:dyDescent="0.25">
      <c r="A56" s="5">
        <v>20000</v>
      </c>
      <c r="B56" s="6"/>
      <c r="C56" s="6"/>
      <c r="I56" s="6"/>
      <c r="J56" s="6"/>
      <c r="K56" s="6"/>
      <c r="L56" s="6"/>
      <c r="M56" s="6"/>
    </row>
    <row r="57" spans="1:13" x14ac:dyDescent="0.25">
      <c r="A57" s="5">
        <v>50000</v>
      </c>
      <c r="B57" s="6"/>
      <c r="C57" s="6"/>
      <c r="I57" s="6"/>
      <c r="J57" s="6"/>
      <c r="K57" s="6"/>
      <c r="L57" s="11"/>
      <c r="M57" s="6"/>
    </row>
    <row r="58" spans="1:13" x14ac:dyDescent="0.25">
      <c r="A58" s="5">
        <v>80000</v>
      </c>
      <c r="B58" s="6">
        <v>46</v>
      </c>
      <c r="C58" s="6">
        <v>286</v>
      </c>
      <c r="I58" s="6">
        <f t="shared" ref="I57:I64" si="15">B58*$B$1</f>
        <v>0.28060000000000002</v>
      </c>
      <c r="J58" s="6">
        <f>4.5362E-23*A58^4.4356</f>
        <v>0.25400258737843218</v>
      </c>
      <c r="K58" s="6">
        <f>C58*$B$1/2</f>
        <v>0.87230000000000008</v>
      </c>
      <c r="L58" s="11">
        <f>0.0000000010519*A58^1.8155</f>
        <v>0.8385603555390001</v>
      </c>
      <c r="M58" s="6">
        <f t="shared" ref="M58:M64" si="16">2*J58*L58/SQRT(-2*$B$3*$B$3+2*$B$3*SQRT($B$3*$B$3-4*L58*L58)+4*J58*J58+4*L58*L58)</f>
        <v>1.7701645494930465</v>
      </c>
    </row>
    <row r="59" spans="1:13" x14ac:dyDescent="0.25">
      <c r="A59" s="5">
        <v>90000</v>
      </c>
      <c r="B59" s="6">
        <v>65</v>
      </c>
      <c r="C59" s="6">
        <v>335</v>
      </c>
      <c r="I59" s="6">
        <f t="shared" si="15"/>
        <v>0.39650000000000002</v>
      </c>
      <c r="J59" s="6">
        <f t="shared" ref="J59:J64" si="17">4.5362E-23*A59^4.4356</f>
        <v>0.42828244084461481</v>
      </c>
      <c r="K59" s="6">
        <f t="shared" ref="K59:K64" si="18">C59*$B$1/2</f>
        <v>1.0217500000000002</v>
      </c>
      <c r="L59" s="11">
        <f t="shared" ref="L59:L64" si="19">0.0000000010519*A59^1.8155</f>
        <v>1.038488594174882</v>
      </c>
      <c r="M59" s="6">
        <f t="shared" si="16"/>
        <v>1.8974050742798438</v>
      </c>
    </row>
    <row r="60" spans="1:13" x14ac:dyDescent="0.25">
      <c r="A60" s="5">
        <v>91000</v>
      </c>
      <c r="B60" s="6">
        <v>70</v>
      </c>
      <c r="C60" s="6">
        <v>337</v>
      </c>
      <c r="I60" s="6">
        <f t="shared" si="15"/>
        <v>0.42700000000000005</v>
      </c>
      <c r="J60" s="6">
        <f t="shared" si="17"/>
        <v>0.44979662665540543</v>
      </c>
      <c r="K60" s="6">
        <f t="shared" si="18"/>
        <v>1.0278500000000002</v>
      </c>
      <c r="L60" s="11">
        <f t="shared" si="19"/>
        <v>1.0595320611287076</v>
      </c>
      <c r="M60" s="6">
        <f t="shared" si="16"/>
        <v>1.9211201216997609</v>
      </c>
    </row>
    <row r="61" spans="1:13" x14ac:dyDescent="0.25">
      <c r="A61" s="5">
        <v>92000</v>
      </c>
      <c r="B61" s="6">
        <v>72</v>
      </c>
      <c r="C61" s="6">
        <v>346</v>
      </c>
      <c r="I61" s="6">
        <f t="shared" si="15"/>
        <v>0.43920000000000003</v>
      </c>
      <c r="J61" s="6">
        <f t="shared" si="17"/>
        <v>0.4721385709855756</v>
      </c>
      <c r="K61" s="6">
        <f t="shared" si="18"/>
        <v>1.0553000000000001</v>
      </c>
      <c r="L61" s="11">
        <f t="shared" si="19"/>
        <v>1.0807649597106728</v>
      </c>
      <c r="M61" s="6">
        <f t="shared" si="16"/>
        <v>1.9466394973091941</v>
      </c>
    </row>
    <row r="62" spans="1:13" x14ac:dyDescent="0.25">
      <c r="A62" s="5">
        <v>95000</v>
      </c>
      <c r="B62" s="6">
        <v>88</v>
      </c>
      <c r="C62" s="6">
        <v>368</v>
      </c>
      <c r="I62" s="6">
        <f t="shared" si="15"/>
        <v>0.53680000000000005</v>
      </c>
      <c r="J62" s="6">
        <f t="shared" si="17"/>
        <v>0.54435600464508149</v>
      </c>
      <c r="K62" s="6">
        <f t="shared" si="18"/>
        <v>1.1224000000000001</v>
      </c>
      <c r="L62" s="11">
        <f t="shared" si="19"/>
        <v>1.1455964535547147</v>
      </c>
      <c r="M62" s="6">
        <f t="shared" si="16"/>
        <v>2.0345331330425256</v>
      </c>
    </row>
    <row r="63" spans="1:13" x14ac:dyDescent="0.25">
      <c r="A63" s="5">
        <v>100000</v>
      </c>
      <c r="B63" s="6">
        <v>120</v>
      </c>
      <c r="C63" s="6">
        <v>426</v>
      </c>
      <c r="I63" s="6">
        <f t="shared" si="15"/>
        <v>0.7320000000000001</v>
      </c>
      <c r="J63" s="6">
        <f t="shared" si="17"/>
        <v>0.68342709736362972</v>
      </c>
      <c r="K63" s="6">
        <f t="shared" si="18"/>
        <v>1.2993000000000001</v>
      </c>
      <c r="L63" s="11">
        <f t="shared" si="19"/>
        <v>1.2574028926561827</v>
      </c>
      <c r="M63" s="6">
        <f t="shared" si="16"/>
        <v>2.2266381955796435</v>
      </c>
    </row>
    <row r="64" spans="1:13" x14ac:dyDescent="0.25">
      <c r="A64" s="5">
        <v>105000</v>
      </c>
      <c r="B64" s="6">
        <v>146</v>
      </c>
      <c r="C64" s="6">
        <v>460</v>
      </c>
      <c r="I64" s="6">
        <f t="shared" si="15"/>
        <v>0.89060000000000006</v>
      </c>
      <c r="J64" s="6">
        <f t="shared" si="17"/>
        <v>0.84855393001572288</v>
      </c>
      <c r="K64" s="6">
        <f t="shared" si="18"/>
        <v>1.403</v>
      </c>
      <c r="L64" s="11">
        <f t="shared" si="19"/>
        <v>1.3738636327602554</v>
      </c>
      <c r="M64" s="6">
        <f t="shared" si="16"/>
        <v>2.5125007777170323</v>
      </c>
    </row>
    <row r="65" spans="1:13" x14ac:dyDescent="0.25">
      <c r="B65" t="s">
        <v>33</v>
      </c>
    </row>
    <row r="66" spans="1:13" x14ac:dyDescent="0.25">
      <c r="A66" s="1" t="s">
        <v>0</v>
      </c>
      <c r="B66" s="2" t="s">
        <v>40</v>
      </c>
      <c r="C66" s="2" t="s">
        <v>41</v>
      </c>
      <c r="I66" s="2" t="s">
        <v>44</v>
      </c>
      <c r="J66" s="2" t="s">
        <v>47</v>
      </c>
      <c r="K66" s="2" t="s">
        <v>46</v>
      </c>
      <c r="L66" s="2" t="s">
        <v>48</v>
      </c>
      <c r="M66" s="2" t="s">
        <v>45</v>
      </c>
    </row>
    <row r="67" spans="1:13" x14ac:dyDescent="0.25">
      <c r="A67" s="5">
        <v>0</v>
      </c>
      <c r="B67" s="6"/>
      <c r="C67" s="6"/>
      <c r="I67" s="6"/>
      <c r="J67" s="6"/>
      <c r="K67" s="6"/>
      <c r="L67" s="6"/>
      <c r="M67" s="6"/>
    </row>
    <row r="68" spans="1:13" x14ac:dyDescent="0.25">
      <c r="A68" s="5">
        <v>20000</v>
      </c>
      <c r="B68" s="6"/>
      <c r="C68" s="6"/>
      <c r="I68" s="6"/>
      <c r="J68" s="6"/>
      <c r="K68" s="6"/>
      <c r="L68" s="6"/>
      <c r="M68" s="6"/>
    </row>
    <row r="69" spans="1:13" x14ac:dyDescent="0.25">
      <c r="A69" s="5">
        <v>50000</v>
      </c>
      <c r="B69" s="6"/>
      <c r="C69" s="6"/>
      <c r="I69" s="6"/>
      <c r="J69" s="6"/>
      <c r="K69" s="6"/>
      <c r="L69" s="6"/>
      <c r="M69" s="6"/>
    </row>
    <row r="70" spans="1:13" x14ac:dyDescent="0.25">
      <c r="A70" s="5">
        <v>80000</v>
      </c>
      <c r="B70" s="6">
        <v>24</v>
      </c>
      <c r="C70" s="6">
        <v>66</v>
      </c>
      <c r="I70" s="6">
        <f t="shared" ref="I70:I76" si="20">B70*$B$1</f>
        <v>0.1464</v>
      </c>
      <c r="J70" s="6">
        <f>4.8836E-20*A70^3.7558</f>
        <v>0.12698881138197091</v>
      </c>
      <c r="K70" s="6">
        <f>C70*$B$1/2</f>
        <v>0.20130000000000001</v>
      </c>
      <c r="L70" s="11">
        <f>1.1319E-20*A70^3.9229</f>
        <v>0.19415106174343219</v>
      </c>
      <c r="M70" s="6">
        <f>2*J70*K70/SQRT(-2*$B$3*$B$3+2*$B$3*SQRT($B$3*$B$3-4*K70*K70)+4*J70*J70+4*K70*K70)</f>
        <v>0.20221664204411119</v>
      </c>
    </row>
    <row r="71" spans="1:13" x14ac:dyDescent="0.25">
      <c r="A71" s="5">
        <v>90000</v>
      </c>
      <c r="B71" s="6">
        <v>30</v>
      </c>
      <c r="C71" s="6">
        <v>104</v>
      </c>
      <c r="I71" s="6">
        <f t="shared" si="20"/>
        <v>0.18300000000000002</v>
      </c>
      <c r="J71" s="6">
        <f t="shared" ref="J71:J76" si="21">4.8836E-20*A71^3.7558</f>
        <v>0.19764421265527579</v>
      </c>
      <c r="K71" s="6">
        <f t="shared" ref="K71:K76" si="22">C71*$B$1/2</f>
        <v>0.31720000000000004</v>
      </c>
      <c r="L71" s="11">
        <f t="shared" ref="L71:L76" si="23">1.1319E-20*A71^3.9229</f>
        <v>0.30818109945302408</v>
      </c>
      <c r="M71" s="6">
        <f t="shared" ref="M71:M76" si="24">2*J71*K71/SQRT(-2*$B$3*$B$3+2*$B$3*SQRT($B$3*$B$3-4*K71*K71)+4*J71*J71+4*K71*K71)</f>
        <v>0.32095668612906952</v>
      </c>
    </row>
    <row r="72" spans="1:13" x14ac:dyDescent="0.25">
      <c r="A72" s="5">
        <v>91000</v>
      </c>
      <c r="B72" s="6">
        <v>30</v>
      </c>
      <c r="C72" s="6">
        <v>106</v>
      </c>
      <c r="I72" s="6">
        <f t="shared" si="20"/>
        <v>0.18300000000000002</v>
      </c>
      <c r="J72" s="6">
        <f t="shared" si="21"/>
        <v>0.20601922368417758</v>
      </c>
      <c r="K72" s="6">
        <f t="shared" si="22"/>
        <v>0.32330000000000003</v>
      </c>
      <c r="L72" s="11">
        <f t="shared" si="23"/>
        <v>0.3218337145744205</v>
      </c>
      <c r="M72" s="6">
        <f t="shared" si="24"/>
        <v>0.32710522932247021</v>
      </c>
    </row>
    <row r="73" spans="1:13" x14ac:dyDescent="0.25">
      <c r="A73" s="5">
        <v>92000</v>
      </c>
      <c r="B73" s="6">
        <v>33</v>
      </c>
      <c r="C73" s="6">
        <v>106</v>
      </c>
      <c r="I73" s="6">
        <f t="shared" si="20"/>
        <v>0.20130000000000001</v>
      </c>
      <c r="J73" s="6">
        <f t="shared" si="21"/>
        <v>0.21465173689582148</v>
      </c>
      <c r="K73" s="6">
        <f t="shared" si="22"/>
        <v>0.32330000000000003</v>
      </c>
      <c r="L73" s="11">
        <f t="shared" si="23"/>
        <v>0.33593196306532974</v>
      </c>
      <c r="M73" s="6">
        <f t="shared" si="24"/>
        <v>0.32680042960334665</v>
      </c>
    </row>
    <row r="74" spans="1:13" x14ac:dyDescent="0.25">
      <c r="A74" s="5">
        <v>95000</v>
      </c>
      <c r="B74" s="6">
        <v>38</v>
      </c>
      <c r="C74" s="6">
        <v>110</v>
      </c>
      <c r="I74" s="6">
        <f t="shared" si="20"/>
        <v>0.23180000000000001</v>
      </c>
      <c r="J74" s="6">
        <f t="shared" si="21"/>
        <v>0.24214438444654593</v>
      </c>
      <c r="K74" s="6">
        <f t="shared" si="22"/>
        <v>0.33550000000000002</v>
      </c>
      <c r="L74" s="11">
        <f t="shared" si="23"/>
        <v>0.38099562713933099</v>
      </c>
      <c r="M74" s="6">
        <f t="shared" si="24"/>
        <v>0.3388104849774079</v>
      </c>
    </row>
    <row r="75" spans="1:13" x14ac:dyDescent="0.25">
      <c r="A75" s="5">
        <v>100000</v>
      </c>
      <c r="B75" s="6">
        <v>51</v>
      </c>
      <c r="C75" s="6">
        <v>162</v>
      </c>
      <c r="I75" s="6">
        <f t="shared" si="20"/>
        <v>0.31110000000000004</v>
      </c>
      <c r="J75" s="6">
        <f t="shared" si="21"/>
        <v>0.29358920643733394</v>
      </c>
      <c r="K75" s="6">
        <f t="shared" si="22"/>
        <v>0.49410000000000004</v>
      </c>
      <c r="L75" s="11">
        <f t="shared" si="23"/>
        <v>0.46591646681199933</v>
      </c>
      <c r="M75" s="6">
        <f t="shared" si="24"/>
        <v>0.51064878192727903</v>
      </c>
    </row>
    <row r="76" spans="1:13" x14ac:dyDescent="0.25">
      <c r="A76" s="5">
        <v>105000</v>
      </c>
      <c r="B76" s="6">
        <v>64</v>
      </c>
      <c r="C76" s="6">
        <v>192</v>
      </c>
      <c r="I76" s="6">
        <f t="shared" si="20"/>
        <v>0.39040000000000002</v>
      </c>
      <c r="J76" s="6">
        <f t="shared" si="21"/>
        <v>0.35263292093308934</v>
      </c>
      <c r="K76" s="6">
        <f t="shared" si="22"/>
        <v>0.58560000000000001</v>
      </c>
      <c r="L76" s="11">
        <f t="shared" si="23"/>
        <v>0.56419802459343493</v>
      </c>
      <c r="M76" s="6">
        <f t="shared" si="24"/>
        <v>0.61349589026694673</v>
      </c>
    </row>
    <row r="77" spans="1:13" x14ac:dyDescent="0.25">
      <c r="B77" t="s">
        <v>34</v>
      </c>
    </row>
    <row r="78" spans="1:13" x14ac:dyDescent="0.25">
      <c r="A78" s="1" t="s">
        <v>0</v>
      </c>
      <c r="B78" s="2" t="s">
        <v>40</v>
      </c>
      <c r="C78" s="2" t="s">
        <v>41</v>
      </c>
      <c r="I78" s="2" t="s">
        <v>44</v>
      </c>
      <c r="J78" s="2" t="s">
        <v>47</v>
      </c>
      <c r="K78" s="2" t="s">
        <v>46</v>
      </c>
      <c r="L78" s="2" t="s">
        <v>48</v>
      </c>
      <c r="M78" s="2" t="s">
        <v>45</v>
      </c>
    </row>
    <row r="79" spans="1:13" x14ac:dyDescent="0.25">
      <c r="A79" s="5">
        <v>0</v>
      </c>
      <c r="B79" s="6"/>
      <c r="C79" s="6"/>
      <c r="I79" s="6"/>
      <c r="J79" s="6"/>
      <c r="K79" s="6"/>
      <c r="L79" s="6"/>
      <c r="M79" s="6"/>
    </row>
    <row r="80" spans="1:13" x14ac:dyDescent="0.25">
      <c r="A80" s="5">
        <v>20000</v>
      </c>
      <c r="B80" s="6"/>
      <c r="C80" s="6"/>
      <c r="I80" s="6"/>
      <c r="J80" s="6"/>
      <c r="K80" s="6"/>
      <c r="L80" s="6"/>
      <c r="M80" s="6"/>
    </row>
    <row r="81" spans="1:13" x14ac:dyDescent="0.25">
      <c r="A81" s="5">
        <v>50000</v>
      </c>
      <c r="B81" s="6"/>
      <c r="C81" s="6"/>
      <c r="I81" s="6"/>
      <c r="J81" s="6"/>
      <c r="K81" s="6"/>
      <c r="L81" s="6"/>
      <c r="M81" s="6"/>
    </row>
    <row r="82" spans="1:13" x14ac:dyDescent="0.25">
      <c r="A82" s="5">
        <v>80000</v>
      </c>
      <c r="B82" s="6"/>
      <c r="C82" s="6"/>
      <c r="I82" s="6"/>
      <c r="J82" s="6"/>
      <c r="K82" s="6"/>
      <c r="L82" s="6"/>
      <c r="M82" s="6"/>
    </row>
    <row r="83" spans="1:13" x14ac:dyDescent="0.25">
      <c r="A83" s="5">
        <v>90000</v>
      </c>
      <c r="B83" s="6"/>
      <c r="C83" s="6"/>
      <c r="I83" s="6"/>
      <c r="J83" s="6"/>
      <c r="K83" s="6"/>
      <c r="L83" s="6"/>
      <c r="M83" s="6"/>
    </row>
    <row r="84" spans="1:13" x14ac:dyDescent="0.25">
      <c r="A84" s="5">
        <v>91000</v>
      </c>
      <c r="B84" s="6"/>
      <c r="C84" s="6"/>
      <c r="I84" s="6"/>
      <c r="J84" s="6"/>
      <c r="K84" s="6"/>
      <c r="L84" s="6"/>
      <c r="M84" s="6"/>
    </row>
    <row r="85" spans="1:13" x14ac:dyDescent="0.25">
      <c r="A85" s="5">
        <v>92000</v>
      </c>
      <c r="B85" s="6"/>
      <c r="C85" s="6"/>
      <c r="I85" s="6"/>
      <c r="J85" s="6"/>
      <c r="K85" s="6"/>
      <c r="L85" s="6"/>
      <c r="M85" s="6"/>
    </row>
    <row r="86" spans="1:13" x14ac:dyDescent="0.25">
      <c r="A86" s="5">
        <v>95000</v>
      </c>
      <c r="B86" s="6">
        <v>22</v>
      </c>
      <c r="C86" s="6">
        <v>64</v>
      </c>
      <c r="I86" s="6">
        <f t="shared" ref="I86:I88" si="25">B86*$B$1</f>
        <v>0.13420000000000001</v>
      </c>
      <c r="J86" s="6">
        <f>8.8645E-29*A86^5.4602</f>
        <v>0.13397404622810058</v>
      </c>
      <c r="K86" s="6">
        <f>C86*$B$1/2</f>
        <v>0.19520000000000001</v>
      </c>
      <c r="L86" s="11">
        <f>1.108E-32*A86^6.2764</f>
        <v>0.19351926087908</v>
      </c>
      <c r="M86" s="6">
        <f t="shared" ref="M86:M88" si="26">2*J86*K86/SQRT(-2*$B$3*$B$3+2*$B$3*SQRT($B$3*$B$3-4*K86*K86)+4*J86*J86+4*K86*K86)</f>
        <v>0.19590480821002998</v>
      </c>
    </row>
    <row r="87" spans="1:13" x14ac:dyDescent="0.25">
      <c r="A87" s="5">
        <v>100000</v>
      </c>
      <c r="B87" s="6">
        <v>29</v>
      </c>
      <c r="C87" s="6">
        <v>86</v>
      </c>
      <c r="I87" s="6">
        <f t="shared" si="25"/>
        <v>0.1769</v>
      </c>
      <c r="J87" s="6">
        <f t="shared" ref="J87:J88" si="27">8.8645E-29*A87^5.4602</f>
        <v>0.17727775543359572</v>
      </c>
      <c r="K87" s="6">
        <f>C87*$B$1/2</f>
        <v>0.26230000000000003</v>
      </c>
      <c r="L87" s="11">
        <f t="shared" ref="L87:L88" si="28">1.108E-32*A87^6.2764</f>
        <v>0.2670175214984728</v>
      </c>
      <c r="M87" s="6">
        <f t="shared" si="26"/>
        <v>0.26408173104656052</v>
      </c>
    </row>
    <row r="88" spans="1:13" x14ac:dyDescent="0.25">
      <c r="A88" s="5">
        <v>105000</v>
      </c>
      <c r="B88" s="6">
        <v>38</v>
      </c>
      <c r="C88" s="6">
        <v>120</v>
      </c>
      <c r="I88" s="6">
        <f t="shared" si="25"/>
        <v>0.23180000000000001</v>
      </c>
      <c r="J88" s="6">
        <f t="shared" si="27"/>
        <v>0.23139397950847279</v>
      </c>
      <c r="K88" s="6">
        <f>C88*$B$1/2</f>
        <v>0.36600000000000005</v>
      </c>
      <c r="L88" s="11">
        <f t="shared" si="28"/>
        <v>0.3626872404170684</v>
      </c>
      <c r="M88" s="6">
        <f t="shared" si="26"/>
        <v>0.37167001593821458</v>
      </c>
    </row>
    <row r="89" spans="1:13" x14ac:dyDescent="0.25">
      <c r="B89" t="s">
        <v>35</v>
      </c>
    </row>
    <row r="90" spans="1:13" x14ac:dyDescent="0.25">
      <c r="A90" s="1" t="s">
        <v>0</v>
      </c>
      <c r="B90" s="2" t="s">
        <v>40</v>
      </c>
      <c r="C90" s="2" t="s">
        <v>41</v>
      </c>
      <c r="I90" s="2" t="s">
        <v>44</v>
      </c>
      <c r="J90" s="2" t="s">
        <v>47</v>
      </c>
      <c r="K90" s="2" t="s">
        <v>46</v>
      </c>
      <c r="L90" s="2" t="s">
        <v>48</v>
      </c>
      <c r="M90" s="2" t="s">
        <v>45</v>
      </c>
    </row>
    <row r="91" spans="1:13" x14ac:dyDescent="0.25">
      <c r="A91" s="5">
        <v>0</v>
      </c>
      <c r="B91" s="6"/>
      <c r="C91" s="6"/>
      <c r="I91" s="6"/>
      <c r="J91" s="6"/>
      <c r="K91" s="6"/>
      <c r="L91" s="6"/>
      <c r="M91" s="6"/>
    </row>
    <row r="92" spans="1:13" x14ac:dyDescent="0.25">
      <c r="A92" s="5">
        <v>20000</v>
      </c>
      <c r="B92" s="6"/>
      <c r="C92" s="6"/>
      <c r="I92" s="6"/>
      <c r="J92" s="6"/>
      <c r="K92" s="6"/>
      <c r="L92" s="6"/>
      <c r="M92" s="6"/>
    </row>
    <row r="93" spans="1:13" x14ac:dyDescent="0.25">
      <c r="A93" s="5">
        <v>50000</v>
      </c>
      <c r="B93" s="6"/>
      <c r="C93" s="6"/>
      <c r="I93" s="6"/>
      <c r="J93" s="6"/>
      <c r="K93" s="6"/>
      <c r="L93" s="6"/>
      <c r="M93" s="6"/>
    </row>
    <row r="94" spans="1:13" x14ac:dyDescent="0.25">
      <c r="A94" s="5">
        <v>80000</v>
      </c>
      <c r="B94" s="6"/>
      <c r="C94" s="6"/>
      <c r="I94" s="6"/>
      <c r="J94" s="6"/>
      <c r="K94" s="6"/>
      <c r="L94" s="6"/>
      <c r="M94" s="6"/>
    </row>
    <row r="95" spans="1:13" x14ac:dyDescent="0.25">
      <c r="A95" s="5">
        <v>90000</v>
      </c>
      <c r="B95" s="6">
        <v>18</v>
      </c>
      <c r="C95" s="6">
        <v>56</v>
      </c>
      <c r="I95" s="6">
        <f t="shared" ref="I95:I100" si="29">B95*$B$1</f>
        <v>0.10980000000000001</v>
      </c>
      <c r="J95" s="6">
        <f>1.8044E-20*A95^3.7923</f>
        <v>0.11074055276406856</v>
      </c>
      <c r="K95" s="6">
        <f t="shared" ref="K95:K100" si="30">C95*$B$1/2</f>
        <v>0.17080000000000001</v>
      </c>
      <c r="L95" s="11">
        <f>0.00000082622*A95^1.0743</f>
        <v>0.17355552013322648</v>
      </c>
      <c r="M95" s="6">
        <f t="shared" ref="M95:M100" si="31">2*J95*K95/SQRT(-2*$B$3*$B$3+2*$B$3*SQRT($B$3*$B$3-4*K95*K95)+4*J95*J95+4*K95*K95)</f>
        <v>0.17132785096049566</v>
      </c>
    </row>
    <row r="96" spans="1:13" x14ac:dyDescent="0.25">
      <c r="A96" s="5">
        <v>91000</v>
      </c>
      <c r="B96" s="6">
        <v>18</v>
      </c>
      <c r="C96" s="6">
        <v>58</v>
      </c>
      <c r="I96" s="6">
        <f t="shared" si="29"/>
        <v>0.10980000000000001</v>
      </c>
      <c r="J96" s="6">
        <f t="shared" ref="J96:J100" si="32">1.8044E-20*A96^3.7923</f>
        <v>0.11547965839985597</v>
      </c>
      <c r="K96" s="6">
        <f t="shared" si="30"/>
        <v>0.1769</v>
      </c>
      <c r="L96" s="11">
        <f t="shared" ref="L96:L100" si="33">0.00000082622*A96^1.0743</f>
        <v>0.17562804675008287</v>
      </c>
      <c r="M96" s="6">
        <f t="shared" si="31"/>
        <v>0.17747888917266766</v>
      </c>
    </row>
    <row r="97" spans="1:13" x14ac:dyDescent="0.25">
      <c r="A97" s="5">
        <v>92000</v>
      </c>
      <c r="B97" s="6">
        <v>19</v>
      </c>
      <c r="C97" s="6">
        <v>59</v>
      </c>
      <c r="I97" s="6">
        <f t="shared" si="29"/>
        <v>0.1159</v>
      </c>
      <c r="J97" s="6">
        <f t="shared" si="32"/>
        <v>0.1203664345114951</v>
      </c>
      <c r="K97" s="6">
        <f t="shared" si="30"/>
        <v>0.17995</v>
      </c>
      <c r="L97" s="11">
        <f t="shared" si="33"/>
        <v>0.1777022662745886</v>
      </c>
      <c r="M97" s="6">
        <f t="shared" si="31"/>
        <v>0.18053045619561031</v>
      </c>
    </row>
    <row r="98" spans="1:13" x14ac:dyDescent="0.25">
      <c r="A98" s="5">
        <v>95000</v>
      </c>
      <c r="B98" s="6">
        <v>26</v>
      </c>
      <c r="C98" s="6">
        <v>61</v>
      </c>
      <c r="I98" s="6">
        <f t="shared" si="29"/>
        <v>0.15860000000000002</v>
      </c>
      <c r="J98" s="6">
        <f t="shared" si="32"/>
        <v>0.13594212261574881</v>
      </c>
      <c r="K98" s="6">
        <f t="shared" si="30"/>
        <v>0.18605000000000002</v>
      </c>
      <c r="L98" s="11">
        <f t="shared" si="33"/>
        <v>0.18393491363297712</v>
      </c>
      <c r="M98" s="6">
        <f t="shared" si="31"/>
        <v>0.18658754579497694</v>
      </c>
    </row>
    <row r="99" spans="1:13" x14ac:dyDescent="0.25">
      <c r="A99" s="5">
        <v>100000</v>
      </c>
      <c r="B99" s="6">
        <v>26</v>
      </c>
      <c r="C99" s="6">
        <v>62</v>
      </c>
      <c r="I99" s="6">
        <f t="shared" si="29"/>
        <v>0.15860000000000002</v>
      </c>
      <c r="J99" s="6">
        <f t="shared" si="32"/>
        <v>0.16513259982471323</v>
      </c>
      <c r="K99" s="6">
        <f t="shared" si="30"/>
        <v>0.18910000000000002</v>
      </c>
      <c r="L99" s="11">
        <f t="shared" si="33"/>
        <v>0.19435499362278183</v>
      </c>
      <c r="M99" s="6">
        <f t="shared" si="31"/>
        <v>0.18949476164255596</v>
      </c>
    </row>
    <row r="100" spans="1:13" x14ac:dyDescent="0.25">
      <c r="A100" s="5">
        <v>105000</v>
      </c>
      <c r="B100" s="6">
        <v>32</v>
      </c>
      <c r="C100" s="6">
        <v>68</v>
      </c>
      <c r="I100" s="6">
        <f t="shared" si="29"/>
        <v>0.19520000000000001</v>
      </c>
      <c r="J100" s="6">
        <f t="shared" si="32"/>
        <v>0.19869594188839318</v>
      </c>
      <c r="K100" s="6">
        <f t="shared" si="30"/>
        <v>0.2074</v>
      </c>
      <c r="L100" s="11">
        <f t="shared" si="33"/>
        <v>0.20481387180694335</v>
      </c>
      <c r="M100" s="6">
        <f t="shared" si="31"/>
        <v>0.20783328278210689</v>
      </c>
    </row>
    <row r="101" spans="1:13" x14ac:dyDescent="0.25">
      <c r="B101" t="s">
        <v>36</v>
      </c>
    </row>
    <row r="102" spans="1:13" x14ac:dyDescent="0.25">
      <c r="A102" s="1" t="s">
        <v>0</v>
      </c>
      <c r="B102" s="2" t="s">
        <v>40</v>
      </c>
      <c r="C102" s="2" t="s">
        <v>41</v>
      </c>
      <c r="I102" s="2" t="s">
        <v>44</v>
      </c>
      <c r="J102" s="2" t="s">
        <v>47</v>
      </c>
      <c r="K102" s="2" t="s">
        <v>46</v>
      </c>
      <c r="L102" s="2" t="s">
        <v>48</v>
      </c>
      <c r="M102" s="2" t="s">
        <v>45</v>
      </c>
    </row>
    <row r="103" spans="1:13" x14ac:dyDescent="0.25">
      <c r="A103" s="5">
        <v>0</v>
      </c>
      <c r="B103" s="6"/>
      <c r="C103" s="6"/>
      <c r="I103" s="6"/>
      <c r="J103" s="6"/>
      <c r="K103" s="6"/>
      <c r="L103" s="6"/>
      <c r="M103" s="6"/>
    </row>
    <row r="104" spans="1:13" x14ac:dyDescent="0.25">
      <c r="A104" s="5">
        <v>20000</v>
      </c>
      <c r="B104" s="6"/>
      <c r="C104" s="6"/>
      <c r="I104" s="6"/>
      <c r="J104" s="6"/>
      <c r="K104" s="6"/>
      <c r="L104" s="6"/>
      <c r="M104" s="6"/>
    </row>
    <row r="105" spans="1:13" x14ac:dyDescent="0.25">
      <c r="A105" s="5">
        <v>50000</v>
      </c>
      <c r="B105" s="6"/>
      <c r="C105" s="6"/>
      <c r="I105" s="6"/>
      <c r="J105" s="6"/>
      <c r="K105" s="6"/>
      <c r="L105" s="6"/>
      <c r="M105" s="6"/>
    </row>
    <row r="106" spans="1:13" x14ac:dyDescent="0.25">
      <c r="A106" s="5">
        <v>80000</v>
      </c>
      <c r="B106" s="6">
        <v>21</v>
      </c>
      <c r="C106" s="6">
        <v>52</v>
      </c>
      <c r="I106" s="6">
        <f t="shared" ref="I106:I112" si="34">B106*$B$1</f>
        <v>0.12810000000000002</v>
      </c>
      <c r="J106" s="6">
        <f>0.00000000000021592*A106^2.399</f>
        <v>0.12496999439438301</v>
      </c>
      <c r="K106" s="6">
        <f>C106*$B$1/2</f>
        <v>0.15860000000000002</v>
      </c>
      <c r="L106" s="11">
        <f>0.00000000003019*A106^1.9854</f>
        <v>0.16385434912829708</v>
      </c>
      <c r="M106" s="6">
        <f>2*J106*K106/SQRT(-2*$B$3*$B$3+2*$B$3*SQRT($B$3*$B$3-4*K106*K106)+4*J106*J106+4*K106*K106)</f>
        <v>0.15888539150741116</v>
      </c>
    </row>
    <row r="107" spans="1:13" x14ac:dyDescent="0.25">
      <c r="A107" s="5">
        <v>90000</v>
      </c>
      <c r="B107" s="6">
        <v>26</v>
      </c>
      <c r="C107" s="6">
        <v>70</v>
      </c>
      <c r="I107" s="6">
        <f t="shared" si="34"/>
        <v>0.15860000000000002</v>
      </c>
      <c r="J107" s="6">
        <f t="shared" ref="J107:J112" si="35">0.00000000000021592*A107^2.399</f>
        <v>0.16577561650622391</v>
      </c>
      <c r="K107" s="6">
        <f t="shared" ref="K107:K112" si="36">C107*$B$1/2</f>
        <v>0.21350000000000002</v>
      </c>
      <c r="L107" s="11">
        <f t="shared" ref="L107:L112" si="37">0.00000000003019*A107^1.9854</f>
        <v>0.20702185287488128</v>
      </c>
      <c r="M107" s="6">
        <f t="shared" ref="M107:M112" si="38">2*J107*K107/SQRT(-2*$B$3*$B$3+2*$B$3*SQRT($B$3*$B$3-4*K107*K107)+4*J107*J107+4*K107*K107)</f>
        <v>0.21422125678622106</v>
      </c>
    </row>
    <row r="108" spans="1:13" x14ac:dyDescent="0.25">
      <c r="A108" s="5">
        <v>91000</v>
      </c>
      <c r="B108" s="6">
        <v>26</v>
      </c>
      <c r="C108" s="6">
        <v>70</v>
      </c>
      <c r="I108" s="6">
        <f t="shared" si="34"/>
        <v>0.15860000000000002</v>
      </c>
      <c r="J108" s="6">
        <f t="shared" si="35"/>
        <v>0.17022885254587636</v>
      </c>
      <c r="K108" s="6">
        <f t="shared" si="36"/>
        <v>0.21350000000000002</v>
      </c>
      <c r="L108" s="11">
        <f t="shared" si="37"/>
        <v>0.21161375485286421</v>
      </c>
      <c r="M108" s="6">
        <f t="shared" si="38"/>
        <v>0.21418383468498514</v>
      </c>
    </row>
    <row r="109" spans="1:13" x14ac:dyDescent="0.25">
      <c r="A109" s="5">
        <v>92000</v>
      </c>
      <c r="B109" s="6">
        <v>28</v>
      </c>
      <c r="C109" s="6">
        <v>71</v>
      </c>
      <c r="I109" s="6">
        <f t="shared" si="34"/>
        <v>0.17080000000000001</v>
      </c>
      <c r="J109" s="6">
        <f t="shared" si="35"/>
        <v>0.17475108035783124</v>
      </c>
      <c r="K109" s="6">
        <f t="shared" si="36"/>
        <v>0.21655000000000002</v>
      </c>
      <c r="L109" s="11">
        <f t="shared" si="37"/>
        <v>0.21625565127554625</v>
      </c>
      <c r="M109" s="6">
        <f t="shared" si="38"/>
        <v>0.21724677169128254</v>
      </c>
    </row>
    <row r="110" spans="1:13" x14ac:dyDescent="0.25">
      <c r="A110" s="5">
        <v>95000</v>
      </c>
      <c r="B110" s="6">
        <v>35</v>
      </c>
      <c r="C110" s="6">
        <v>78</v>
      </c>
      <c r="I110" s="6">
        <f t="shared" si="34"/>
        <v>0.21350000000000002</v>
      </c>
      <c r="J110" s="6">
        <f t="shared" si="35"/>
        <v>0.18873471977337097</v>
      </c>
      <c r="K110" s="6">
        <f t="shared" si="36"/>
        <v>0.23790000000000003</v>
      </c>
      <c r="L110" s="11">
        <f t="shared" si="37"/>
        <v>0.23048122787876732</v>
      </c>
      <c r="M110" s="6">
        <f t="shared" si="38"/>
        <v>0.23885871267310327</v>
      </c>
    </row>
    <row r="111" spans="1:13" x14ac:dyDescent="0.25">
      <c r="A111" s="5">
        <v>100000</v>
      </c>
      <c r="B111" s="6">
        <v>36</v>
      </c>
      <c r="C111" s="6">
        <v>82</v>
      </c>
      <c r="I111" s="6">
        <f t="shared" si="34"/>
        <v>0.21960000000000002</v>
      </c>
      <c r="J111" s="6">
        <f t="shared" si="35"/>
        <v>0.21344838419832604</v>
      </c>
      <c r="K111" s="6">
        <f t="shared" si="36"/>
        <v>0.25009999999999999</v>
      </c>
      <c r="L111" s="11">
        <f t="shared" si="37"/>
        <v>0.25518968335389219</v>
      </c>
      <c r="M111" s="6">
        <f t="shared" si="38"/>
        <v>0.25106327512101601</v>
      </c>
    </row>
    <row r="112" spans="1:13" x14ac:dyDescent="0.25">
      <c r="A112" s="5">
        <v>105000</v>
      </c>
      <c r="B112" s="6">
        <v>38</v>
      </c>
      <c r="C112" s="6">
        <v>90</v>
      </c>
      <c r="I112" s="6">
        <f t="shared" si="34"/>
        <v>0.23180000000000001</v>
      </c>
      <c r="J112" s="6">
        <f t="shared" si="35"/>
        <v>0.23995289832148309</v>
      </c>
      <c r="K112" s="6">
        <f t="shared" si="36"/>
        <v>0.27450000000000002</v>
      </c>
      <c r="L112" s="11">
        <f t="shared" si="37"/>
        <v>0.2811462838198493</v>
      </c>
      <c r="M112" s="6">
        <f t="shared" si="38"/>
        <v>0.27571788311957268</v>
      </c>
    </row>
    <row r="113" spans="1:13" x14ac:dyDescent="0.25">
      <c r="B113" t="s">
        <v>37</v>
      </c>
    </row>
    <row r="114" spans="1:13" x14ac:dyDescent="0.25">
      <c r="A114" s="1" t="s">
        <v>0</v>
      </c>
      <c r="B114" s="2" t="s">
        <v>40</v>
      </c>
      <c r="C114" s="2" t="s">
        <v>41</v>
      </c>
      <c r="I114" s="2" t="s">
        <v>44</v>
      </c>
      <c r="J114" s="2" t="s">
        <v>47</v>
      </c>
      <c r="K114" s="2" t="s">
        <v>46</v>
      </c>
      <c r="L114" s="2" t="s">
        <v>48</v>
      </c>
      <c r="M114" s="2" t="s">
        <v>45</v>
      </c>
    </row>
    <row r="115" spans="1:13" x14ac:dyDescent="0.25">
      <c r="A115" s="5">
        <v>0</v>
      </c>
      <c r="B115" s="6"/>
      <c r="C115" s="6"/>
      <c r="I115" s="6"/>
      <c r="J115" s="6"/>
      <c r="K115" s="6"/>
      <c r="L115" s="6"/>
      <c r="M115" s="6"/>
    </row>
    <row r="116" spans="1:13" x14ac:dyDescent="0.25">
      <c r="A116" s="5">
        <v>20000</v>
      </c>
      <c r="B116" s="6"/>
      <c r="C116" s="6"/>
      <c r="I116" s="6"/>
      <c r="J116" s="6"/>
      <c r="K116" s="6"/>
      <c r="L116" s="6"/>
      <c r="M116" s="6"/>
    </row>
    <row r="117" spans="1:13" x14ac:dyDescent="0.25">
      <c r="A117" s="5">
        <v>50000</v>
      </c>
      <c r="B117" s="6"/>
      <c r="C117" s="6"/>
      <c r="I117" s="6"/>
      <c r="J117" s="6"/>
      <c r="K117" s="6"/>
      <c r="L117" s="6"/>
      <c r="M117" s="6"/>
    </row>
    <row r="118" spans="1:13" x14ac:dyDescent="0.25">
      <c r="A118" s="5">
        <v>80000</v>
      </c>
      <c r="B118" s="6"/>
      <c r="C118" s="6"/>
      <c r="I118" s="6"/>
      <c r="J118" s="6"/>
      <c r="K118" s="6"/>
      <c r="L118" s="6"/>
      <c r="M118" s="6"/>
    </row>
    <row r="119" spans="1:13" x14ac:dyDescent="0.25">
      <c r="A119" s="5">
        <v>90000</v>
      </c>
      <c r="B119" s="6">
        <v>28</v>
      </c>
      <c r="C119" s="6">
        <v>64</v>
      </c>
      <c r="I119" s="6">
        <f t="shared" ref="I119:I124" si="39">B119*$B$1</f>
        <v>0.17080000000000001</v>
      </c>
      <c r="J119" s="6">
        <f>0.00000000000014698*A119^2.4339</f>
        <v>0.16803087416386125</v>
      </c>
      <c r="K119" s="6">
        <f t="shared" ref="K119:K124" si="40">C119*$B$1/2</f>
        <v>0.19520000000000001</v>
      </c>
      <c r="L119" s="11">
        <f>0.00000000006988*A119^1.9109</f>
        <v>0.20484006623833542</v>
      </c>
      <c r="M119" s="6">
        <f t="shared" ref="M119:M124" si="41">2*J119*K119/SQRT(-2*$B$3*$B$3+2*$B$3*SQRT($B$3*$B$3-4*K119*K119)+4*J119*J119+4*K119*K119)</f>
        <v>0.19564717475531831</v>
      </c>
    </row>
    <row r="120" spans="1:13" x14ac:dyDescent="0.25">
      <c r="A120" s="5">
        <v>91000</v>
      </c>
      <c r="B120" s="6">
        <v>28</v>
      </c>
      <c r="C120" s="6">
        <v>64</v>
      </c>
      <c r="I120" s="6">
        <f t="shared" si="39"/>
        <v>0.17080000000000001</v>
      </c>
      <c r="J120" s="6">
        <f t="shared" ref="J120:J124" si="42">0.00000000000014698*A120^2.4339</f>
        <v>0.17261124611053463</v>
      </c>
      <c r="K120" s="6">
        <f t="shared" si="40"/>
        <v>0.19520000000000001</v>
      </c>
      <c r="L120" s="11">
        <f t="shared" ref="L120:L124" si="43">0.00000000006988*A120^1.9109</f>
        <v>0.20921127822133462</v>
      </c>
      <c r="M120" s="6">
        <f t="shared" si="41"/>
        <v>0.19562368108340852</v>
      </c>
    </row>
    <row r="121" spans="1:13" x14ac:dyDescent="0.25">
      <c r="A121" s="5">
        <v>92000</v>
      </c>
      <c r="B121" s="6">
        <v>28</v>
      </c>
      <c r="C121" s="6">
        <v>76</v>
      </c>
      <c r="I121" s="6">
        <f t="shared" si="39"/>
        <v>0.17080000000000001</v>
      </c>
      <c r="J121" s="6">
        <f t="shared" si="42"/>
        <v>0.17726436367309356</v>
      </c>
      <c r="K121" s="6">
        <f t="shared" si="40"/>
        <v>0.23180000000000001</v>
      </c>
      <c r="L121" s="11">
        <f t="shared" si="43"/>
        <v>0.21362646576597799</v>
      </c>
      <c r="M121" s="6">
        <f t="shared" si="41"/>
        <v>0.23275406320372138</v>
      </c>
    </row>
    <row r="122" spans="1:13" x14ac:dyDescent="0.25">
      <c r="A122" s="5">
        <v>95000</v>
      </c>
      <c r="B122" s="6">
        <v>32</v>
      </c>
      <c r="C122" s="6">
        <v>78</v>
      </c>
      <c r="I122" s="6">
        <f t="shared" si="39"/>
        <v>0.19520000000000001</v>
      </c>
      <c r="J122" s="6">
        <f t="shared" si="42"/>
        <v>0.19166363740356104</v>
      </c>
      <c r="K122" s="6">
        <f t="shared" si="40"/>
        <v>0.23790000000000003</v>
      </c>
      <c r="L122" s="11">
        <f t="shared" si="43"/>
        <v>0.22713545625111609</v>
      </c>
      <c r="M122" s="6">
        <f t="shared" si="41"/>
        <v>0.23882946469295227</v>
      </c>
    </row>
    <row r="123" spans="1:13" x14ac:dyDescent="0.25">
      <c r="A123" s="5">
        <v>100000</v>
      </c>
      <c r="B123" s="6">
        <v>37</v>
      </c>
      <c r="C123" s="6">
        <v>85</v>
      </c>
      <c r="I123" s="6">
        <f t="shared" si="39"/>
        <v>0.22570000000000001</v>
      </c>
      <c r="J123" s="6">
        <f t="shared" si="42"/>
        <v>0.21714920466404117</v>
      </c>
      <c r="K123" s="6">
        <f t="shared" si="40"/>
        <v>0.25925000000000004</v>
      </c>
      <c r="L123" s="11">
        <f t="shared" si="43"/>
        <v>0.25052605305565717</v>
      </c>
      <c r="M123" s="6">
        <f t="shared" si="41"/>
        <v>0.2603655807655445</v>
      </c>
    </row>
    <row r="124" spans="1:13" x14ac:dyDescent="0.25">
      <c r="A124" s="5">
        <v>105000</v>
      </c>
      <c r="B124" s="6">
        <v>39</v>
      </c>
      <c r="C124" s="6">
        <v>86</v>
      </c>
      <c r="I124" s="6">
        <f t="shared" si="39"/>
        <v>0.23790000000000003</v>
      </c>
      <c r="J124" s="6">
        <f t="shared" si="42"/>
        <v>0.24452928503462618</v>
      </c>
      <c r="K124" s="6">
        <f t="shared" si="40"/>
        <v>0.26230000000000003</v>
      </c>
      <c r="L124" s="11">
        <f t="shared" si="43"/>
        <v>0.27500686033892963</v>
      </c>
      <c r="M124" s="6">
        <f t="shared" si="41"/>
        <v>0.26323194662794736</v>
      </c>
    </row>
    <row r="125" spans="1:13" x14ac:dyDescent="0.25">
      <c r="B125" t="s">
        <v>38</v>
      </c>
    </row>
    <row r="126" spans="1:13" x14ac:dyDescent="0.25">
      <c r="A126" s="1" t="s">
        <v>0</v>
      </c>
      <c r="B126" s="2" t="s">
        <v>40</v>
      </c>
      <c r="C126" s="2" t="s">
        <v>41</v>
      </c>
      <c r="I126" s="2" t="s">
        <v>44</v>
      </c>
      <c r="J126" s="2" t="s">
        <v>47</v>
      </c>
      <c r="K126" s="2" t="s">
        <v>46</v>
      </c>
      <c r="L126" s="2" t="s">
        <v>48</v>
      </c>
      <c r="M126" s="2" t="s">
        <v>45</v>
      </c>
    </row>
    <row r="127" spans="1:13" x14ac:dyDescent="0.25">
      <c r="A127" s="5">
        <v>0</v>
      </c>
      <c r="B127" s="6"/>
      <c r="C127" s="6"/>
      <c r="I127" s="6"/>
      <c r="J127" s="6"/>
      <c r="K127" s="6"/>
      <c r="L127" s="6"/>
      <c r="M127" s="6"/>
    </row>
    <row r="128" spans="1:13" x14ac:dyDescent="0.25">
      <c r="A128" s="5">
        <v>20000</v>
      </c>
      <c r="B128" s="6"/>
      <c r="C128" s="6"/>
      <c r="I128" s="6"/>
      <c r="J128" s="6"/>
      <c r="K128" s="6"/>
      <c r="L128" s="6"/>
      <c r="M128" s="6"/>
    </row>
    <row r="129" spans="1:13" x14ac:dyDescent="0.25">
      <c r="A129" s="5">
        <v>50000</v>
      </c>
      <c r="B129" s="6"/>
      <c r="C129" s="6"/>
      <c r="I129" s="6"/>
      <c r="J129" s="6"/>
      <c r="K129" s="6"/>
      <c r="L129" s="6"/>
      <c r="M129" s="6"/>
    </row>
    <row r="130" spans="1:13" x14ac:dyDescent="0.25">
      <c r="A130" s="5">
        <v>80000</v>
      </c>
      <c r="B130" s="6">
        <v>28</v>
      </c>
      <c r="C130" s="6">
        <v>66</v>
      </c>
      <c r="I130" s="6">
        <f t="shared" ref="I130:I136" si="44">B130*$B$1</f>
        <v>0.17080000000000001</v>
      </c>
      <c r="J130" s="6">
        <f>0.000000000000007719*A130^2.723</f>
        <v>0.17325073091808241</v>
      </c>
      <c r="K130" s="6">
        <f>C130*$B$1/2</f>
        <v>0.20130000000000001</v>
      </c>
      <c r="L130" s="11">
        <f>0.00000000000086372*A130^2.3221</f>
        <v>0.20981582203764534</v>
      </c>
      <c r="M130" s="6">
        <f>2*J130*K130/SQRT(-2*$B$3*$B$3+2*$B$3*SQRT($B$3*$B$3-4*K130*K130)+4*J130*J130+4*K130*K130)</f>
        <v>0.20179091739144497</v>
      </c>
    </row>
    <row r="131" spans="1:13" x14ac:dyDescent="0.25">
      <c r="A131" s="5">
        <v>90000</v>
      </c>
      <c r="B131" s="6">
        <v>37</v>
      </c>
      <c r="C131" s="6">
        <v>79</v>
      </c>
      <c r="I131" s="6">
        <f t="shared" si="44"/>
        <v>0.22570000000000001</v>
      </c>
      <c r="J131" s="6">
        <f t="shared" ref="J131:J136" si="45">0.000000000000007719*A131^2.723</f>
        <v>0.23876100272639</v>
      </c>
      <c r="K131" s="6">
        <f t="shared" ref="K131:K136" si="46">C131*$B$1/2</f>
        <v>0.24095000000000003</v>
      </c>
      <c r="L131" s="11">
        <f t="shared" ref="L131:L136" si="47">0.00000000000086372*A131^2.3221</f>
        <v>0.27581603264198779</v>
      </c>
      <c r="M131" s="6">
        <f t="shared" ref="M131:M136" si="48">2*J131*K131/SQRT(-2*$B$3*$B$3+2*$B$3*SQRT($B$3*$B$3-4*K131*K131)+4*J131*J131+4*K131*K131)</f>
        <v>0.24158729809015805</v>
      </c>
    </row>
    <row r="132" spans="1:13" x14ac:dyDescent="0.25">
      <c r="A132" s="5">
        <v>91000</v>
      </c>
      <c r="B132" s="6">
        <v>38</v>
      </c>
      <c r="C132" s="6">
        <v>99</v>
      </c>
      <c r="I132" s="6">
        <f t="shared" si="44"/>
        <v>0.23180000000000001</v>
      </c>
      <c r="J132" s="6">
        <f t="shared" si="45"/>
        <v>0.24605418279720165</v>
      </c>
      <c r="K132" s="6">
        <f t="shared" si="46"/>
        <v>0.30195</v>
      </c>
      <c r="L132" s="11">
        <f t="shared" si="47"/>
        <v>0.282984724650167</v>
      </c>
      <c r="M132" s="6">
        <f t="shared" si="48"/>
        <v>0.30382563488356229</v>
      </c>
    </row>
    <row r="133" spans="1:13" x14ac:dyDescent="0.25">
      <c r="A133" s="5">
        <v>92000</v>
      </c>
      <c r="B133" s="6">
        <v>46</v>
      </c>
      <c r="C133" s="6">
        <v>106</v>
      </c>
      <c r="I133" s="6">
        <f t="shared" si="44"/>
        <v>0.28060000000000002</v>
      </c>
      <c r="J133" s="6">
        <f t="shared" si="45"/>
        <v>0.25348676840096729</v>
      </c>
      <c r="K133" s="6">
        <f t="shared" si="46"/>
        <v>0.32330000000000003</v>
      </c>
      <c r="L133" s="11">
        <f t="shared" si="47"/>
        <v>0.29025832849205707</v>
      </c>
      <c r="M133" s="6">
        <f t="shared" si="48"/>
        <v>0.32579851739893179</v>
      </c>
    </row>
    <row r="134" spans="1:13" x14ac:dyDescent="0.25">
      <c r="A134" s="5">
        <v>95000</v>
      </c>
      <c r="B134" s="6">
        <v>50</v>
      </c>
      <c r="C134" s="6">
        <v>110</v>
      </c>
      <c r="I134" s="6">
        <f t="shared" si="44"/>
        <v>0.30499999999999999</v>
      </c>
      <c r="J134" s="6">
        <f t="shared" si="45"/>
        <v>0.27663200095961915</v>
      </c>
      <c r="K134" s="6">
        <f t="shared" si="46"/>
        <v>0.33550000000000002</v>
      </c>
      <c r="L134" s="11">
        <f t="shared" si="47"/>
        <v>0.31271229720816868</v>
      </c>
      <c r="M134" s="6">
        <f t="shared" si="48"/>
        <v>0.33802773183747986</v>
      </c>
    </row>
    <row r="135" spans="1:13" x14ac:dyDescent="0.25">
      <c r="A135" s="5">
        <v>100000</v>
      </c>
      <c r="B135" s="6">
        <v>50</v>
      </c>
      <c r="C135" s="6">
        <v>118</v>
      </c>
      <c r="I135" s="6">
        <f t="shared" si="44"/>
        <v>0.30499999999999999</v>
      </c>
      <c r="J135" s="6">
        <f t="shared" si="45"/>
        <v>0.31809807499122844</v>
      </c>
      <c r="K135" s="6">
        <f t="shared" si="46"/>
        <v>0.3599</v>
      </c>
      <c r="L135" s="11">
        <f t="shared" si="47"/>
        <v>0.3522678234930805</v>
      </c>
      <c r="M135" s="6">
        <f t="shared" si="48"/>
        <v>0.36262411809321871</v>
      </c>
    </row>
    <row r="136" spans="1:13" x14ac:dyDescent="0.25">
      <c r="A136" s="5">
        <v>105000</v>
      </c>
      <c r="B136" s="6">
        <v>58</v>
      </c>
      <c r="C136" s="6">
        <v>118</v>
      </c>
      <c r="I136" s="6">
        <f t="shared" si="44"/>
        <v>0.3538</v>
      </c>
      <c r="J136" s="6">
        <f t="shared" si="45"/>
        <v>0.36329506822119056</v>
      </c>
      <c r="K136" s="6">
        <f t="shared" si="46"/>
        <v>0.3599</v>
      </c>
      <c r="L136" s="11">
        <f t="shared" si="47"/>
        <v>0.3945269249194287</v>
      </c>
      <c r="M136" s="6">
        <f t="shared" si="48"/>
        <v>0.36198294315875412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2" sqref="C22"/>
    </sheetView>
  </sheetViews>
  <sheetFormatPr defaultRowHeight="13.8" x14ac:dyDescent="0.25"/>
  <cols>
    <col min="1" max="2" width="10.69921875" customWidth="1"/>
    <col min="3" max="3" width="9.19921875" customWidth="1"/>
    <col min="4" max="4" width="8.19921875" customWidth="1"/>
    <col min="5" max="5" width="13" customWidth="1"/>
    <col min="6" max="6" width="9.69921875" customWidth="1"/>
    <col min="7" max="7" width="10.69921875" customWidth="1"/>
    <col min="8" max="8" width="13.59765625" customWidth="1"/>
    <col min="9" max="10" width="10.19921875" customWidth="1"/>
    <col min="11" max="11" width="10.59765625" customWidth="1"/>
    <col min="12" max="12" width="11.69921875" customWidth="1"/>
    <col min="13" max="13" width="10.19921875" customWidth="1"/>
    <col min="14" max="14" width="11.3984375" customWidth="1"/>
    <col min="15" max="15" width="9.5" customWidth="1"/>
    <col min="16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2"/>
    </sheetView>
  </sheetViews>
  <sheetFormatPr defaultRowHeight="13.8" x14ac:dyDescent="0.25"/>
  <cols>
    <col min="1" max="16" width="10.69921875" customWidth="1"/>
    <col min="17" max="17" width="12.19921875" customWidth="1"/>
    <col min="18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6"/>
  <sheetViews>
    <sheetView topLeftCell="K31" workbookViewId="0">
      <selection activeCell="G36" sqref="G36"/>
    </sheetView>
  </sheetViews>
  <sheetFormatPr defaultRowHeight="13.8" x14ac:dyDescent="0.25"/>
  <cols>
    <col min="1" max="26" width="10.69921875" customWidth="1"/>
    <col min="32" max="1024" width="10.69921875" customWidth="1"/>
  </cols>
  <sheetData>
    <row r="2" spans="1:24" x14ac:dyDescent="0.25">
      <c r="A2" s="1" t="s">
        <v>0</v>
      </c>
      <c r="B2" s="2" t="s">
        <v>1</v>
      </c>
      <c r="C2" s="2" t="s">
        <v>3</v>
      </c>
      <c r="D2" s="2" t="s">
        <v>2</v>
      </c>
      <c r="F2" s="1" t="s">
        <v>0</v>
      </c>
      <c r="G2" s="2" t="s">
        <v>10</v>
      </c>
      <c r="H2" s="2" t="s">
        <v>12</v>
      </c>
      <c r="I2" s="2" t="s">
        <v>11</v>
      </c>
      <c r="K2" s="1" t="s">
        <v>0</v>
      </c>
      <c r="L2" s="2" t="s">
        <v>4</v>
      </c>
      <c r="M2" s="2" t="s">
        <v>6</v>
      </c>
      <c r="N2" s="2" t="s">
        <v>5</v>
      </c>
      <c r="P2" s="1" t="s">
        <v>0</v>
      </c>
      <c r="Q2" s="2" t="s">
        <v>19</v>
      </c>
      <c r="R2" s="2" t="s">
        <v>21</v>
      </c>
      <c r="S2" s="2" t="s">
        <v>20</v>
      </c>
      <c r="U2" s="1" t="s">
        <v>0</v>
      </c>
      <c r="V2" s="2" t="s">
        <v>25</v>
      </c>
      <c r="W2" s="2" t="s">
        <v>27</v>
      </c>
      <c r="X2" s="2" t="s">
        <v>26</v>
      </c>
    </row>
    <row r="3" spans="1:24" x14ac:dyDescent="0.25">
      <c r="A3">
        <v>80000</v>
      </c>
      <c r="B3">
        <v>6.4931449999999996E-3</v>
      </c>
      <c r="C3">
        <v>5.87949161703381E-2</v>
      </c>
      <c r="D3">
        <v>0.16042405264937001</v>
      </c>
      <c r="F3">
        <v>80000</v>
      </c>
      <c r="K3">
        <v>80000</v>
      </c>
      <c r="P3">
        <v>80000</v>
      </c>
      <c r="U3">
        <v>80000</v>
      </c>
    </row>
    <row r="4" spans="1:24" x14ac:dyDescent="0.25">
      <c r="A4">
        <v>90000</v>
      </c>
      <c r="B4">
        <v>3.6558825000000003E-2</v>
      </c>
      <c r="C4">
        <v>0.179512509541568</v>
      </c>
      <c r="D4">
        <v>0.38839825513531001</v>
      </c>
      <c r="F4">
        <v>90000</v>
      </c>
      <c r="K4">
        <v>90000</v>
      </c>
      <c r="P4">
        <v>90000</v>
      </c>
      <c r="U4">
        <v>90000</v>
      </c>
    </row>
    <row r="5" spans="1:24" x14ac:dyDescent="0.25">
      <c r="A5">
        <v>100000</v>
      </c>
      <c r="B5">
        <v>2.7628425000000002E-2</v>
      </c>
      <c r="C5">
        <v>0.112824028447178</v>
      </c>
      <c r="D5">
        <v>0.31672711784669999</v>
      </c>
      <c r="F5">
        <v>100000</v>
      </c>
      <c r="K5">
        <v>100000</v>
      </c>
      <c r="P5">
        <v>100000</v>
      </c>
      <c r="U5">
        <v>100000</v>
      </c>
    </row>
    <row r="6" spans="1:24" x14ac:dyDescent="0.25">
      <c r="A6">
        <v>105000</v>
      </c>
      <c r="B6">
        <v>1.6930549999999999E-2</v>
      </c>
      <c r="C6">
        <v>0.11025536662226</v>
      </c>
      <c r="D6">
        <v>0.26834005046673998</v>
      </c>
      <c r="F6">
        <v>105000</v>
      </c>
      <c r="K6">
        <v>105000</v>
      </c>
      <c r="P6">
        <v>105000</v>
      </c>
      <c r="U6">
        <v>105000</v>
      </c>
    </row>
    <row r="7" spans="1:24" x14ac:dyDescent="0.25">
      <c r="A7">
        <v>115000</v>
      </c>
      <c r="B7">
        <v>2.6251654999999999E-2</v>
      </c>
      <c r="C7">
        <v>0.11292695895240799</v>
      </c>
      <c r="D7">
        <v>0.288916026848134</v>
      </c>
      <c r="F7">
        <v>115000</v>
      </c>
      <c r="K7">
        <v>115000</v>
      </c>
      <c r="P7">
        <v>115000</v>
      </c>
      <c r="U7">
        <v>115000</v>
      </c>
    </row>
    <row r="8" spans="1:24" x14ac:dyDescent="0.25">
      <c r="A8">
        <v>125000</v>
      </c>
      <c r="B8">
        <v>2.2921360000000002E-2</v>
      </c>
      <c r="C8">
        <v>0.115427606569919</v>
      </c>
      <c r="D8">
        <v>0.26565835308795399</v>
      </c>
      <c r="F8">
        <v>125000</v>
      </c>
      <c r="K8">
        <v>125000</v>
      </c>
      <c r="P8">
        <v>125000</v>
      </c>
      <c r="U8">
        <v>125000</v>
      </c>
    </row>
    <row r="9" spans="1:24" x14ac:dyDescent="0.25">
      <c r="A9">
        <v>135000</v>
      </c>
      <c r="B9">
        <v>2.2549260000000002E-2</v>
      </c>
      <c r="C9">
        <v>0.110127871161371</v>
      </c>
      <c r="D9">
        <v>0.25878776171026802</v>
      </c>
      <c r="F9">
        <v>135000</v>
      </c>
      <c r="K9">
        <v>135000</v>
      </c>
      <c r="P9">
        <v>135000</v>
      </c>
      <c r="Q9">
        <v>3.6279749999999999E-3</v>
      </c>
      <c r="R9">
        <v>3.3194262247655003E-2</v>
      </c>
      <c r="S9">
        <v>0.151015869682955</v>
      </c>
      <c r="U9">
        <v>135000</v>
      </c>
    </row>
    <row r="10" spans="1:24" x14ac:dyDescent="0.25">
      <c r="A10">
        <v>145000</v>
      </c>
      <c r="B10">
        <v>2.1749245E-2</v>
      </c>
      <c r="C10">
        <v>0.110992775564457</v>
      </c>
      <c r="D10">
        <v>0.26634585815289302</v>
      </c>
      <c r="F10">
        <v>145000</v>
      </c>
      <c r="K10">
        <v>145000</v>
      </c>
      <c r="P10">
        <v>145000</v>
      </c>
      <c r="Q10">
        <v>2.82796E-3</v>
      </c>
      <c r="R10">
        <v>6.9151163224336606E-2</v>
      </c>
      <c r="S10">
        <v>5.3388576289807699E-2</v>
      </c>
      <c r="U10">
        <v>145000</v>
      </c>
    </row>
    <row r="11" spans="1:24" x14ac:dyDescent="0.25">
      <c r="A11">
        <v>155000</v>
      </c>
      <c r="B11">
        <v>6.5861699999999997E-3</v>
      </c>
      <c r="C11">
        <v>6.7382806686205096E-2</v>
      </c>
      <c r="D11">
        <v>0.17930039099103601</v>
      </c>
      <c r="F11">
        <v>155000</v>
      </c>
      <c r="K11">
        <v>155000</v>
      </c>
      <c r="P11">
        <v>155000</v>
      </c>
      <c r="Q11">
        <v>1.7302649999999999E-3</v>
      </c>
      <c r="R11">
        <v>3.6748824414860798E-2</v>
      </c>
      <c r="S11">
        <v>6.5247529686335695E-2</v>
      </c>
      <c r="U11">
        <v>155000</v>
      </c>
      <c r="V11">
        <v>1.209325E-3</v>
      </c>
      <c r="W11">
        <v>4.5665479435570998E-2</v>
      </c>
      <c r="X11">
        <v>3.92469713729365E-2</v>
      </c>
    </row>
    <row r="12" spans="1:24" x14ac:dyDescent="0.25">
      <c r="A12">
        <v>175000</v>
      </c>
      <c r="B12">
        <v>2.3367880000000001E-2</v>
      </c>
      <c r="C12">
        <v>0.109035783119197</v>
      </c>
      <c r="D12">
        <v>0.28030165441996302</v>
      </c>
      <c r="F12">
        <v>175000</v>
      </c>
      <c r="G12">
        <v>3.7209999999999999E-4</v>
      </c>
      <c r="H12">
        <v>2.0520929688968102E-2</v>
      </c>
      <c r="I12">
        <v>3.0675613252181301E-2</v>
      </c>
      <c r="K12">
        <v>175000</v>
      </c>
      <c r="P12">
        <v>175000</v>
      </c>
      <c r="Q12">
        <v>1.3451415E-2</v>
      </c>
      <c r="R12">
        <v>0.113733819968314</v>
      </c>
      <c r="S12">
        <v>0.17836961776847099</v>
      </c>
      <c r="U12">
        <v>175000</v>
      </c>
      <c r="V12">
        <v>1.320955E-3</v>
      </c>
      <c r="W12">
        <v>3.4210162247356603E-2</v>
      </c>
      <c r="X12">
        <v>5.0838484916259502E-2</v>
      </c>
    </row>
    <row r="13" spans="1:24" x14ac:dyDescent="0.25">
      <c r="A13">
        <v>195000</v>
      </c>
      <c r="B13">
        <v>3.047499E-2</v>
      </c>
      <c r="C13">
        <v>0.164532476746826</v>
      </c>
      <c r="D13">
        <v>0.31853724805283101</v>
      </c>
      <c r="F13">
        <v>195000</v>
      </c>
      <c r="G13">
        <v>1.8977099999999999E-3</v>
      </c>
      <c r="H13">
        <v>4.8712008267813599E-2</v>
      </c>
      <c r="I13">
        <v>5.4212335244631697E-2</v>
      </c>
      <c r="K13">
        <v>195000</v>
      </c>
      <c r="P13">
        <v>195000</v>
      </c>
      <c r="Q13">
        <v>3.3302949999999998E-2</v>
      </c>
      <c r="R13">
        <v>0.13387997881671199</v>
      </c>
      <c r="S13">
        <v>0.38068265291282899</v>
      </c>
      <c r="U13">
        <v>195000</v>
      </c>
      <c r="V13">
        <v>5.9163899999999997E-3</v>
      </c>
      <c r="W13">
        <v>7.9015829058002196E-2</v>
      </c>
      <c r="X13">
        <v>0.12621611691672899</v>
      </c>
    </row>
    <row r="14" spans="1:24" x14ac:dyDescent="0.25">
      <c r="A14">
        <v>215000</v>
      </c>
      <c r="B14">
        <v>7.7247960000000004E-2</v>
      </c>
      <c r="C14">
        <v>0.24243716059999701</v>
      </c>
      <c r="D14">
        <v>0.43308284718400197</v>
      </c>
      <c r="F14">
        <v>215000</v>
      </c>
      <c r="G14">
        <v>9.6187849999999995E-3</v>
      </c>
      <c r="H14">
        <v>9.6720279157100894E-2</v>
      </c>
      <c r="I14">
        <v>0.183209157214859</v>
      </c>
      <c r="K14">
        <v>215000</v>
      </c>
      <c r="L14">
        <v>1.00467E-3</v>
      </c>
      <c r="M14">
        <v>6.03365250415243E-2</v>
      </c>
      <c r="N14">
        <v>4.0027747302443101E-2</v>
      </c>
      <c r="P14">
        <v>215000</v>
      </c>
      <c r="Q14">
        <v>5.9703445000000001E-2</v>
      </c>
      <c r="R14">
        <v>0.17168523952133699</v>
      </c>
      <c r="S14">
        <v>0.47396110952795301</v>
      </c>
      <c r="U14">
        <v>215000</v>
      </c>
      <c r="V14">
        <v>1.246535E-3</v>
      </c>
      <c r="W14">
        <v>3.05476444340535E-2</v>
      </c>
      <c r="X14">
        <v>5.14299852570844E-2</v>
      </c>
    </row>
    <row r="15" spans="1:24" x14ac:dyDescent="0.25">
      <c r="A15">
        <v>225000</v>
      </c>
      <c r="B15">
        <v>7.6429339999999998E-2</v>
      </c>
      <c r="C15">
        <v>0.20500582944134799</v>
      </c>
      <c r="D15">
        <v>0.68032875180532604</v>
      </c>
      <c r="F15">
        <v>225000</v>
      </c>
      <c r="G15">
        <v>4.7089254999999997E-2</v>
      </c>
      <c r="H15">
        <v>0.16525965422146799</v>
      </c>
      <c r="I15">
        <v>0.458626435096809</v>
      </c>
      <c r="K15">
        <v>225000</v>
      </c>
      <c r="L15">
        <v>1.3451415E-2</v>
      </c>
      <c r="M15">
        <v>8.3773207764026802E-2</v>
      </c>
      <c r="N15">
        <v>0.28983622046608398</v>
      </c>
      <c r="P15">
        <v>225000</v>
      </c>
      <c r="Q15">
        <v>7.5833979999999995E-2</v>
      </c>
      <c r="R15">
        <v>0.217307171309541</v>
      </c>
      <c r="S15">
        <v>0.70506466744104601</v>
      </c>
      <c r="U15">
        <v>225000</v>
      </c>
      <c r="V15">
        <v>2.400045E-3</v>
      </c>
      <c r="W15">
        <v>4.1352688247662701E-2</v>
      </c>
      <c r="X15">
        <v>0.11391790821570499</v>
      </c>
    </row>
    <row r="16" spans="1:24" x14ac:dyDescent="0.25">
      <c r="A16">
        <v>235000</v>
      </c>
      <c r="B16">
        <v>0.16828222500000001</v>
      </c>
      <c r="C16">
        <v>0.227577120977283</v>
      </c>
      <c r="D16">
        <v>0.99425121161866703</v>
      </c>
      <c r="F16">
        <v>235000</v>
      </c>
      <c r="G16">
        <v>7.3359515E-2</v>
      </c>
      <c r="H16">
        <v>0.18765680877531399</v>
      </c>
      <c r="I16">
        <v>0.58294843278846198</v>
      </c>
      <c r="K16">
        <v>235000</v>
      </c>
      <c r="L16">
        <v>4.6084584999999997E-2</v>
      </c>
      <c r="M16">
        <v>0.160050852423616</v>
      </c>
      <c r="N16">
        <v>0.38061451766478799</v>
      </c>
      <c r="P16">
        <v>235000</v>
      </c>
      <c r="Q16">
        <v>0.33366206999999998</v>
      </c>
      <c r="R16">
        <v>0.37470694332155102</v>
      </c>
      <c r="S16">
        <v>1.1985004392947001</v>
      </c>
      <c r="U16">
        <v>235000</v>
      </c>
      <c r="V16">
        <v>4.3349649999999997E-3</v>
      </c>
      <c r="W16">
        <v>0.13254490159475499</v>
      </c>
      <c r="X16">
        <v>6.5728018841552396E-2</v>
      </c>
    </row>
    <row r="17" spans="1:24" x14ac:dyDescent="0.25">
      <c r="A17">
        <v>245000</v>
      </c>
      <c r="B17">
        <v>0.22087856</v>
      </c>
      <c r="C17">
        <v>0.29032339358050302</v>
      </c>
      <c r="D17">
        <v>0.975171858851133</v>
      </c>
      <c r="F17">
        <v>245000</v>
      </c>
      <c r="G17">
        <v>7.2261820000000004E-2</v>
      </c>
      <c r="H17">
        <v>0.19693066431467399</v>
      </c>
      <c r="I17">
        <v>0.56151833472469104</v>
      </c>
      <c r="K17">
        <v>245000</v>
      </c>
      <c r="L17">
        <v>4.413106E-2</v>
      </c>
      <c r="M17">
        <v>0.170228036867799</v>
      </c>
      <c r="N17">
        <v>0.38957248563069502</v>
      </c>
      <c r="P17">
        <v>245000</v>
      </c>
      <c r="Q17">
        <v>0.34130872499999998</v>
      </c>
      <c r="R17">
        <v>0.36989013492398798</v>
      </c>
      <c r="S17">
        <v>1.2505064505599099</v>
      </c>
      <c r="U17">
        <v>245000</v>
      </c>
      <c r="V17">
        <v>1.618635E-3</v>
      </c>
      <c r="W17">
        <v>7.0640182483685698E-2</v>
      </c>
      <c r="X17">
        <v>6.4449969207186694E-2</v>
      </c>
    </row>
    <row r="21" spans="1:24" x14ac:dyDescent="0.25">
      <c r="A21" s="1" t="s">
        <v>0</v>
      </c>
      <c r="B21" s="2" t="s">
        <v>7</v>
      </c>
      <c r="C21" s="2" t="s">
        <v>9</v>
      </c>
      <c r="D21" s="2" t="s">
        <v>8</v>
      </c>
      <c r="F21" s="1" t="s">
        <v>0</v>
      </c>
      <c r="G21" s="2" t="s">
        <v>13</v>
      </c>
      <c r="H21" s="2" t="s">
        <v>15</v>
      </c>
      <c r="I21" s="2" t="s">
        <v>14</v>
      </c>
      <c r="K21" s="1" t="s">
        <v>0</v>
      </c>
      <c r="L21" s="2" t="s">
        <v>16</v>
      </c>
      <c r="M21" s="2" t="s">
        <v>18</v>
      </c>
      <c r="N21" s="2" t="s">
        <v>17</v>
      </c>
      <c r="P21" s="1" t="s">
        <v>0</v>
      </c>
      <c r="Q21" s="2" t="s">
        <v>22</v>
      </c>
      <c r="R21" s="2" t="s">
        <v>24</v>
      </c>
      <c r="S21" s="2" t="s">
        <v>23</v>
      </c>
    </row>
    <row r="22" spans="1:24" x14ac:dyDescent="0.25">
      <c r="A22">
        <v>80000</v>
      </c>
      <c r="F22">
        <v>80000</v>
      </c>
      <c r="K22">
        <v>80000</v>
      </c>
      <c r="P22">
        <v>80000</v>
      </c>
    </row>
    <row r="23" spans="1:24" x14ac:dyDescent="0.25">
      <c r="A23">
        <v>90000</v>
      </c>
      <c r="F23">
        <v>90000</v>
      </c>
      <c r="K23">
        <v>90000</v>
      </c>
      <c r="P23">
        <v>90000</v>
      </c>
    </row>
    <row r="24" spans="1:24" x14ac:dyDescent="0.25">
      <c r="A24">
        <v>100000</v>
      </c>
      <c r="F24">
        <v>100000</v>
      </c>
      <c r="K24">
        <v>100000</v>
      </c>
      <c r="P24">
        <v>100000</v>
      </c>
    </row>
    <row r="25" spans="1:24" x14ac:dyDescent="0.25">
      <c r="A25">
        <v>105000</v>
      </c>
      <c r="F25">
        <v>105000</v>
      </c>
      <c r="K25">
        <v>105000</v>
      </c>
      <c r="P25">
        <v>105000</v>
      </c>
    </row>
    <row r="26" spans="1:24" x14ac:dyDescent="0.25">
      <c r="A26">
        <v>115000</v>
      </c>
      <c r="F26">
        <v>115000</v>
      </c>
      <c r="K26">
        <v>115000</v>
      </c>
      <c r="P26">
        <v>115000</v>
      </c>
    </row>
    <row r="27" spans="1:24" x14ac:dyDescent="0.25">
      <c r="A27">
        <v>125000</v>
      </c>
      <c r="F27">
        <v>125000</v>
      </c>
      <c r="K27">
        <v>125000</v>
      </c>
      <c r="P27">
        <v>125000</v>
      </c>
    </row>
    <row r="28" spans="1:24" x14ac:dyDescent="0.25">
      <c r="A28">
        <v>135000</v>
      </c>
      <c r="F28">
        <v>135000</v>
      </c>
      <c r="G28">
        <v>1.655845E-3</v>
      </c>
      <c r="H28">
        <v>4.8126224388443099E-2</v>
      </c>
      <c r="I28">
        <v>5.1211448985390699E-2</v>
      </c>
      <c r="K28">
        <v>135000</v>
      </c>
      <c r="P28">
        <v>135000</v>
      </c>
      <c r="Q28">
        <v>9.6559950000000005E-3</v>
      </c>
      <c r="R28">
        <v>8.19048333785133E-2</v>
      </c>
      <c r="S28">
        <v>0.28842538296747899</v>
      </c>
    </row>
    <row r="29" spans="1:24" x14ac:dyDescent="0.25">
      <c r="A29">
        <v>145000</v>
      </c>
      <c r="F29">
        <v>145000</v>
      </c>
      <c r="G29">
        <v>6.3257000000000001E-3</v>
      </c>
      <c r="H29">
        <v>5.0014090221737903E-2</v>
      </c>
      <c r="I29">
        <v>0.17361058365618001</v>
      </c>
      <c r="K29">
        <v>145000</v>
      </c>
      <c r="P29">
        <v>145000</v>
      </c>
      <c r="Q29">
        <v>2.1172489999999999E-2</v>
      </c>
      <c r="R29">
        <v>0.13364142956625899</v>
      </c>
      <c r="S29">
        <v>0.24612916781514799</v>
      </c>
    </row>
    <row r="30" spans="1:24" x14ac:dyDescent="0.25">
      <c r="A30">
        <v>155000</v>
      </c>
      <c r="F30">
        <v>155000</v>
      </c>
      <c r="G30">
        <v>4.8559049999999998E-3</v>
      </c>
      <c r="H30">
        <v>6.3075670274497203E-2</v>
      </c>
      <c r="I30">
        <v>0.117857019500073</v>
      </c>
      <c r="K30">
        <v>155000</v>
      </c>
      <c r="P30">
        <v>155000</v>
      </c>
      <c r="Q30">
        <v>2.9042405E-2</v>
      </c>
      <c r="R30">
        <v>9.6500973196350898E-2</v>
      </c>
      <c r="S30">
        <v>0.41710503614362299</v>
      </c>
    </row>
    <row r="31" spans="1:24" x14ac:dyDescent="0.25">
      <c r="A31">
        <v>175000</v>
      </c>
      <c r="B31">
        <v>9.5257599999999994E-3</v>
      </c>
      <c r="C31">
        <v>8.21016649022491E-2</v>
      </c>
      <c r="D31">
        <v>0.213160570815352</v>
      </c>
      <c r="F31">
        <v>175000</v>
      </c>
      <c r="G31">
        <v>1.652124E-2</v>
      </c>
      <c r="H31">
        <v>0.14456461373148299</v>
      </c>
      <c r="I31">
        <v>0.257778583511098</v>
      </c>
      <c r="K31">
        <v>175000</v>
      </c>
      <c r="P31">
        <v>175000</v>
      </c>
      <c r="Q31">
        <v>7.442E-2</v>
      </c>
      <c r="R31">
        <v>0.20300408158574801</v>
      </c>
      <c r="S31">
        <v>0.48465204324982197</v>
      </c>
    </row>
    <row r="32" spans="1:24" x14ac:dyDescent="0.25">
      <c r="A32">
        <v>195000</v>
      </c>
      <c r="B32">
        <v>1.9516644999999999E-2</v>
      </c>
      <c r="C32">
        <v>0.10598836967272</v>
      </c>
      <c r="D32">
        <v>0.24040536997190501</v>
      </c>
      <c r="F32">
        <v>195000</v>
      </c>
      <c r="G32">
        <v>5.3991709999999998E-2</v>
      </c>
      <c r="H32">
        <v>0.15067297224245099</v>
      </c>
      <c r="I32">
        <v>0.51488912746651505</v>
      </c>
      <c r="K32">
        <v>195000</v>
      </c>
      <c r="L32">
        <v>3.64658E-3</v>
      </c>
      <c r="M32">
        <v>4.0480150351227998E-2</v>
      </c>
      <c r="N32">
        <v>0.117895216400434</v>
      </c>
      <c r="P32">
        <v>195000</v>
      </c>
      <c r="Q32">
        <v>0.111499765</v>
      </c>
      <c r="R32">
        <v>0.29040919573006502</v>
      </c>
      <c r="S32">
        <v>0.550969778547587</v>
      </c>
    </row>
    <row r="33" spans="1:19" x14ac:dyDescent="0.25">
      <c r="A33">
        <v>215000</v>
      </c>
      <c r="B33">
        <v>9.9648379999999995E-2</v>
      </c>
      <c r="C33">
        <v>0.23192914943465301</v>
      </c>
      <c r="D33">
        <v>0.63089430620517595</v>
      </c>
      <c r="F33">
        <v>215000</v>
      </c>
      <c r="G33">
        <v>0.25751180499999998</v>
      </c>
      <c r="H33">
        <v>0.31460215216253801</v>
      </c>
      <c r="I33">
        <v>1.19512475394925</v>
      </c>
      <c r="K33">
        <v>215000</v>
      </c>
      <c r="L33">
        <v>3.0233125E-2</v>
      </c>
      <c r="M33">
        <v>0.125229532323055</v>
      </c>
      <c r="N33">
        <v>0.33484160753983599</v>
      </c>
      <c r="P33">
        <v>215000</v>
      </c>
      <c r="Q33">
        <v>0.23946495500000001</v>
      </c>
      <c r="R33">
        <v>0.30613804595421301</v>
      </c>
      <c r="S33">
        <v>1.0405666476426001</v>
      </c>
    </row>
    <row r="34" spans="1:19" x14ac:dyDescent="0.25">
      <c r="A34">
        <v>225000</v>
      </c>
      <c r="B34">
        <v>0.14712834</v>
      </c>
      <c r="C34">
        <v>0.250357242471</v>
      </c>
      <c r="D34">
        <v>1.0201082218892401</v>
      </c>
      <c r="F34">
        <v>225000</v>
      </c>
      <c r="G34">
        <v>0.42609171000000001</v>
      </c>
      <c r="H34">
        <v>0.37897724963774798</v>
      </c>
      <c r="I34">
        <v>1.6284324310790701</v>
      </c>
      <c r="K34">
        <v>225000</v>
      </c>
      <c r="L34">
        <v>6.2587219999999999E-2</v>
      </c>
      <c r="M34">
        <v>0.18608144750774799</v>
      </c>
      <c r="N34">
        <v>0.48982272038924102</v>
      </c>
      <c r="P34">
        <v>225000</v>
      </c>
      <c r="Q34">
        <v>0.474855415</v>
      </c>
      <c r="R34">
        <v>0.504873682529554</v>
      </c>
      <c r="S34">
        <v>1.3650029220936299</v>
      </c>
    </row>
    <row r="35" spans="1:19" x14ac:dyDescent="0.25">
      <c r="A35">
        <v>235000</v>
      </c>
      <c r="B35">
        <v>0.38290950499999998</v>
      </c>
      <c r="C35">
        <v>0.37609894993093801</v>
      </c>
      <c r="D35">
        <v>1.4516921779360199</v>
      </c>
      <c r="F35">
        <v>235000</v>
      </c>
      <c r="G35">
        <v>0.58589005500000002</v>
      </c>
      <c r="H35">
        <v>0.404288624508718</v>
      </c>
      <c r="I35">
        <v>2.0693467716674001</v>
      </c>
      <c r="K35">
        <v>235000</v>
      </c>
      <c r="L35">
        <v>0.106550835</v>
      </c>
      <c r="M35">
        <v>0.24476079161370001</v>
      </c>
      <c r="N35">
        <v>0.55245021979416298</v>
      </c>
      <c r="P35">
        <v>235000</v>
      </c>
      <c r="Q35">
        <v>0.45647367500000002</v>
      </c>
      <c r="R35">
        <v>0.455288854120657</v>
      </c>
      <c r="S35">
        <v>1.5028270584451799</v>
      </c>
    </row>
    <row r="36" spans="1:19" x14ac:dyDescent="0.25">
      <c r="A36">
        <v>245000</v>
      </c>
      <c r="B36">
        <v>0.63048623999999998</v>
      </c>
      <c r="C36">
        <v>0.439165518157907</v>
      </c>
      <c r="D36">
        <v>1.9951710691233799</v>
      </c>
      <c r="F36">
        <v>245000</v>
      </c>
      <c r="G36">
        <v>1.2130460000000001</v>
      </c>
      <c r="H36">
        <v>0.62468765795083603</v>
      </c>
      <c r="I36">
        <v>2.9118495996191598</v>
      </c>
      <c r="K36">
        <v>245000</v>
      </c>
      <c r="L36">
        <v>0.11959293999999999</v>
      </c>
      <c r="M36">
        <v>0.25846717692973598</v>
      </c>
      <c r="N36">
        <v>0.58203660470230101</v>
      </c>
      <c r="P36">
        <v>245000</v>
      </c>
      <c r="Q36">
        <v>0.99164649999999999</v>
      </c>
      <c r="R36">
        <v>0.66458041578098004</v>
      </c>
      <c r="S36">
        <v>2.26590212351651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9"/>
  <sheetViews>
    <sheetView workbookViewId="0">
      <selection activeCell="L21" sqref="L21"/>
    </sheetView>
  </sheetViews>
  <sheetFormatPr defaultRowHeight="13.8" x14ac:dyDescent="0.25"/>
  <cols>
    <col min="1" max="6" width="10.69921875" customWidth="1"/>
    <col min="7" max="7" width="21.09765625" customWidth="1"/>
    <col min="8" max="1024" width="10.69921875" customWidth="1"/>
  </cols>
  <sheetData>
    <row r="2" spans="1:4" x14ac:dyDescent="0.25">
      <c r="A2" s="1" t="s">
        <v>0</v>
      </c>
      <c r="B2" s="2" t="s">
        <v>1</v>
      </c>
      <c r="C2" s="2" t="s">
        <v>3</v>
      </c>
      <c r="D2" s="2" t="s">
        <v>2</v>
      </c>
    </row>
    <row r="3" spans="1:4" x14ac:dyDescent="0.25">
      <c r="A3" s="7">
        <v>0</v>
      </c>
      <c r="B3" s="8">
        <v>0</v>
      </c>
      <c r="C3" s="8">
        <v>0</v>
      </c>
      <c r="D3" s="8">
        <v>0</v>
      </c>
    </row>
    <row r="4" spans="1:4" x14ac:dyDescent="0.25">
      <c r="A4" s="9">
        <v>50000</v>
      </c>
      <c r="B4" s="6">
        <v>0</v>
      </c>
      <c r="C4" s="6">
        <v>0</v>
      </c>
      <c r="D4" s="6">
        <v>0</v>
      </c>
    </row>
    <row r="5" spans="1:4" x14ac:dyDescent="0.25">
      <c r="A5" s="9">
        <v>80000</v>
      </c>
      <c r="B5" s="6">
        <v>1.544215E-2</v>
      </c>
      <c r="C5" s="6">
        <v>8.0437886161329297E-2</v>
      </c>
      <c r="D5" s="6">
        <v>0.32737261126886702</v>
      </c>
    </row>
    <row r="6" spans="1:4" x14ac:dyDescent="0.25">
      <c r="A6" s="9">
        <v>90000</v>
      </c>
      <c r="B6" s="6">
        <v>4.4038035000000003E-2</v>
      </c>
      <c r="C6" s="6">
        <v>0.17613483411630401</v>
      </c>
      <c r="D6" s="6">
        <v>0.38087620029045899</v>
      </c>
    </row>
    <row r="7" spans="1:4" x14ac:dyDescent="0.25">
      <c r="A7" s="9">
        <v>100000</v>
      </c>
      <c r="B7" s="6">
        <v>6.8057090000000001E-2</v>
      </c>
      <c r="C7" s="6">
        <v>0.17086449893405101</v>
      </c>
      <c r="D7" s="6">
        <v>0.538358137185728</v>
      </c>
    </row>
    <row r="8" spans="1:4" x14ac:dyDescent="0.25">
      <c r="A8" s="9">
        <v>105000</v>
      </c>
      <c r="B8" s="6">
        <v>0.111276505</v>
      </c>
      <c r="C8" s="6">
        <v>0.21363899774153899</v>
      </c>
      <c r="D8" s="6">
        <v>0.78349716215379905</v>
      </c>
    </row>
    <row r="9" spans="1:4" x14ac:dyDescent="0.25">
      <c r="A9" s="9">
        <v>115000</v>
      </c>
      <c r="B9" s="6">
        <v>0.13853283</v>
      </c>
      <c r="C9" s="6">
        <v>0.24837166523304999</v>
      </c>
      <c r="D9" s="6">
        <v>0.88688775258833297</v>
      </c>
    </row>
    <row r="10" spans="1:4" x14ac:dyDescent="0.25">
      <c r="A10" s="9">
        <v>125000</v>
      </c>
      <c r="B10" s="6">
        <v>0.204413135</v>
      </c>
      <c r="C10" s="6">
        <v>0.29084852871531303</v>
      </c>
      <c r="D10" s="6">
        <v>0.92712200436315095</v>
      </c>
    </row>
    <row r="11" spans="1:4" x14ac:dyDescent="0.25">
      <c r="A11" s="9">
        <v>130000</v>
      </c>
      <c r="B11" s="6">
        <v>0.20826437</v>
      </c>
      <c r="C11" s="6">
        <v>0.29501964567563299</v>
      </c>
      <c r="D11" s="6">
        <v>1.0912931643039201</v>
      </c>
    </row>
    <row r="12" spans="1:4" x14ac:dyDescent="0.25">
      <c r="A12" s="9">
        <v>135000</v>
      </c>
      <c r="B12" s="6">
        <v>0.31779200499999999</v>
      </c>
      <c r="C12" s="6">
        <v>0.37133530982493501</v>
      </c>
      <c r="D12" s="6">
        <v>1.22791836952805</v>
      </c>
    </row>
    <row r="13" spans="1:4" x14ac:dyDescent="0.25">
      <c r="A13" s="9">
        <v>140000</v>
      </c>
      <c r="B13" s="6">
        <v>0.45610157499999998</v>
      </c>
      <c r="C13" s="6">
        <v>0.479867424218828</v>
      </c>
      <c r="D13" s="6">
        <v>1.3904708287126399</v>
      </c>
    </row>
    <row r="14" spans="1:4" x14ac:dyDescent="0.25">
      <c r="A14" s="9">
        <v>150000</v>
      </c>
      <c r="B14" s="6">
        <v>0.73402306500000003</v>
      </c>
      <c r="C14" s="6">
        <v>0.53348784264678994</v>
      </c>
      <c r="D14" s="6">
        <v>1.9770436700256999</v>
      </c>
    </row>
    <row r="15" spans="1:4" x14ac:dyDescent="0.25">
      <c r="A15" s="9">
        <v>160000</v>
      </c>
      <c r="B15" s="6">
        <v>1.724292795</v>
      </c>
      <c r="C15" s="6">
        <v>0.688531134735342</v>
      </c>
      <c r="D15" s="6">
        <v>3.4835405999620601</v>
      </c>
    </row>
    <row r="16" spans="1:4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4"/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孟昶宇</cp:lastModifiedBy>
  <cp:revision>35</cp:revision>
  <dcterms:created xsi:type="dcterms:W3CDTF">2009-04-16T11:32:48Z</dcterms:created>
  <dcterms:modified xsi:type="dcterms:W3CDTF">2021-09-16T06:29:47Z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