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8D86B1B8-0636-4DB2-9C83-92CF067EE5FC}" xr6:coauthVersionLast="47" xr6:coauthVersionMax="47" xr10:uidLastSave="{00000000-0000-0000-0000-000000000000}"/>
  <bookViews>
    <workbookView xWindow="29175" yWindow="915" windowWidth="11115" windowHeight="14190" firstSheet="1" activeTab="3" xr2:uid="{00000000-000D-0000-FFFF-FFFF00000000}"/>
  </bookViews>
  <sheets>
    <sheet name="Ref_dadN-dK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2"/>
  <c r="B3" i="3"/>
  <c r="J6" i="6"/>
  <c r="J7" i="6"/>
  <c r="J8" i="6"/>
  <c r="J9" i="6"/>
  <c r="J10" i="6"/>
  <c r="J11" i="6"/>
  <c r="J12" i="6"/>
  <c r="J5" i="6"/>
  <c r="S13" i="4"/>
  <c r="T13" i="4"/>
  <c r="S14" i="4"/>
  <c r="S17" i="4"/>
  <c r="T17" i="4"/>
  <c r="S18" i="4"/>
  <c r="T18" i="4"/>
  <c r="S19" i="4"/>
  <c r="T19" i="4"/>
  <c r="S9" i="4"/>
  <c r="P11" i="4"/>
  <c r="P12" i="4"/>
  <c r="P13" i="4"/>
  <c r="P14" i="4"/>
  <c r="P15" i="4"/>
  <c r="P19" i="4"/>
  <c r="N10" i="4"/>
  <c r="K10" i="4"/>
  <c r="K11" i="4"/>
  <c r="K12" i="4"/>
  <c r="K13" i="4"/>
  <c r="K14" i="4"/>
  <c r="K15" i="4"/>
  <c r="K16" i="4"/>
  <c r="K17" i="4"/>
  <c r="K18" i="4"/>
  <c r="K19" i="4"/>
  <c r="K9" i="4"/>
  <c r="J10" i="4"/>
  <c r="S10" i="4" s="1"/>
  <c r="J11" i="4"/>
  <c r="S11" i="4" s="1"/>
  <c r="J12" i="4"/>
  <c r="T12" i="4" s="1"/>
  <c r="J13" i="4"/>
  <c r="N13" i="4" s="1"/>
  <c r="J14" i="4"/>
  <c r="T14" i="4" s="1"/>
  <c r="J15" i="4"/>
  <c r="N15" i="4" s="1"/>
  <c r="J16" i="4"/>
  <c r="P16" i="4" s="1"/>
  <c r="J17" i="4"/>
  <c r="J18" i="4"/>
  <c r="N18" i="4" s="1"/>
  <c r="J19" i="4"/>
  <c r="J9" i="4"/>
  <c r="T9" i="4" s="1"/>
  <c r="M10" i="4"/>
  <c r="M11" i="4"/>
  <c r="M12" i="4"/>
  <c r="M13" i="4"/>
  <c r="M14" i="4"/>
  <c r="M15" i="4"/>
  <c r="M16" i="4"/>
  <c r="M17" i="4"/>
  <c r="N17" i="4" s="1"/>
  <c r="M18" i="4"/>
  <c r="M19" i="4"/>
  <c r="N19" i="4" s="1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P17" i="4" s="1"/>
  <c r="M132" i="5"/>
  <c r="M133" i="5"/>
  <c r="M134" i="5"/>
  <c r="M135" i="5"/>
  <c r="M136" i="5"/>
  <c r="M137" i="5"/>
  <c r="M131" i="5"/>
  <c r="K132" i="5"/>
  <c r="K133" i="5"/>
  <c r="K134" i="5"/>
  <c r="K135" i="5"/>
  <c r="K136" i="5"/>
  <c r="K137" i="5"/>
  <c r="K131" i="5"/>
  <c r="J131" i="5"/>
  <c r="T131" i="5" s="1"/>
  <c r="J132" i="5"/>
  <c r="S132" i="5" s="1"/>
  <c r="J133" i="5"/>
  <c r="S133" i="5" s="1"/>
  <c r="J134" i="5"/>
  <c r="S134" i="5" s="1"/>
  <c r="J135" i="5"/>
  <c r="S135" i="5" s="1"/>
  <c r="J136" i="5"/>
  <c r="T136" i="5" s="1"/>
  <c r="J137" i="5"/>
  <c r="S137" i="5" s="1"/>
  <c r="I121" i="5"/>
  <c r="J121" i="5"/>
  <c r="K121" i="5"/>
  <c r="L121" i="5"/>
  <c r="M121" i="5"/>
  <c r="I122" i="5"/>
  <c r="J122" i="5"/>
  <c r="S122" i="5" s="1"/>
  <c r="K122" i="5"/>
  <c r="L122" i="5"/>
  <c r="M122" i="5"/>
  <c r="I123" i="5"/>
  <c r="J123" i="5"/>
  <c r="S123" i="5" s="1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M120" i="5"/>
  <c r="K120" i="5"/>
  <c r="J120" i="5"/>
  <c r="S107" i="5"/>
  <c r="M108" i="5"/>
  <c r="M109" i="5"/>
  <c r="M110" i="5"/>
  <c r="M111" i="5"/>
  <c r="M112" i="5"/>
  <c r="M113" i="5"/>
  <c r="M107" i="5"/>
  <c r="K108" i="5"/>
  <c r="K109" i="5"/>
  <c r="K110" i="5"/>
  <c r="K111" i="5"/>
  <c r="K112" i="5"/>
  <c r="K113" i="5"/>
  <c r="K107" i="5"/>
  <c r="J108" i="5"/>
  <c r="J109" i="5"/>
  <c r="T109" i="5" s="1"/>
  <c r="J110" i="5"/>
  <c r="T110" i="5" s="1"/>
  <c r="J111" i="5"/>
  <c r="S111" i="5" s="1"/>
  <c r="J112" i="5"/>
  <c r="J113" i="5"/>
  <c r="S113" i="5" s="1"/>
  <c r="J107" i="5"/>
  <c r="T107" i="5" s="1"/>
  <c r="T98" i="5"/>
  <c r="S99" i="5"/>
  <c r="T99" i="5"/>
  <c r="S100" i="5"/>
  <c r="T100" i="5"/>
  <c r="S101" i="5"/>
  <c r="N96" i="5"/>
  <c r="O96" i="5" s="1"/>
  <c r="M97" i="5"/>
  <c r="M98" i="5"/>
  <c r="M99" i="5"/>
  <c r="M100" i="5"/>
  <c r="M101" i="5"/>
  <c r="M96" i="5"/>
  <c r="K97" i="5"/>
  <c r="K98" i="5"/>
  <c r="K99" i="5"/>
  <c r="K100" i="5"/>
  <c r="K101" i="5"/>
  <c r="K96" i="5"/>
  <c r="J97" i="5"/>
  <c r="S97" i="5" s="1"/>
  <c r="J98" i="5"/>
  <c r="S98" i="5" s="1"/>
  <c r="J99" i="5"/>
  <c r="J100" i="5"/>
  <c r="J101" i="5"/>
  <c r="T101" i="5" s="1"/>
  <c r="J96" i="5"/>
  <c r="S87" i="5"/>
  <c r="M88" i="5"/>
  <c r="M89" i="5"/>
  <c r="M87" i="5"/>
  <c r="K88" i="5"/>
  <c r="K89" i="5"/>
  <c r="K87" i="5"/>
  <c r="J87" i="5"/>
  <c r="J88" i="5"/>
  <c r="S88" i="5" s="1"/>
  <c r="J89" i="5"/>
  <c r="M72" i="5"/>
  <c r="M73" i="5"/>
  <c r="M74" i="5"/>
  <c r="M75" i="5"/>
  <c r="M76" i="5"/>
  <c r="M77" i="5"/>
  <c r="M71" i="5"/>
  <c r="J72" i="5"/>
  <c r="T72" i="5" s="1"/>
  <c r="K72" i="5"/>
  <c r="J73" i="5"/>
  <c r="S73" i="5" s="1"/>
  <c r="K73" i="5"/>
  <c r="J74" i="5"/>
  <c r="S74" i="5" s="1"/>
  <c r="K74" i="5"/>
  <c r="J75" i="5"/>
  <c r="K75" i="5"/>
  <c r="J76" i="5"/>
  <c r="K76" i="5"/>
  <c r="J77" i="5"/>
  <c r="S77" i="5" s="1"/>
  <c r="K77" i="5"/>
  <c r="K71" i="5"/>
  <c r="J71" i="5"/>
  <c r="S71" i="5" s="1"/>
  <c r="S63" i="5"/>
  <c r="M60" i="5"/>
  <c r="M61" i="5"/>
  <c r="M62" i="5"/>
  <c r="M63" i="5"/>
  <c r="M64" i="5"/>
  <c r="M65" i="5"/>
  <c r="M59" i="5"/>
  <c r="J60" i="5"/>
  <c r="S60" i="5" s="1"/>
  <c r="J61" i="5"/>
  <c r="S61" i="5" s="1"/>
  <c r="J62" i="5"/>
  <c r="S62" i="5" s="1"/>
  <c r="J63" i="5"/>
  <c r="T63" i="5" s="1"/>
  <c r="J64" i="5"/>
  <c r="S64" i="5" s="1"/>
  <c r="J65" i="5"/>
  <c r="S65" i="5" s="1"/>
  <c r="J59" i="5"/>
  <c r="K59" i="5"/>
  <c r="K60" i="5"/>
  <c r="K61" i="5"/>
  <c r="K62" i="5"/>
  <c r="K63" i="5"/>
  <c r="K64" i="5"/>
  <c r="K65" i="5"/>
  <c r="S51" i="5"/>
  <c r="M52" i="5"/>
  <c r="M53" i="5"/>
  <c r="M51" i="5"/>
  <c r="K52" i="5"/>
  <c r="K53" i="5"/>
  <c r="K51" i="5"/>
  <c r="J52" i="5"/>
  <c r="T52" i="5" s="1"/>
  <c r="J53" i="5"/>
  <c r="T53" i="5" s="1"/>
  <c r="J51" i="5"/>
  <c r="T51" i="5" s="1"/>
  <c r="M41" i="5"/>
  <c r="M40" i="5"/>
  <c r="K41" i="5"/>
  <c r="K40" i="5"/>
  <c r="J41" i="5"/>
  <c r="S41" i="5" s="1"/>
  <c r="J40" i="5"/>
  <c r="T40" i="5" s="1"/>
  <c r="S25" i="5"/>
  <c r="I24" i="5"/>
  <c r="J24" i="5"/>
  <c r="T24" i="5" s="1"/>
  <c r="K24" i="5"/>
  <c r="L24" i="5"/>
  <c r="M24" i="5"/>
  <c r="I25" i="5"/>
  <c r="J25" i="5"/>
  <c r="T25" i="5" s="1"/>
  <c r="K25" i="5"/>
  <c r="L25" i="5"/>
  <c r="M25" i="5"/>
  <c r="I26" i="5"/>
  <c r="J26" i="5"/>
  <c r="S26" i="5" s="1"/>
  <c r="K26" i="5"/>
  <c r="L26" i="5"/>
  <c r="M26" i="5"/>
  <c r="I27" i="5"/>
  <c r="J27" i="5"/>
  <c r="S27" i="5" s="1"/>
  <c r="K27" i="5"/>
  <c r="L27" i="5"/>
  <c r="M27" i="5"/>
  <c r="I28" i="5"/>
  <c r="J28" i="5"/>
  <c r="K28" i="5"/>
  <c r="L28" i="5"/>
  <c r="M28" i="5"/>
  <c r="I29" i="5"/>
  <c r="J29" i="5"/>
  <c r="T29" i="5" s="1"/>
  <c r="K29" i="5"/>
  <c r="L29" i="5"/>
  <c r="M29" i="5"/>
  <c r="T23" i="5"/>
  <c r="M23" i="5"/>
  <c r="K23" i="5"/>
  <c r="J23" i="5"/>
  <c r="S23" i="5" s="1"/>
  <c r="J11" i="5"/>
  <c r="T11" i="5"/>
  <c r="M12" i="5"/>
  <c r="M13" i="5"/>
  <c r="M14" i="5"/>
  <c r="M15" i="5"/>
  <c r="M16" i="5"/>
  <c r="M17" i="5"/>
  <c r="M11" i="5"/>
  <c r="K12" i="5"/>
  <c r="K13" i="5"/>
  <c r="K14" i="5"/>
  <c r="K15" i="5"/>
  <c r="K16" i="5"/>
  <c r="K17" i="5"/>
  <c r="K11" i="5"/>
  <c r="J12" i="5"/>
  <c r="T12" i="5" s="1"/>
  <c r="J13" i="5"/>
  <c r="S13" i="5" s="1"/>
  <c r="J14" i="5"/>
  <c r="T14" i="5" s="1"/>
  <c r="J15" i="5"/>
  <c r="S15" i="5" s="1"/>
  <c r="J16" i="5"/>
  <c r="S16" i="5" s="1"/>
  <c r="J17" i="5"/>
  <c r="T17" i="5" s="1"/>
  <c r="S11" i="5"/>
  <c r="B3" i="5"/>
  <c r="P71" i="5" s="1"/>
  <c r="I11" i="5"/>
  <c r="P97" i="5"/>
  <c r="P101" i="5"/>
  <c r="I132" i="5"/>
  <c r="I133" i="5"/>
  <c r="I134" i="5"/>
  <c r="I135" i="5"/>
  <c r="I136" i="5"/>
  <c r="I137" i="5"/>
  <c r="I131" i="5"/>
  <c r="I120" i="5"/>
  <c r="I108" i="5"/>
  <c r="I109" i="5"/>
  <c r="I110" i="5"/>
  <c r="I111" i="5"/>
  <c r="I112" i="5"/>
  <c r="I113" i="5"/>
  <c r="I107" i="5"/>
  <c r="I97" i="5"/>
  <c r="I98" i="5"/>
  <c r="I99" i="5"/>
  <c r="I100" i="5"/>
  <c r="I101" i="5"/>
  <c r="I96" i="5"/>
  <c r="I88" i="5"/>
  <c r="I89" i="5"/>
  <c r="I87" i="5"/>
  <c r="I72" i="5"/>
  <c r="I73" i="5"/>
  <c r="I74" i="5"/>
  <c r="I75" i="5"/>
  <c r="I76" i="5"/>
  <c r="I77" i="5"/>
  <c r="I71" i="5"/>
  <c r="I59" i="5"/>
  <c r="I60" i="5"/>
  <c r="I61" i="5"/>
  <c r="I62" i="5"/>
  <c r="I63" i="5"/>
  <c r="I64" i="5"/>
  <c r="I65" i="5"/>
  <c r="I52" i="5"/>
  <c r="I53" i="5"/>
  <c r="I51" i="5"/>
  <c r="I41" i="5"/>
  <c r="I40" i="5"/>
  <c r="I23" i="5"/>
  <c r="I12" i="5"/>
  <c r="I13" i="5"/>
  <c r="I14" i="5"/>
  <c r="I15" i="5"/>
  <c r="I16" i="5"/>
  <c r="I17" i="5"/>
  <c r="L137" i="5"/>
  <c r="L136" i="5"/>
  <c r="L135" i="5"/>
  <c r="L134" i="5"/>
  <c r="L133" i="5"/>
  <c r="L132" i="5"/>
  <c r="L131" i="5"/>
  <c r="L120" i="5"/>
  <c r="L113" i="5"/>
  <c r="L112" i="5"/>
  <c r="L111" i="5"/>
  <c r="L110" i="5"/>
  <c r="L109" i="5"/>
  <c r="L108" i="5"/>
  <c r="L107" i="5"/>
  <c r="L101" i="5"/>
  <c r="L100" i="5"/>
  <c r="L99" i="5"/>
  <c r="L98" i="5"/>
  <c r="L97" i="5"/>
  <c r="L96" i="5"/>
  <c r="L89" i="5"/>
  <c r="L88" i="5"/>
  <c r="L87" i="5"/>
  <c r="L77" i="5"/>
  <c r="L76" i="5"/>
  <c r="L75" i="5"/>
  <c r="L74" i="5"/>
  <c r="L73" i="5"/>
  <c r="L72" i="5"/>
  <c r="L71" i="5"/>
  <c r="L65" i="5"/>
  <c r="L64" i="5"/>
  <c r="L63" i="5"/>
  <c r="L62" i="5"/>
  <c r="L61" i="5"/>
  <c r="L60" i="5"/>
  <c r="L59" i="5"/>
  <c r="L53" i="5"/>
  <c r="L52" i="5"/>
  <c r="L51" i="5"/>
  <c r="L41" i="5"/>
  <c r="L40" i="5"/>
  <c r="L23" i="5"/>
  <c r="L12" i="5"/>
  <c r="L13" i="5"/>
  <c r="L14" i="5"/>
  <c r="L15" i="5"/>
  <c r="L16" i="5"/>
  <c r="L17" i="5"/>
  <c r="L11" i="5"/>
  <c r="N16" i="4" l="1"/>
  <c r="S12" i="4"/>
  <c r="N14" i="4"/>
  <c r="N12" i="4"/>
  <c r="P10" i="4"/>
  <c r="S40" i="5"/>
  <c r="T71" i="5"/>
  <c r="N11" i="4"/>
  <c r="O11" i="4" s="1"/>
  <c r="P9" i="4"/>
  <c r="T11" i="4"/>
  <c r="T16" i="4"/>
  <c r="T16" i="5"/>
  <c r="S29" i="5"/>
  <c r="S16" i="4"/>
  <c r="T26" i="5"/>
  <c r="T41" i="5"/>
  <c r="S53" i="5"/>
  <c r="T62" i="5"/>
  <c r="N9" i="4"/>
  <c r="O9" i="4" s="1"/>
  <c r="P18" i="4"/>
  <c r="T10" i="4"/>
  <c r="T15" i="4"/>
  <c r="N28" i="5"/>
  <c r="O28" i="5" s="1"/>
  <c r="N113" i="5"/>
  <c r="O113" i="5" s="1"/>
  <c r="T122" i="5"/>
  <c r="S15" i="4"/>
  <c r="S52" i="5"/>
  <c r="O18" i="4"/>
  <c r="O19" i="4"/>
  <c r="O17" i="4"/>
  <c r="O14" i="4"/>
  <c r="O10" i="4"/>
  <c r="O13" i="4"/>
  <c r="O15" i="4"/>
  <c r="O12" i="4"/>
  <c r="O16" i="4"/>
  <c r="P74" i="5"/>
  <c r="N76" i="5"/>
  <c r="N112" i="5"/>
  <c r="O112" i="5" s="1"/>
  <c r="S112" i="5"/>
  <c r="P75" i="5"/>
  <c r="N101" i="5"/>
  <c r="O101" i="5" s="1"/>
  <c r="N120" i="5"/>
  <c r="O120" i="5" s="1"/>
  <c r="P109" i="5"/>
  <c r="T61" i="5"/>
  <c r="P108" i="5"/>
  <c r="N121" i="5"/>
  <c r="O121" i="5" s="1"/>
  <c r="P29" i="5"/>
  <c r="P25" i="5"/>
  <c r="S24" i="5"/>
  <c r="T77" i="5"/>
  <c r="N131" i="5"/>
  <c r="O131" i="5" s="1"/>
  <c r="P13" i="5"/>
  <c r="S17" i="5"/>
  <c r="N29" i="5"/>
  <c r="O29" i="5" s="1"/>
  <c r="T60" i="5"/>
  <c r="T137" i="5"/>
  <c r="N24" i="5"/>
  <c r="O24" i="5" s="1"/>
  <c r="T76" i="5"/>
  <c r="N109" i="5"/>
  <c r="O109" i="5" s="1"/>
  <c r="S14" i="5"/>
  <c r="T15" i="5"/>
  <c r="S72" i="5"/>
  <c r="N125" i="5"/>
  <c r="N122" i="5"/>
  <c r="N26" i="5"/>
  <c r="O26" i="5" s="1"/>
  <c r="N89" i="5"/>
  <c r="O89" i="5" s="1"/>
  <c r="N136" i="5"/>
  <c r="O136" i="5" s="1"/>
  <c r="S136" i="5"/>
  <c r="P65" i="5"/>
  <c r="N99" i="5"/>
  <c r="O99" i="5" s="1"/>
  <c r="T113" i="5"/>
  <c r="T135" i="5"/>
  <c r="P59" i="5"/>
  <c r="N87" i="5"/>
  <c r="O87" i="5" s="1"/>
  <c r="T112" i="5"/>
  <c r="P110" i="5"/>
  <c r="P26" i="5"/>
  <c r="P24" i="5"/>
  <c r="N88" i="5"/>
  <c r="O88" i="5" s="1"/>
  <c r="N110" i="5"/>
  <c r="O110" i="5" s="1"/>
  <c r="S110" i="5"/>
  <c r="T87" i="5"/>
  <c r="N108" i="5"/>
  <c r="O108" i="5" s="1"/>
  <c r="S109" i="5"/>
  <c r="T121" i="5"/>
  <c r="N137" i="5"/>
  <c r="O137" i="5" s="1"/>
  <c r="T108" i="5"/>
  <c r="S121" i="5"/>
  <c r="P27" i="5"/>
  <c r="N71" i="5"/>
  <c r="O71" i="5" s="1"/>
  <c r="S76" i="5"/>
  <c r="S89" i="5"/>
  <c r="S108" i="5"/>
  <c r="S120" i="5"/>
  <c r="P107" i="5"/>
  <c r="S59" i="5"/>
  <c r="N77" i="5"/>
  <c r="O77" i="5" s="1"/>
  <c r="T75" i="5"/>
  <c r="T88" i="5"/>
  <c r="N100" i="5"/>
  <c r="O100" i="5" s="1"/>
  <c r="T120" i="5"/>
  <c r="N135" i="5"/>
  <c r="O135" i="5" s="1"/>
  <c r="T13" i="5"/>
  <c r="N27" i="5"/>
  <c r="O27" i="5" s="1"/>
  <c r="T59" i="5"/>
  <c r="S75" i="5"/>
  <c r="N107" i="5"/>
  <c r="O107" i="5" s="1"/>
  <c r="T125" i="5"/>
  <c r="T134" i="5"/>
  <c r="T89" i="5"/>
  <c r="P23" i="5"/>
  <c r="P64" i="5"/>
  <c r="T65" i="5"/>
  <c r="N75" i="5"/>
  <c r="T74" i="5"/>
  <c r="P96" i="5"/>
  <c r="N98" i="5"/>
  <c r="O98" i="5" s="1"/>
  <c r="T97" i="5"/>
  <c r="N124" i="5"/>
  <c r="O124" i="5" s="1"/>
  <c r="S125" i="5"/>
  <c r="N134" i="5"/>
  <c r="O134" i="5" s="1"/>
  <c r="P40" i="5"/>
  <c r="P131" i="5"/>
  <c r="T28" i="5"/>
  <c r="N74" i="5"/>
  <c r="N97" i="5"/>
  <c r="O97" i="5" s="1"/>
  <c r="O122" i="5"/>
  <c r="T124" i="5"/>
  <c r="N133" i="5"/>
  <c r="O133" i="5" s="1"/>
  <c r="T133" i="5"/>
  <c r="P41" i="5"/>
  <c r="P132" i="5"/>
  <c r="S28" i="5"/>
  <c r="T64" i="5"/>
  <c r="N73" i="5"/>
  <c r="O73" i="5" s="1"/>
  <c r="T73" i="5"/>
  <c r="S96" i="5"/>
  <c r="T111" i="5"/>
  <c r="O125" i="5"/>
  <c r="S124" i="5"/>
  <c r="N132" i="5"/>
  <c r="O132" i="5" s="1"/>
  <c r="P51" i="5"/>
  <c r="P125" i="5"/>
  <c r="P12" i="5"/>
  <c r="P28" i="5"/>
  <c r="N25" i="5"/>
  <c r="O25" i="5" s="1"/>
  <c r="T27" i="5"/>
  <c r="P77" i="5"/>
  <c r="N72" i="5"/>
  <c r="T96" i="5"/>
  <c r="N111" i="5"/>
  <c r="O111" i="5" s="1"/>
  <c r="N123" i="5"/>
  <c r="O123" i="5" s="1"/>
  <c r="T123" i="5"/>
  <c r="S131" i="5"/>
  <c r="T132" i="5"/>
  <c r="P52" i="5"/>
  <c r="P124" i="5"/>
  <c r="P122" i="5"/>
  <c r="P76" i="5"/>
  <c r="P73" i="5"/>
  <c r="P63" i="5"/>
  <c r="P62" i="5"/>
  <c r="S12" i="5"/>
  <c r="P72" i="5"/>
  <c r="P100" i="5"/>
  <c r="P123" i="5"/>
  <c r="P53" i="5"/>
  <c r="P61" i="5"/>
  <c r="P88" i="5"/>
  <c r="P113" i="5"/>
  <c r="P137" i="5"/>
  <c r="P16" i="5"/>
  <c r="P112" i="5"/>
  <c r="P136" i="5"/>
  <c r="P111" i="5"/>
  <c r="P134" i="5"/>
  <c r="P121" i="5"/>
  <c r="P135" i="5"/>
  <c r="P133" i="5"/>
  <c r="P60" i="5"/>
  <c r="P87" i="5"/>
  <c r="P99" i="5"/>
  <c r="P120" i="5"/>
  <c r="P89" i="5"/>
  <c r="P98" i="5"/>
  <c r="N62" i="5"/>
  <c r="O62" i="5" s="1"/>
  <c r="N11" i="5"/>
  <c r="O11" i="5" s="1"/>
  <c r="P17" i="5"/>
  <c r="P11" i="5"/>
  <c r="P15" i="5"/>
  <c r="P14" i="5"/>
  <c r="N17" i="5"/>
  <c r="O17" i="5" s="1"/>
  <c r="N40" i="5"/>
  <c r="O40" i="5" s="1"/>
  <c r="N15" i="5"/>
  <c r="O15" i="5" s="1"/>
  <c r="N41" i="5"/>
  <c r="O41" i="5" s="1"/>
  <c r="N14" i="5"/>
  <c r="O14" i="5" s="1"/>
  <c r="N60" i="5"/>
  <c r="O60" i="5" s="1"/>
  <c r="N12" i="5"/>
  <c r="O12" i="5" s="1"/>
  <c r="N52" i="5"/>
  <c r="O52" i="5" s="1"/>
  <c r="N63" i="5"/>
  <c r="O63" i="5" s="1"/>
  <c r="N16" i="5"/>
  <c r="O16" i="5" s="1"/>
  <c r="N51" i="5"/>
  <c r="O51" i="5" s="1"/>
  <c r="N53" i="5"/>
  <c r="O53" i="5" s="1"/>
  <c r="O76" i="5"/>
  <c r="N23" i="5"/>
  <c r="O23" i="5" s="1"/>
  <c r="N13" i="5"/>
  <c r="O13" i="5" s="1"/>
  <c r="N61" i="5"/>
  <c r="O61" i="5" s="1"/>
  <c r="O75" i="5"/>
  <c r="O72" i="5"/>
  <c r="O74" i="5"/>
  <c r="N59" i="5"/>
  <c r="O59" i="5" s="1"/>
  <c r="N65" i="5"/>
  <c r="O65" i="5" s="1"/>
  <c r="N64" i="5"/>
  <c r="O64" i="5" s="1"/>
</calcChain>
</file>

<file path=xl/sharedStrings.xml><?xml version="1.0" encoding="utf-8"?>
<sst xmlns="http://schemas.openxmlformats.org/spreadsheetml/2006/main" count="408" uniqueCount="47">
  <si>
    <t># cycle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</si>
  <si>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</si>
  <si>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</si>
  <si>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</si>
  <si>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</si>
  <si>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</si>
  <si>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</si>
  <si>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</si>
  <si>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</si>
  <si>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</si>
  <si>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</si>
  <si>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</si>
  <si>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</si>
  <si>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</si>
  <si>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</si>
  <si>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</si>
  <si>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</si>
  <si>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</si>
  <si>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</si>
  <si>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</si>
  <si>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</si>
  <si>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</si>
  <si>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</si>
  <si>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</si>
  <si>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</si>
  <si>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</si>
  <si>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</si>
  <si>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</si>
  <si>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</si>
  <si>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</si>
  <si>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</si>
  <si>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</si>
  <si>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</si>
  <si>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</si>
  <si>
    <t>Fei Cao, 2018, Jom</t>
  </si>
  <si>
    <t>da/dN, mm/cycle</t>
  </si>
  <si>
    <t>Fei Cao, 2018, Jom, Total</t>
  </si>
  <si>
    <t>Caton et al., IJF, 2012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</si>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</sst>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00"/>
    <numFmt numFmtId="166" formatCode="0.0000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65" fontId="0" fillId="0" borderId="3" xfId="0" applyNumberFormat="1" applyBorder="1">
      <alignment vertical="center"/>
    </xf>
    <xf numFmtId="166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'Ref_dadN-dK'!$B$3</c:f>
              <c:strCache>
                <c:ptCount val="1"/>
                <c:pt idx="0">
                  <c:v>Fei Cao, 2018, Jom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398650105623435E-2"/>
                  <c:y val="-7.622406968230316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'Ref_dadN-dK'!$B$13:$B$29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'Ref_dadN-dK'!$C$13:$C$29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tx>
            <c:strRef>
              <c:f>'Ref_dadN-dK'!$C$3</c:f>
              <c:strCache>
                <c:ptCount val="1"/>
                <c:pt idx="0">
                  <c:v>Fei Cao, 2018, Jom,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'Ref_dadN-dK'!$B$5:$B$40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'Ref_dadN-dK'!$C$5:$C$40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ser>
          <c:idx val="2"/>
          <c:order val="2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362626057982242E-2"/>
                  <c:y val="5.017084808531519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7B3-A04F-1086B45C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4262423525977"/>
          <c:y val="0.58578339102892529"/>
          <c:w val="0.30105737576474029"/>
          <c:h val="0.27573715307056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'AMS2'!$A$16:$A$17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'AMS2'!$I$40:$I$41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'AMS2'!$A$40:$A$41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'AMS2'!$L$40:$L$41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'AMS2'!$A$15:$A$17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'AMS2'!$I$51:$I$53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'AMS2'!$A$51:$A$53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'AMS2'!$L$51:$L$53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'AMS2'!$I$87:$I$89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'AMS2'!$L$79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'AMS2'!$L$87:$L$89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'AMS2'!$S$11:$S$17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'AMS2'!$S$23:$S$29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'AMS2'!$S$40:$S$41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'AMS2'!$S$51:$S$53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'AMS2'!$S$59:$S$65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'AMS2'!$S$71:$S$77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'AMS2'!$S$87:$S$89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'AMS2'!$S$96:$S$101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'AMS2'!$S$107:$S$113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'AMS2'!$S$120:$S$125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'AMS2'!$S$131:$S$137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ser>
          <c:idx val="11"/>
          <c:order val="11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94087129540086"/>
                  <c:y val="0.31055010195819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6-41E5-842F-D8A88100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151321463483933E-2"/>
          <c:y val="5.1580866138073556E-2"/>
          <c:w val="0.30279525415297831"/>
          <c:h val="0.895211964110107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'AMS2'!$T$11:$T$17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'AMS2'!$T$23:$T$29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'AMS2'!$T$40:$T$41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'AMS2'!$T$51:$T$53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'AMS2'!$T$59:$T$65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'AMS2'!$T$71:$T$77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'AMS2'!$T$87:$T$89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'AMS2'!$T$96:$T$101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'AMS2'!$T$107:$T$113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'AMS2'!$T$120:$T$125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'AMS2'!$T$131:$T$137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'AMS2'!$I$59:$I$65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'AMS2'!$L$59:$L$65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'AMS2'!$I$71:$I$77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'AMS2'!$A$71:$A$77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'AMS2'!$L$71:$L$77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'AMS2'!$I$11:$I$17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'AMS2'!$L$11:$L$17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'AMS2'!$I$23:$I$29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'AMS2'!$L$19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'AMS2'!$A$23:$A$29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'AMS2'!$L$23:$L$29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'AMS2'!$I$96:$I$101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'AMS2'!$A$96:$A$101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'AMS2'!$L$96:$L$101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'AMS2'!$I$107:$I$113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'AMS2'!$L$107:$L$113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'AMS2'!$A$108:$A$113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'AMS2'!$I$120:$I$125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'AMS2'!$A$120:$A$125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'AMS2'!$L$120:$L$125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'AMS2'!$I$131:$I$137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'AMS2'!$A$131:$A$137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'AMS2'!$L$131:$L$137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5</xdr:row>
      <xdr:rowOff>19049</xdr:rowOff>
    </xdr:from>
    <xdr:to>
      <xdr:col>7</xdr:col>
      <xdr:colOff>419100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54</xdr:row>
      <xdr:rowOff>5798</xdr:rowOff>
    </xdr:from>
    <xdr:to>
      <xdr:col>7</xdr:col>
      <xdr:colOff>516338</xdr:colOff>
      <xdr:row>65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65</xdr:row>
      <xdr:rowOff>166646</xdr:rowOff>
    </xdr:from>
    <xdr:to>
      <xdr:col>7</xdr:col>
      <xdr:colOff>518243</xdr:colOff>
      <xdr:row>77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6</xdr:row>
      <xdr:rowOff>21867</xdr:rowOff>
    </xdr:from>
    <xdr:to>
      <xdr:col>7</xdr:col>
      <xdr:colOff>600159</xdr:colOff>
      <xdr:row>16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18</xdr:row>
      <xdr:rowOff>37105</xdr:rowOff>
    </xdr:from>
    <xdr:to>
      <xdr:col>7</xdr:col>
      <xdr:colOff>556343</xdr:colOff>
      <xdr:row>29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89</xdr:row>
      <xdr:rowOff>170457</xdr:rowOff>
    </xdr:from>
    <xdr:to>
      <xdr:col>7</xdr:col>
      <xdr:colOff>520148</xdr:colOff>
      <xdr:row>101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101</xdr:row>
      <xdr:rowOff>119021</xdr:rowOff>
    </xdr:from>
    <xdr:to>
      <xdr:col>7</xdr:col>
      <xdr:colOff>520149</xdr:colOff>
      <xdr:row>112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113</xdr:row>
      <xdr:rowOff>138071</xdr:rowOff>
    </xdr:from>
    <xdr:to>
      <xdr:col>7</xdr:col>
      <xdr:colOff>550628</xdr:colOff>
      <xdr:row>124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125</xdr:row>
      <xdr:rowOff>162836</xdr:rowOff>
    </xdr:from>
    <xdr:to>
      <xdr:col>7</xdr:col>
      <xdr:colOff>494429</xdr:colOff>
      <xdr:row>137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30</xdr:row>
      <xdr:rowOff>54251</xdr:rowOff>
    </xdr:from>
    <xdr:to>
      <xdr:col>7</xdr:col>
      <xdr:colOff>525863</xdr:colOff>
      <xdr:row>40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42</xdr:row>
      <xdr:rowOff>14246</xdr:rowOff>
    </xdr:from>
    <xdr:to>
      <xdr:col>7</xdr:col>
      <xdr:colOff>544913</xdr:colOff>
      <xdr:row>52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77</xdr:row>
      <xdr:rowOff>143787</xdr:rowOff>
    </xdr:from>
    <xdr:to>
      <xdr:col>7</xdr:col>
      <xdr:colOff>556343</xdr:colOff>
      <xdr:row>88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351182</xdr:colOff>
      <xdr:row>1</xdr:row>
      <xdr:rowOff>1</xdr:rowOff>
    </xdr:from>
    <xdr:to>
      <xdr:col>27</xdr:col>
      <xdr:colOff>508552</xdr:colOff>
      <xdr:row>15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15</xdr:row>
      <xdr:rowOff>181388</xdr:rowOff>
    </xdr:from>
    <xdr:to>
      <xdr:col>27</xdr:col>
      <xdr:colOff>517663</xdr:colOff>
      <xdr:row>31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238540</xdr:colOff>
      <xdr:row>6</xdr:row>
      <xdr:rowOff>24847</xdr:rowOff>
    </xdr:from>
    <xdr:to>
      <xdr:col>26</xdr:col>
      <xdr:colOff>695740</xdr:colOff>
      <xdr:row>19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J40"/>
  <sheetViews>
    <sheetView workbookViewId="0">
      <selection activeCell="I13" sqref="I13:K14"/>
    </sheetView>
  </sheetViews>
  <sheetFormatPr defaultRowHeight="14.25"/>
  <cols>
    <col min="2" max="2" width="17.75" customWidth="1"/>
    <col min="3" max="3" width="14.75" customWidth="1"/>
  </cols>
  <sheetData>
    <row r="1" spans="1:10" s="15" customFormat="1" ht="20.25">
      <c r="A1" s="15" t="s">
        <v>31</v>
      </c>
    </row>
    <row r="2" spans="1:10" s="15" customFormat="1" ht="20.25"/>
    <row r="3" spans="1:10">
      <c r="B3" t="s">
        <v>34</v>
      </c>
      <c r="C3" t="s">
        <v>36</v>
      </c>
      <c r="H3" t="s">
        <v>37</v>
      </c>
    </row>
    <row r="4" spans="1:10">
      <c r="B4" t="s">
        <v>32</v>
      </c>
      <c r="C4" t="s">
        <v>28</v>
      </c>
      <c r="H4" t="s">
        <v>32</v>
      </c>
      <c r="I4" t="s">
        <v>35</v>
      </c>
      <c r="J4" t="s">
        <v>28</v>
      </c>
    </row>
    <row r="5" spans="1:10">
      <c r="B5">
        <v>3.03488931872231</v>
      </c>
      <c r="C5" s="12">
        <v>5.9355387543338298E-11</v>
      </c>
      <c r="H5">
        <v>0.37711773893842199</v>
      </c>
      <c r="I5" s="12">
        <v>4.5423123535161E-8</v>
      </c>
      <c r="J5" s="12">
        <f>I5*0.001</f>
        <v>4.5423123535160999E-11</v>
      </c>
    </row>
    <row r="6" spans="1:10">
      <c r="B6">
        <v>3.0662470462727298</v>
      </c>
      <c r="C6" s="12">
        <v>1.03982690578927E-10</v>
      </c>
      <c r="H6">
        <v>0.6985787449816</v>
      </c>
      <c r="I6" s="12">
        <v>1.5465300835993599E-7</v>
      </c>
      <c r="J6" s="12">
        <f t="shared" ref="J6:J12" si="0">I6*0.001</f>
        <v>1.5465300835993599E-10</v>
      </c>
    </row>
    <row r="7" spans="1:10">
      <c r="B7">
        <v>3.1299378519892298</v>
      </c>
      <c r="C7" s="12">
        <v>1.44223265986385E-10</v>
      </c>
      <c r="H7">
        <v>1.2542509082599</v>
      </c>
      <c r="I7" s="12">
        <v>5.1714820722636103E-7</v>
      </c>
      <c r="J7" s="12">
        <f t="shared" si="0"/>
        <v>5.1714820722636105E-10</v>
      </c>
    </row>
    <row r="8" spans="1:10">
      <c r="B8">
        <v>3.2613158199877499</v>
      </c>
      <c r="C8" s="12">
        <v>2.00057524839119E-10</v>
      </c>
      <c r="H8">
        <v>1.8967946188090099</v>
      </c>
      <c r="I8">
        <v>1.1222206276760299E-6</v>
      </c>
      <c r="J8" s="12">
        <f t="shared" si="0"/>
        <v>1.1222206276760299E-9</v>
      </c>
    </row>
    <row r="9" spans="1:10">
      <c r="B9">
        <v>3.4333200182819898</v>
      </c>
      <c r="C9" s="12">
        <v>2.97667818069626E-10</v>
      </c>
      <c r="H9">
        <v>2.7159832795544299</v>
      </c>
      <c r="I9">
        <v>2.22544999539109E-6</v>
      </c>
      <c r="J9" s="12">
        <f t="shared" si="0"/>
        <v>2.2254499953910903E-9</v>
      </c>
    </row>
    <row r="10" spans="1:10">
      <c r="B10">
        <v>3.65174127254837</v>
      </c>
      <c r="C10" s="12">
        <v>4.8630779609571999E-10</v>
      </c>
      <c r="H10">
        <v>4.0122435917289696</v>
      </c>
      <c r="I10">
        <v>4.7430350939300298E-6</v>
      </c>
      <c r="J10" s="12">
        <f t="shared" si="0"/>
        <v>4.7430350939300298E-9</v>
      </c>
    </row>
    <row r="11" spans="1:10">
      <c r="B11">
        <v>3.92418975848453</v>
      </c>
      <c r="C11" s="12">
        <v>7.0694981791487397E-10</v>
      </c>
      <c r="H11">
        <v>5.7002656958327602</v>
      </c>
      <c r="I11">
        <v>9.5768052809248296E-6</v>
      </c>
      <c r="J11" s="12">
        <f t="shared" si="0"/>
        <v>9.5768052809248291E-9</v>
      </c>
    </row>
    <row r="12" spans="1:10">
      <c r="B12">
        <v>4.26053645543091</v>
      </c>
      <c r="C12" s="12">
        <v>1.2103279978808101E-9</v>
      </c>
      <c r="H12">
        <v>7.7281953503475203</v>
      </c>
      <c r="I12">
        <v>1.7045584328470599E-5</v>
      </c>
      <c r="J12" s="12">
        <f t="shared" si="0"/>
        <v>1.7045584328470601E-8</v>
      </c>
    </row>
    <row r="13" spans="1:10" ht="15">
      <c r="A13" s="16" t="s">
        <v>33</v>
      </c>
      <c r="B13" s="13">
        <v>4.9708261164373901</v>
      </c>
      <c r="C13" s="14">
        <v>1.8879755982172998E-9</v>
      </c>
    </row>
    <row r="14" spans="1:10" ht="15">
      <c r="A14" s="16"/>
      <c r="B14" s="13">
        <v>5.68151667583028</v>
      </c>
      <c r="C14" s="14">
        <v>3.0855617283107602E-9</v>
      </c>
    </row>
    <row r="15" spans="1:10" ht="15">
      <c r="A15" s="16"/>
      <c r="B15" s="13">
        <v>6.1054022965853303</v>
      </c>
      <c r="C15" s="14">
        <v>4.7000388661768204E-9</v>
      </c>
    </row>
    <row r="16" spans="1:10" ht="15">
      <c r="A16" s="16"/>
      <c r="B16" s="13">
        <v>6.4274057103154103</v>
      </c>
      <c r="C16" s="14">
        <v>5.8012158081172899E-9</v>
      </c>
    </row>
    <row r="17" spans="1:3" ht="15">
      <c r="A17" s="16"/>
      <c r="B17" s="13">
        <v>7.0504085813783801</v>
      </c>
      <c r="C17" s="14">
        <v>6.2252616355228199E-9</v>
      </c>
    </row>
    <row r="18" spans="1:3" ht="15">
      <c r="A18" s="16"/>
      <c r="B18" s="13">
        <v>7.3463468385524404</v>
      </c>
      <c r="C18" s="14">
        <v>9.2621531229420905E-9</v>
      </c>
    </row>
    <row r="19" spans="1:3" ht="15">
      <c r="A19" s="16"/>
      <c r="B19" s="13">
        <v>8.0584218776148209</v>
      </c>
      <c r="C19" s="14">
        <v>1.1170566058489E-8</v>
      </c>
    </row>
    <row r="20" spans="1:3" ht="15">
      <c r="A20" s="16"/>
      <c r="B20" s="13">
        <v>8.4834289824407207</v>
      </c>
      <c r="C20" s="14">
        <v>1.5138138132431501E-8</v>
      </c>
    </row>
    <row r="21" spans="1:3" ht="15">
      <c r="A21" s="16"/>
      <c r="B21" s="13">
        <v>8.8395177337443602</v>
      </c>
      <c r="C21" s="14">
        <v>2.05138464987828E-8</v>
      </c>
    </row>
    <row r="22" spans="1:3" ht="15">
      <c r="A22" s="16"/>
      <c r="B22" s="13">
        <v>9.4018709487762901</v>
      </c>
      <c r="C22" s="14">
        <v>2.65324389685152E-8</v>
      </c>
    </row>
    <row r="23" spans="1:3" ht="15">
      <c r="A23" s="16"/>
      <c r="B23" s="13">
        <v>10.3131861603009</v>
      </c>
      <c r="C23" s="14">
        <v>3.5963755482158002E-8</v>
      </c>
    </row>
    <row r="24" spans="1:3" ht="15">
      <c r="A24" s="16"/>
      <c r="B24" s="13">
        <v>11.5478198468945</v>
      </c>
      <c r="C24" s="14">
        <v>5.4792715714254297E-8</v>
      </c>
    </row>
    <row r="25" spans="1:3" ht="15">
      <c r="A25" s="16"/>
      <c r="B25" s="13">
        <v>13.063857322002301</v>
      </c>
      <c r="C25" s="14">
        <v>8.7476845978345504E-8</v>
      </c>
    </row>
    <row r="26" spans="1:3" ht="15">
      <c r="A26" s="16"/>
      <c r="B26" s="13">
        <v>14.778925406905101</v>
      </c>
      <c r="C26" s="14">
        <v>1.10564098817298E-7</v>
      </c>
    </row>
    <row r="27" spans="1:3" ht="15">
      <c r="A27" s="16"/>
      <c r="B27" s="13">
        <v>16.2114338519455</v>
      </c>
      <c r="C27" s="14">
        <v>1.3972277746978999E-7</v>
      </c>
    </row>
    <row r="28" spans="1:3" ht="15">
      <c r="A28" s="16"/>
      <c r="B28" s="13">
        <v>17.24277427362</v>
      </c>
      <c r="C28" s="14">
        <v>1.89359517224642E-7</v>
      </c>
    </row>
    <row r="29" spans="1:3" ht="15">
      <c r="A29" s="16"/>
      <c r="B29" s="13">
        <v>18.914101456267801</v>
      </c>
      <c r="C29" s="14">
        <v>2.4495434361906002E-7</v>
      </c>
    </row>
    <row r="30" spans="1:3">
      <c r="B30">
        <v>20.747428935801199</v>
      </c>
      <c r="C30" s="12">
        <v>2.8860472832206001E-7</v>
      </c>
    </row>
    <row r="31" spans="1:3">
      <c r="B31">
        <v>23.713737056616502</v>
      </c>
      <c r="C31" s="12">
        <v>3.3225183737901698E-7</v>
      </c>
    </row>
    <row r="32" spans="1:3">
      <c r="B32">
        <v>26.826957952797201</v>
      </c>
      <c r="C32" s="12">
        <v>4.5042572723190799E-7</v>
      </c>
    </row>
    <row r="33" spans="2:3">
      <c r="B33">
        <v>29.731326465101301</v>
      </c>
      <c r="C33" s="12">
        <v>6.8621203935267004E-7</v>
      </c>
    </row>
    <row r="34" spans="2:3">
      <c r="B34">
        <v>32.950130794918003</v>
      </c>
      <c r="C34" s="12">
        <v>9.5216840843197095E-7</v>
      </c>
    </row>
    <row r="35" spans="2:3">
      <c r="B35">
        <v>36.894725687781197</v>
      </c>
      <c r="C35">
        <v>1.52006238786628E-6</v>
      </c>
    </row>
    <row r="36" spans="2:3">
      <c r="B36">
        <v>40.057013926518202</v>
      </c>
      <c r="C36">
        <v>2.4836251598394602E-6</v>
      </c>
    </row>
    <row r="37" spans="2:3">
      <c r="B37">
        <v>43.939705607607898</v>
      </c>
      <c r="C37">
        <v>3.78354192522973E-6</v>
      </c>
    </row>
    <row r="38" spans="2:3">
      <c r="B38">
        <v>46.257118042797899</v>
      </c>
      <c r="C38">
        <v>6.0382393784068498E-6</v>
      </c>
    </row>
    <row r="39" spans="2:3">
      <c r="B39">
        <v>48.696752516586301</v>
      </c>
      <c r="C39">
        <v>9.8643171969822904E-6</v>
      </c>
    </row>
    <row r="40" spans="2:3">
      <c r="B40">
        <v>48.696752516586301</v>
      </c>
      <c r="C40">
        <v>1.6881085220425599E-5</v>
      </c>
    </row>
  </sheetData>
  <mergeCells count="1">
    <mergeCell ref="A13:A2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137"/>
  <sheetViews>
    <sheetView topLeftCell="A115" zoomScale="115" zoomScaleNormal="115" workbookViewId="0">
      <pane xSplit="1" topLeftCell="B1" activePane="topRight" state="frozen"/>
      <selection pane="topRight" activeCell="B25" sqref="B25"/>
    </sheetView>
  </sheetViews>
  <sheetFormatPr defaultRowHeight="14.25"/>
  <cols>
    <col min="2" max="2" width="9.25" customWidth="1"/>
    <col min="3" max="3" width="9.75" customWidth="1"/>
    <col min="10" max="10" width="12.25" bestFit="1" customWidth="1"/>
    <col min="11" max="11" width="13.875" customWidth="1"/>
    <col min="13" max="13" width="9.75" customWidth="1"/>
    <col min="16" max="16" width="9.75" customWidth="1"/>
  </cols>
  <sheetData>
    <row r="1" spans="1:20">
      <c r="A1" s="9" t="s">
        <v>12</v>
      </c>
      <c r="B1" s="9">
        <v>6.1000000000000004E-3</v>
      </c>
    </row>
    <row r="2" spans="1:20">
      <c r="A2" s="9" t="s">
        <v>15</v>
      </c>
      <c r="B2" s="9">
        <v>552</v>
      </c>
    </row>
    <row r="3" spans="1:20">
      <c r="A3" s="9" t="s">
        <v>26</v>
      </c>
      <c r="B3" s="9">
        <f>B1*B2*0.001</f>
        <v>3.3672000000000003E-3</v>
      </c>
    </row>
    <row r="4" spans="1:20">
      <c r="A4" s="9" t="s">
        <v>18</v>
      </c>
      <c r="B4" s="9">
        <v>200</v>
      </c>
    </row>
    <row r="5" spans="1:20">
      <c r="A5" s="3"/>
      <c r="B5" s="3"/>
    </row>
    <row r="6" spans="1:20">
      <c r="B6" t="s">
        <v>1</v>
      </c>
      <c r="S6" t="s">
        <v>25</v>
      </c>
    </row>
    <row r="7" spans="1:20">
      <c r="A7" s="1" t="s">
        <v>0</v>
      </c>
      <c r="B7" s="2" t="s">
        <v>13</v>
      </c>
      <c r="C7" s="2" t="s">
        <v>14</v>
      </c>
      <c r="I7" s="2" t="s">
        <v>16</v>
      </c>
      <c r="J7" s="2" t="s">
        <v>27</v>
      </c>
      <c r="K7" s="2" t="s">
        <v>28</v>
      </c>
      <c r="L7" s="2" t="s">
        <v>17</v>
      </c>
      <c r="M7" s="2" t="s">
        <v>29</v>
      </c>
      <c r="N7" s="2" t="s">
        <v>30</v>
      </c>
      <c r="O7" s="2" t="s">
        <v>24</v>
      </c>
      <c r="P7" s="2" t="s">
        <v>22</v>
      </c>
      <c r="Q7" s="2" t="s">
        <v>19</v>
      </c>
      <c r="R7" s="2" t="s">
        <v>20</v>
      </c>
      <c r="S7" s="2" t="s">
        <v>21</v>
      </c>
      <c r="T7" s="2" t="s">
        <v>23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20000</v>
      </c>
      <c r="B9" s="5"/>
      <c r="C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4">
        <v>50000</v>
      </c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4">
        <v>80000</v>
      </c>
      <c r="B11" s="5">
        <v>24</v>
      </c>
      <c r="C11" s="5">
        <v>78</v>
      </c>
      <c r="I11" s="5">
        <f>B11*$B$1</f>
        <v>0.1464</v>
      </c>
      <c r="J11" s="5">
        <f>0.0000008571*A11^1.0706*0.001</f>
        <v>1.5215269009020714E-4</v>
      </c>
      <c r="K11" s="5">
        <f>0.0000008571*1.0706*A11^(1.0706-1)*0.001</f>
        <v>2.0361833751321997E-9</v>
      </c>
      <c r="L11" s="5">
        <f t="shared" ref="L11:L17" si="0">C11*$B$1/2</f>
        <v>0.23790000000000003</v>
      </c>
      <c r="M11" s="10">
        <f>0.0000025876*A11^1.0129*0.001</f>
        <v>2.3946221220372778E-4</v>
      </c>
      <c r="N11" s="5">
        <f t="shared" ref="N11:N17" si="1">2*J11*M11/SQRT(-2*$B$3*$B$3+2*$B$3*SQRT($B$3*$B$3-4*M11*M11)+4*J11*J11+4*M11*M11)</f>
        <v>2.409919982801831E-4</v>
      </c>
      <c r="O11" s="11">
        <f>J11/N11</f>
        <v>0.63135992554122378</v>
      </c>
      <c r="P11" s="11">
        <f>J11/$B$3</f>
        <v>4.5186710052924427E-2</v>
      </c>
      <c r="Q11" s="5">
        <v>0.74428651721108896</v>
      </c>
      <c r="R11" s="5">
        <v>0.563896904900828</v>
      </c>
      <c r="S11" s="5">
        <f>Q11*$B$4*SQRT(PI()*$J11)</f>
        <v>3.2545046874809271</v>
      </c>
      <c r="T11" s="5">
        <f>R11*$B$4*SQRT(PI()*$J11)</f>
        <v>2.4657239891062601</v>
      </c>
    </row>
    <row r="12" spans="1:20">
      <c r="A12" s="4">
        <v>90000</v>
      </c>
      <c r="B12" s="5">
        <v>29</v>
      </c>
      <c r="C12" s="5">
        <v>88</v>
      </c>
      <c r="I12" s="5">
        <f t="shared" ref="I12:I17" si="2">B12*$B$1</f>
        <v>0.1769</v>
      </c>
      <c r="J12" s="5">
        <f t="shared" ref="J12:J17" si="3">0.0000008571*A12^1.0706*0.001</f>
        <v>1.7260108669735192E-4</v>
      </c>
      <c r="K12" s="5">
        <f t="shared" ref="K12:K17" si="4">0.0000008571*1.0706*A12^(1.0706-1)*0.001</f>
        <v>2.0531858157576111E-9</v>
      </c>
      <c r="L12" s="5">
        <f t="shared" si="0"/>
        <v>0.26840000000000003</v>
      </c>
      <c r="M12" s="10">
        <f t="shared" ref="M12:M17" si="5">0.0000025876*A12^1.0129*0.001</f>
        <v>2.6980461890503525E-4</v>
      </c>
      <c r="N12" s="5">
        <f t="shared" si="1"/>
        <v>2.7197451000955268E-4</v>
      </c>
      <c r="O12" s="11">
        <f t="shared" ref="O12:O17" si="6">J12/N12</f>
        <v>0.63462229122607694</v>
      </c>
      <c r="P12" s="11">
        <f t="shared" ref="P12:P17" si="7">J12/$B$3</f>
        <v>5.1259529192608663E-2</v>
      </c>
      <c r="Q12" s="5">
        <v>0.75281789624287299</v>
      </c>
      <c r="R12" s="5">
        <v>0.57682018457016304</v>
      </c>
      <c r="S12" s="5">
        <f t="shared" ref="S12:S17" si="8">Q12*$B$4*SQRT(PI()*$J12)</f>
        <v>3.5060380867270631</v>
      </c>
      <c r="T12" s="5">
        <f t="shared" ref="T12:T17" si="9">R12*$B$4*SQRT(PI()*$J12)</f>
        <v>2.6863781352555374</v>
      </c>
    </row>
    <row r="13" spans="1:20">
      <c r="A13" s="4">
        <v>91000</v>
      </c>
      <c r="B13" s="5">
        <v>29</v>
      </c>
      <c r="C13" s="5">
        <v>90</v>
      </c>
      <c r="I13" s="5">
        <f t="shared" si="2"/>
        <v>0.1769</v>
      </c>
      <c r="J13" s="5">
        <f t="shared" si="3"/>
        <v>1.7465507506093437E-4</v>
      </c>
      <c r="K13" s="5">
        <f t="shared" si="4"/>
        <v>2.0547881687938057E-9</v>
      </c>
      <c r="L13" s="5">
        <f t="shared" si="0"/>
        <v>0.27450000000000002</v>
      </c>
      <c r="M13" s="10">
        <f t="shared" si="5"/>
        <v>2.7284133682404274E-4</v>
      </c>
      <c r="N13" s="5">
        <f t="shared" si="1"/>
        <v>2.75083715469765E-4</v>
      </c>
      <c r="O13" s="11">
        <f t="shared" si="6"/>
        <v>0.63491608277383127</v>
      </c>
      <c r="P13" s="11">
        <f t="shared" si="7"/>
        <v>5.1869528112655723E-2</v>
      </c>
      <c r="Q13" s="5">
        <v>0.75364456681166803</v>
      </c>
      <c r="R13" s="5">
        <v>0.57807422251817298</v>
      </c>
      <c r="S13" s="5">
        <f t="shared" si="8"/>
        <v>3.5307105026152557</v>
      </c>
      <c r="T13" s="5">
        <f t="shared" si="9"/>
        <v>2.7081900654716731</v>
      </c>
    </row>
    <row r="14" spans="1:20">
      <c r="A14" s="4">
        <v>92000</v>
      </c>
      <c r="B14" s="5">
        <v>30</v>
      </c>
      <c r="C14" s="5">
        <v>92</v>
      </c>
      <c r="I14" s="5">
        <f t="shared" si="2"/>
        <v>0.18300000000000002</v>
      </c>
      <c r="J14" s="5">
        <f t="shared" si="3"/>
        <v>1.7671065760762225E-4</v>
      </c>
      <c r="K14" s="5">
        <f t="shared" si="4"/>
        <v>2.0563742395078315E-9</v>
      </c>
      <c r="L14" s="5">
        <f t="shared" si="0"/>
        <v>0.28060000000000002</v>
      </c>
      <c r="M14" s="10">
        <f t="shared" si="5"/>
        <v>2.7587848526196691E-4</v>
      </c>
      <c r="N14" s="5">
        <f t="shared" si="1"/>
        <v>2.7819496980482699E-4</v>
      </c>
      <c r="O14" s="11">
        <f t="shared" si="6"/>
        <v>0.63520435948786924</v>
      </c>
      <c r="P14" s="11">
        <f t="shared" si="7"/>
        <v>5.2480000477435923E-2</v>
      </c>
      <c r="Q14" s="5">
        <v>0.75446605895536401</v>
      </c>
      <c r="R14" s="5">
        <v>0.57932070158249804</v>
      </c>
      <c r="S14" s="5">
        <f t="shared" si="8"/>
        <v>3.555298016536498</v>
      </c>
      <c r="T14" s="5">
        <f t="shared" si="9"/>
        <v>2.7299541401857046</v>
      </c>
    </row>
    <row r="15" spans="1:20">
      <c r="A15" s="4">
        <v>95000</v>
      </c>
      <c r="B15" s="5">
        <v>30</v>
      </c>
      <c r="C15" s="5">
        <v>92</v>
      </c>
      <c r="I15" s="5">
        <f t="shared" si="2"/>
        <v>0.18300000000000002</v>
      </c>
      <c r="J15" s="5">
        <f t="shared" si="3"/>
        <v>1.8288681089255517E-4</v>
      </c>
      <c r="K15" s="5">
        <f t="shared" si="4"/>
        <v>2.0610381025428367E-9</v>
      </c>
      <c r="L15" s="5">
        <f t="shared" si="0"/>
        <v>0.28060000000000002</v>
      </c>
      <c r="M15" s="10">
        <f t="shared" si="5"/>
        <v>2.8499246798275885E-4</v>
      </c>
      <c r="N15" s="5">
        <f t="shared" si="1"/>
        <v>2.8754117633022352E-4</v>
      </c>
      <c r="O15" s="11">
        <f t="shared" si="6"/>
        <v>0.63603694339248584</v>
      </c>
      <c r="P15" s="11">
        <f t="shared" si="7"/>
        <v>5.4314210885173186E-2</v>
      </c>
      <c r="Q15" s="5">
        <v>0.75690439858751501</v>
      </c>
      <c r="R15" s="5">
        <v>0.58302430097688196</v>
      </c>
      <c r="S15" s="5">
        <f t="shared" si="8"/>
        <v>3.6285837767658884</v>
      </c>
      <c r="T15" s="5">
        <f t="shared" si="9"/>
        <v>2.7950062437645897</v>
      </c>
    </row>
    <row r="16" spans="1:20">
      <c r="A16" s="4">
        <v>100000</v>
      </c>
      <c r="B16" s="5">
        <v>32</v>
      </c>
      <c r="C16" s="5">
        <v>100</v>
      </c>
      <c r="I16" s="5">
        <f t="shared" si="2"/>
        <v>0.19520000000000001</v>
      </c>
      <c r="J16" s="5">
        <f t="shared" si="3"/>
        <v>1.9321084287358487E-4</v>
      </c>
      <c r="K16" s="5">
        <f t="shared" si="4"/>
        <v>2.0685152838045981E-9</v>
      </c>
      <c r="L16" s="5">
        <f t="shared" si="0"/>
        <v>0.30499999999999999</v>
      </c>
      <c r="M16" s="10">
        <f t="shared" si="5"/>
        <v>3.0019063705047014E-4</v>
      </c>
      <c r="N16" s="5">
        <f t="shared" si="1"/>
        <v>3.0316059543404437E-4</v>
      </c>
      <c r="O16" s="11">
        <f t="shared" si="6"/>
        <v>0.63732175547735337</v>
      </c>
      <c r="P16" s="11">
        <f t="shared" si="7"/>
        <v>5.7380269325726076E-2</v>
      </c>
      <c r="Q16" s="5">
        <v>0.76087973244450102</v>
      </c>
      <c r="R16" s="5">
        <v>0.58907494543261596</v>
      </c>
      <c r="S16" s="5">
        <f t="shared" si="8"/>
        <v>3.7491834867660789</v>
      </c>
      <c r="T16" s="5">
        <f t="shared" si="9"/>
        <v>2.9026270035976887</v>
      </c>
    </row>
    <row r="17" spans="1:20">
      <c r="A17" s="4">
        <v>105000</v>
      </c>
      <c r="B17" s="5">
        <v>32</v>
      </c>
      <c r="C17" s="5">
        <v>102</v>
      </c>
      <c r="I17" s="5">
        <f t="shared" si="2"/>
        <v>0.19520000000000001</v>
      </c>
      <c r="J17" s="5">
        <f t="shared" si="3"/>
        <v>2.0357139780161898E-4</v>
      </c>
      <c r="K17" s="5">
        <f t="shared" si="4"/>
        <v>2.0756527474896483E-9</v>
      </c>
      <c r="L17" s="5">
        <f t="shared" si="0"/>
        <v>0.31110000000000004</v>
      </c>
      <c r="M17" s="10">
        <f t="shared" si="5"/>
        <v>3.1539861616414525E-4</v>
      </c>
      <c r="N17" s="5">
        <f t="shared" si="1"/>
        <v>3.1883477370564766E-4</v>
      </c>
      <c r="O17" s="11">
        <f t="shared" si="6"/>
        <v>0.63848555612556457</v>
      </c>
      <c r="P17" s="11">
        <f t="shared" si="7"/>
        <v>6.0457174448093065E-2</v>
      </c>
      <c r="Q17" s="5">
        <v>0.76474846526919205</v>
      </c>
      <c r="R17" s="5">
        <v>0.594982144701108</v>
      </c>
      <c r="S17" s="5">
        <f t="shared" si="8"/>
        <v>3.8679595655135031</v>
      </c>
      <c r="T17" s="5">
        <f t="shared" si="9"/>
        <v>3.0093121888074754</v>
      </c>
    </row>
    <row r="18" spans="1:20">
      <c r="B18" t="s">
        <v>2</v>
      </c>
    </row>
    <row r="19" spans="1:20">
      <c r="A19" s="1" t="s">
        <v>0</v>
      </c>
      <c r="B19" s="2" t="s">
        <v>13</v>
      </c>
      <c r="C19" s="2" t="s">
        <v>14</v>
      </c>
      <c r="I19" s="2" t="s">
        <v>16</v>
      </c>
      <c r="J19" s="2" t="s">
        <v>27</v>
      </c>
      <c r="K19" s="2" t="s">
        <v>28</v>
      </c>
      <c r="L19" s="2" t="s">
        <v>17</v>
      </c>
      <c r="M19" s="2" t="s">
        <v>29</v>
      </c>
      <c r="N19" s="2" t="s">
        <v>30</v>
      </c>
      <c r="O19" s="2" t="s">
        <v>24</v>
      </c>
      <c r="P19" s="2" t="s">
        <v>22</v>
      </c>
      <c r="Q19" s="2" t="s">
        <v>19</v>
      </c>
      <c r="R19" s="2" t="s">
        <v>20</v>
      </c>
      <c r="S19" s="2" t="s">
        <v>21</v>
      </c>
      <c r="T19" s="2" t="s">
        <v>23</v>
      </c>
    </row>
    <row r="20" spans="1:20">
      <c r="A20" s="4">
        <v>0</v>
      </c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4">
        <v>20000</v>
      </c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4">
        <v>50000</v>
      </c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4">
        <v>80000</v>
      </c>
      <c r="B23" s="5">
        <v>23</v>
      </c>
      <c r="C23" s="5">
        <v>100</v>
      </c>
      <c r="I23" s="5">
        <f t="shared" ref="I23" si="10">B23*$B$1</f>
        <v>0.14030000000000001</v>
      </c>
      <c r="J23" s="5">
        <f>0.0000000000062792*A23^2.1138*0.001</f>
        <v>1.4522986397044705E-4</v>
      </c>
      <c r="K23" s="5">
        <f>0.0000000000062792*2.1138*A23^(2.1138-1)*0.001</f>
        <v>3.8373360807591399E-9</v>
      </c>
      <c r="L23" s="5">
        <f>C23*$B$1/2</f>
        <v>0.30499999999999999</v>
      </c>
      <c r="M23" s="10">
        <f>0.0000079943*A23^0.93352*0.001</f>
        <v>3.0193468549379894E-4</v>
      </c>
      <c r="N23" s="5">
        <f t="shared" ref="N23" si="11">2*J23*M23/SQRT(-2*$B$3*$B$3+2*$B$3*SQRT($B$3*$B$3-4*M23*M23)+4*J23*J23+4*M23*M23)</f>
        <v>3.0741305719679356E-4</v>
      </c>
      <c r="O23" s="11">
        <f t="shared" ref="O23" si="12">J23/N23</f>
        <v>0.47242581461813671</v>
      </c>
      <c r="P23" s="11">
        <f t="shared" ref="P23" si="13">J23/$B$3</f>
        <v>4.3130750763378189E-2</v>
      </c>
      <c r="Q23" s="5">
        <v>0.80702116889975894</v>
      </c>
      <c r="R23" s="5">
        <v>0.53226463668080604</v>
      </c>
      <c r="S23" s="5">
        <f>Q23*$B$4*SQRT(PI()*$J23)</f>
        <v>3.447607557928535</v>
      </c>
      <c r="T23" s="5">
        <f>R23*$B$4*SQRT(PI()*$J23)</f>
        <v>2.2738431839905862</v>
      </c>
    </row>
    <row r="24" spans="1:20">
      <c r="A24" s="4">
        <v>90000</v>
      </c>
      <c r="B24" s="5">
        <v>26</v>
      </c>
      <c r="C24" s="5">
        <v>104</v>
      </c>
      <c r="I24" s="5">
        <f t="shared" ref="I24:I29" si="14">B24*$B$1</f>
        <v>0.15860000000000002</v>
      </c>
      <c r="J24" s="5">
        <f t="shared" ref="J24:J29" si="15">0.0000000000062792*A24^2.1138*0.001</f>
        <v>1.8628682144262746E-4</v>
      </c>
      <c r="K24" s="5">
        <f t="shared" ref="K24:K29" si="16">0.0000000000062792*2.1138*A24^(2.1138-1)*0.001</f>
        <v>4.3752564796158363E-9</v>
      </c>
      <c r="L24" s="5">
        <f t="shared" ref="L24:L29" si="17">C24*$B$1/2</f>
        <v>0.31720000000000004</v>
      </c>
      <c r="M24" s="10">
        <f t="shared" ref="M24:M29" si="18">0.0000079943*A24^0.93352*0.001</f>
        <v>3.3702716662405402E-4</v>
      </c>
      <c r="N24" s="5">
        <f t="shared" ref="N24:N29" si="19">2*J24*M24/SQRT(-2*$B$3*$B$3+2*$B$3*SQRT($B$3*$B$3-4*M24*M24)+4*J24*J24+4*M24*M24)</f>
        <v>3.4281210988237177E-4</v>
      </c>
      <c r="O24" s="11">
        <f t="shared" ref="O24:O29" si="20">J24/N24</f>
        <v>0.54340793709576818</v>
      </c>
      <c r="P24" s="11">
        <f t="shared" ref="P24:P29" si="21">J24/$B$3</f>
        <v>5.5323955049485458E-2</v>
      </c>
      <c r="Q24" s="5">
        <v>0.79704459369591696</v>
      </c>
      <c r="R24" s="5">
        <v>0.57317554059585996</v>
      </c>
      <c r="S24" s="5">
        <f t="shared" ref="S24:S29" si="22">Q24*$B$4*SQRT(PI()*$J24)</f>
        <v>3.8563693156547374</v>
      </c>
      <c r="T24" s="5">
        <f t="shared" ref="T24:T29" si="23">R24*$B$4*SQRT(PI()*$J24)</f>
        <v>2.7732156829370309</v>
      </c>
    </row>
    <row r="25" spans="1:20">
      <c r="A25" s="4">
        <v>91000</v>
      </c>
      <c r="B25" s="5">
        <v>34</v>
      </c>
      <c r="C25" s="5">
        <v>112</v>
      </c>
      <c r="I25" s="5">
        <f t="shared" si="14"/>
        <v>0.2074</v>
      </c>
      <c r="J25" s="5">
        <f t="shared" si="15"/>
        <v>1.9068916241990334E-4</v>
      </c>
      <c r="K25" s="5">
        <f t="shared" si="16"/>
        <v>4.429436829925194E-9</v>
      </c>
      <c r="L25" s="5">
        <f t="shared" si="17"/>
        <v>0.34160000000000001</v>
      </c>
      <c r="M25" s="10">
        <f t="shared" si="18"/>
        <v>3.4052167614303098E-4</v>
      </c>
      <c r="N25" s="5">
        <f t="shared" si="19"/>
        <v>3.463365642589785E-4</v>
      </c>
      <c r="O25" s="11">
        <f t="shared" si="20"/>
        <v>0.55058917278313291</v>
      </c>
      <c r="P25" s="11">
        <f t="shared" si="21"/>
        <v>5.6631373966471645E-2</v>
      </c>
      <c r="Q25" s="5">
        <v>0.79603373589595205</v>
      </c>
      <c r="R25" s="5">
        <v>0.577010092702679</v>
      </c>
      <c r="S25" s="5">
        <f t="shared" si="22"/>
        <v>3.8967218892682984</v>
      </c>
      <c r="T25" s="5">
        <f t="shared" si="23"/>
        <v>2.8245635293742746</v>
      </c>
    </row>
    <row r="26" spans="1:20">
      <c r="A26" s="4">
        <v>92000</v>
      </c>
      <c r="B26" s="5">
        <v>36</v>
      </c>
      <c r="C26" s="5">
        <v>116</v>
      </c>
      <c r="I26" s="5">
        <f t="shared" si="14"/>
        <v>0.21960000000000002</v>
      </c>
      <c r="J26" s="5">
        <f t="shared" si="15"/>
        <v>1.9514571770195194E-4</v>
      </c>
      <c r="K26" s="5">
        <f t="shared" si="16"/>
        <v>4.4836849791128842E-9</v>
      </c>
      <c r="L26" s="5">
        <f t="shared" si="17"/>
        <v>0.3538</v>
      </c>
      <c r="M26" s="10">
        <f t="shared" si="18"/>
        <v>3.440136336292335E-4</v>
      </c>
      <c r="N26" s="5">
        <f t="shared" si="19"/>
        <v>3.498583503046067E-4</v>
      </c>
      <c r="O26" s="11">
        <f t="shared" si="20"/>
        <v>0.55778493648085548</v>
      </c>
      <c r="P26" s="11">
        <f t="shared" si="21"/>
        <v>5.7954893591693965E-2</v>
      </c>
      <c r="Q26" s="5">
        <v>0.79500919372076095</v>
      </c>
      <c r="R26" s="5">
        <v>0.58079198477459903</v>
      </c>
      <c r="S26" s="5">
        <f t="shared" si="22"/>
        <v>3.9369200539020683</v>
      </c>
      <c r="T26" s="5">
        <f t="shared" si="23"/>
        <v>2.8761071319230873</v>
      </c>
    </row>
    <row r="27" spans="1:20">
      <c r="A27" s="4">
        <v>95000</v>
      </c>
      <c r="B27" s="5">
        <v>37</v>
      </c>
      <c r="C27" s="5">
        <v>120</v>
      </c>
      <c r="I27" s="5">
        <f t="shared" si="14"/>
        <v>0.22570000000000001</v>
      </c>
      <c r="J27" s="5">
        <f t="shared" si="15"/>
        <v>2.0884134086556941E-4</v>
      </c>
      <c r="K27" s="5">
        <f t="shared" si="16"/>
        <v>4.6468297507541088E-9</v>
      </c>
      <c r="L27" s="5">
        <f t="shared" si="17"/>
        <v>0.36600000000000005</v>
      </c>
      <c r="M27" s="10">
        <f t="shared" si="18"/>
        <v>3.5447448636881287E-4</v>
      </c>
      <c r="N27" s="5">
        <f t="shared" si="19"/>
        <v>3.6040802086908825E-4</v>
      </c>
      <c r="O27" s="11">
        <f t="shared" si="20"/>
        <v>0.57945808298597024</v>
      </c>
      <c r="P27" s="11">
        <f t="shared" si="21"/>
        <v>6.2022256137315691E-2</v>
      </c>
      <c r="Q27" s="5">
        <v>0.79181493649184598</v>
      </c>
      <c r="R27" s="5">
        <v>0.59178838958098801</v>
      </c>
      <c r="S27" s="5">
        <f t="shared" si="22"/>
        <v>4.0563634266412034</v>
      </c>
      <c r="T27" s="5">
        <f t="shared" si="23"/>
        <v>3.0316538236102546</v>
      </c>
    </row>
    <row r="28" spans="1:20">
      <c r="A28" s="4">
        <v>100000</v>
      </c>
      <c r="B28" s="5">
        <v>37</v>
      </c>
      <c r="C28" s="5">
        <v>120</v>
      </c>
      <c r="I28" s="5">
        <f t="shared" si="14"/>
        <v>0.22570000000000001</v>
      </c>
      <c r="J28" s="5">
        <f t="shared" si="15"/>
        <v>2.3275783882171464E-4</v>
      </c>
      <c r="K28" s="5">
        <f t="shared" si="16"/>
        <v>4.9200351970134115E-9</v>
      </c>
      <c r="L28" s="5">
        <f t="shared" si="17"/>
        <v>0.36600000000000005</v>
      </c>
      <c r="M28" s="10">
        <f t="shared" si="18"/>
        <v>3.7186083648366088E-4</v>
      </c>
      <c r="N28" s="5">
        <f t="shared" si="19"/>
        <v>3.7794034361048322E-4</v>
      </c>
      <c r="O28" s="11">
        <f t="shared" si="20"/>
        <v>0.61585867388002891</v>
      </c>
      <c r="P28" s="11">
        <f t="shared" si="21"/>
        <v>6.9125041227641543E-2</v>
      </c>
      <c r="Q28" s="5">
        <v>0.78593632261016599</v>
      </c>
      <c r="R28" s="5">
        <v>0.60887760464557505</v>
      </c>
      <c r="S28" s="5">
        <f t="shared" si="22"/>
        <v>4.2505433572709199</v>
      </c>
      <c r="T28" s="5">
        <f t="shared" si="23"/>
        <v>3.2929648158035167</v>
      </c>
    </row>
    <row r="29" spans="1:20">
      <c r="A29" s="4">
        <v>105000</v>
      </c>
      <c r="B29" s="5">
        <v>40</v>
      </c>
      <c r="C29" s="5">
        <v>128</v>
      </c>
      <c r="I29" s="5">
        <f t="shared" si="14"/>
        <v>0.24400000000000002</v>
      </c>
      <c r="J29" s="5">
        <f t="shared" si="15"/>
        <v>2.58044291781595E-4</v>
      </c>
      <c r="K29" s="5">
        <f t="shared" si="16"/>
        <v>5.1948002282660506E-9</v>
      </c>
      <c r="L29" s="5">
        <f t="shared" si="17"/>
        <v>0.39040000000000002</v>
      </c>
      <c r="M29" s="10">
        <f t="shared" si="18"/>
        <v>3.8918946549163386E-4</v>
      </c>
      <c r="N29" s="5">
        <f t="shared" si="19"/>
        <v>3.9541265546933516E-4</v>
      </c>
      <c r="O29" s="11">
        <f t="shared" si="20"/>
        <v>0.6525949238405363</v>
      </c>
      <c r="P29" s="11">
        <f t="shared" si="21"/>
        <v>7.6634679193868793E-2</v>
      </c>
      <c r="Q29" s="5">
        <v>0.77910648373946301</v>
      </c>
      <c r="R29" s="5">
        <v>0.62429207502910899</v>
      </c>
      <c r="S29" s="5">
        <f t="shared" si="22"/>
        <v>4.436585738347226</v>
      </c>
      <c r="T29" s="5">
        <f t="shared" si="23"/>
        <v>3.5550022679102113</v>
      </c>
    </row>
    <row r="30" spans="1:20">
      <c r="B30" t="s">
        <v>3</v>
      </c>
    </row>
    <row r="31" spans="1:20">
      <c r="A31" s="1" t="s">
        <v>0</v>
      </c>
      <c r="B31" s="2" t="s">
        <v>13</v>
      </c>
      <c r="C31" s="2" t="s">
        <v>14</v>
      </c>
      <c r="I31" s="2" t="s">
        <v>16</v>
      </c>
      <c r="J31" s="2" t="s">
        <v>27</v>
      </c>
      <c r="K31" s="2" t="s">
        <v>28</v>
      </c>
      <c r="L31" s="2" t="s">
        <v>17</v>
      </c>
      <c r="M31" s="2" t="s">
        <v>29</v>
      </c>
      <c r="N31" s="2" t="s">
        <v>30</v>
      </c>
      <c r="O31" s="2" t="s">
        <v>24</v>
      </c>
      <c r="P31" s="2" t="s">
        <v>22</v>
      </c>
      <c r="Q31" s="2" t="s">
        <v>19</v>
      </c>
      <c r="R31" s="2" t="s">
        <v>20</v>
      </c>
      <c r="S31" s="2" t="s">
        <v>21</v>
      </c>
      <c r="T31" s="2" t="s">
        <v>23</v>
      </c>
    </row>
    <row r="32" spans="1:20">
      <c r="A32" s="4">
        <v>0</v>
      </c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4">
        <v>20000</v>
      </c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4">
        <v>50000</v>
      </c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4">
        <v>80000</v>
      </c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4">
        <v>90000</v>
      </c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4">
        <v>91000</v>
      </c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4">
        <v>92000</v>
      </c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4">
        <v>95000</v>
      </c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4">
        <v>100000</v>
      </c>
      <c r="B40" s="5">
        <v>20</v>
      </c>
      <c r="C40" s="5">
        <v>60</v>
      </c>
      <c r="I40" s="5">
        <f t="shared" ref="I40:I41" si="24">B40*$B$1</f>
        <v>0.12200000000000001</v>
      </c>
      <c r="J40" s="5">
        <f>2.1465E-32*A40^6.1509*0.001</f>
        <v>1.2196378474833443E-4</v>
      </c>
      <c r="K40" s="5">
        <f>2.1465E-32*6.1509*A40^(6.1509-1)*0.001</f>
        <v>7.5018704360852877E-9</v>
      </c>
      <c r="L40" s="5">
        <f>C40*$B$1/2</f>
        <v>0.18300000000000002</v>
      </c>
      <c r="M40" s="10">
        <f>1.461E-21*A40^4.0196*0.001</f>
        <v>1.8308392565894059E-4</v>
      </c>
      <c r="N40" s="5">
        <f t="shared" ref="N40:N41" si="25">2*J40*M40/SQRT(-2*$B$3*$B$3+2*$B$3*SQRT($B$3*$B$3-4*M40*M40)+4*J40*J40+4*M40*M40)</f>
        <v>1.837005070651396E-4</v>
      </c>
      <c r="O40" s="11">
        <f t="shared" ref="O40" si="26">J40/N40</f>
        <v>0.66392731678789796</v>
      </c>
      <c r="P40" s="11">
        <f t="shared" ref="P40" si="27">J40/$B$3</f>
        <v>3.622112875633595E-2</v>
      </c>
      <c r="Q40" s="5">
        <v>0.71642104083473901</v>
      </c>
      <c r="R40" s="5">
        <v>0.55089949612096301</v>
      </c>
      <c r="S40" s="5">
        <f>Q40*$B$4*SQRT(PI()*$J40)</f>
        <v>2.8047148292832196</v>
      </c>
      <c r="T40" s="5">
        <f>R40*$B$4*SQRT(PI()*$J40)</f>
        <v>2.1567149736624489</v>
      </c>
    </row>
    <row r="41" spans="1:20">
      <c r="A41" s="4">
        <v>105000</v>
      </c>
      <c r="B41" s="5">
        <v>27</v>
      </c>
      <c r="C41" s="5">
        <v>73</v>
      </c>
      <c r="I41" s="5">
        <f t="shared" si="24"/>
        <v>0.16470000000000001</v>
      </c>
      <c r="J41" s="5">
        <f>2.1465E-32*A41^6.1509*0.001</f>
        <v>1.6465091649514935E-4</v>
      </c>
      <c r="K41" s="5">
        <f>2.1465E-32*6.1509*A41^(6.1509-1)*0.001</f>
        <v>9.6452506882858968E-9</v>
      </c>
      <c r="L41" s="5">
        <f>C41*$B$1/2</f>
        <v>0.22265000000000001</v>
      </c>
      <c r="M41" s="10">
        <f>1.461E-21*A41^4.0196*0.001</f>
        <v>2.2275256952842174E-4</v>
      </c>
      <c r="N41" s="5">
        <f t="shared" si="25"/>
        <v>2.2365806390966608E-4</v>
      </c>
      <c r="O41" s="11">
        <f t="shared" ref="O41" si="28">J41/N41</f>
        <v>0.73617250197449036</v>
      </c>
      <c r="P41" s="11">
        <f t="shared" ref="P41" si="29">J41/$B$3</f>
        <v>4.8898466528614078E-2</v>
      </c>
      <c r="Q41" s="5">
        <v>0.71012005350318497</v>
      </c>
      <c r="R41" s="5">
        <v>0.58632123389355195</v>
      </c>
      <c r="S41" s="5">
        <f>Q41*$B$4*SQRT(PI()*$J41)</f>
        <v>3.2301209561441588</v>
      </c>
      <c r="T41" s="5">
        <f>R41*$B$4*SQRT(PI()*$J41)</f>
        <v>2.6669976369331874</v>
      </c>
    </row>
    <row r="42" spans="1:20">
      <c r="B42" t="s">
        <v>4</v>
      </c>
    </row>
    <row r="43" spans="1:20">
      <c r="A43" s="1" t="s">
        <v>0</v>
      </c>
      <c r="B43" s="2" t="s">
        <v>13</v>
      </c>
      <c r="C43" s="2" t="s">
        <v>14</v>
      </c>
      <c r="I43" s="2" t="s">
        <v>16</v>
      </c>
      <c r="J43" s="2" t="s">
        <v>27</v>
      </c>
      <c r="K43" s="2" t="s">
        <v>28</v>
      </c>
      <c r="L43" s="2" t="s">
        <v>17</v>
      </c>
      <c r="M43" s="2" t="s">
        <v>29</v>
      </c>
      <c r="N43" s="2" t="s">
        <v>30</v>
      </c>
      <c r="O43" s="2" t="s">
        <v>24</v>
      </c>
      <c r="P43" s="2" t="s">
        <v>22</v>
      </c>
      <c r="Q43" s="2" t="s">
        <v>19</v>
      </c>
      <c r="R43" s="2" t="s">
        <v>20</v>
      </c>
      <c r="S43" s="2" t="s">
        <v>21</v>
      </c>
      <c r="T43" s="2" t="s">
        <v>23</v>
      </c>
    </row>
    <row r="44" spans="1:20">
      <c r="A44" s="4">
        <v>0</v>
      </c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4">
        <v>20000</v>
      </c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4">
        <v>50000</v>
      </c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4">
        <v>80000</v>
      </c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4">
        <v>90000</v>
      </c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4">
        <v>91000</v>
      </c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4">
        <v>92000</v>
      </c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4">
        <v>95000</v>
      </c>
      <c r="B51" s="5">
        <v>10</v>
      </c>
      <c r="C51" s="5">
        <v>35</v>
      </c>
      <c r="I51" s="5">
        <f t="shared" ref="I51:I53" si="30">B51*$B$1</f>
        <v>6.1000000000000006E-2</v>
      </c>
      <c r="J51" s="5">
        <f>2.5162E-28*A51^5.3003*0.001</f>
        <v>6.083781152916614E-5</v>
      </c>
      <c r="K51" s="5">
        <f>2.5162E-28*5.3003*A51^(5.3003-1)*0.001</f>
        <v>3.3943016047162127E-9</v>
      </c>
      <c r="L51" s="5">
        <f>C51*$B$1/2</f>
        <v>0.10675000000000001</v>
      </c>
      <c r="M51" s="10">
        <f>1.9489E-21*A51^3.9674*0.001</f>
        <v>1.0924716789947306E-4</v>
      </c>
      <c r="N51" s="5">
        <f t="shared" ref="N51:N53" si="31">2*J51*M51/SQRT(-2*$B$3*$B$3+2*$B$3*SQRT($B$3*$B$3-4*M51*M51)+4*J51*J51+4*M51*M51)</f>
        <v>1.0943344582216867E-4</v>
      </c>
      <c r="O51" s="11">
        <f t="shared" ref="O51:O52" si="32">J51/N51</f>
        <v>0.55593434961399901</v>
      </c>
      <c r="P51" s="11">
        <f t="shared" ref="P51:P52" si="33">J51/$B$3</f>
        <v>1.8067774866110161E-2</v>
      </c>
      <c r="Q51" s="5">
        <v>0.71678645440665301</v>
      </c>
      <c r="R51" s="5">
        <v>0.47825408289895599</v>
      </c>
      <c r="S51" s="5">
        <f>Q51*$B$4*SQRT(PI()*$J51)</f>
        <v>1.9818989754409562</v>
      </c>
      <c r="T51" s="5">
        <f>R51*$B$4*SQRT(PI()*$J51)</f>
        <v>1.3223621499411768</v>
      </c>
    </row>
    <row r="52" spans="1:20">
      <c r="A52" s="4">
        <v>100000</v>
      </c>
      <c r="B52" s="5">
        <v>13</v>
      </c>
      <c r="C52" s="5">
        <v>46</v>
      </c>
      <c r="I52" s="5">
        <f t="shared" si="30"/>
        <v>7.9300000000000009E-2</v>
      </c>
      <c r="J52" s="5">
        <f t="shared" ref="J52:J53" si="34">2.5162E-28*A52^5.3003*0.001</f>
        <v>7.9844528019444916E-5</v>
      </c>
      <c r="K52" s="5">
        <f t="shared" ref="K52:K53" si="35">2.5162E-28*5.3003*A52^(5.3003-1)*0.001</f>
        <v>4.23199951861466E-9</v>
      </c>
      <c r="L52" s="5">
        <f>C52*$B$1/2</f>
        <v>0.14030000000000001</v>
      </c>
      <c r="M52" s="10">
        <f t="shared" ref="M52:M53" si="36">1.9489E-21*A52^3.9674*0.001</f>
        <v>1.3390276827437419E-4</v>
      </c>
      <c r="N52" s="5">
        <f t="shared" si="31"/>
        <v>1.3420249313503223E-4</v>
      </c>
      <c r="O52" s="11">
        <f t="shared" si="32"/>
        <v>0.59495562380578682</v>
      </c>
      <c r="P52" s="11">
        <f t="shared" si="33"/>
        <v>2.3712440015278245E-2</v>
      </c>
      <c r="Q52" s="5">
        <v>0.71563080363556397</v>
      </c>
      <c r="R52" s="5">
        <v>0.50501493830209099</v>
      </c>
      <c r="S52" s="5">
        <f t="shared" ref="S52:S53" si="37">Q52*$B$4*SQRT(PI()*$J52)</f>
        <v>2.2668173973517702</v>
      </c>
      <c r="T52" s="5">
        <f t="shared" ref="T52:T53" si="38">R52*$B$4*SQRT(PI()*$J52)</f>
        <v>1.5996749193159243</v>
      </c>
    </row>
    <row r="53" spans="1:20">
      <c r="A53" s="4">
        <v>105000</v>
      </c>
      <c r="B53" s="5">
        <v>17</v>
      </c>
      <c r="C53" s="5">
        <v>52</v>
      </c>
      <c r="I53" s="5">
        <f t="shared" si="30"/>
        <v>0.1037</v>
      </c>
      <c r="J53" s="5">
        <f t="shared" si="34"/>
        <v>1.0340815745867041E-4</v>
      </c>
      <c r="K53" s="5">
        <f t="shared" si="35"/>
        <v>5.2199453045541865E-9</v>
      </c>
      <c r="L53" s="5">
        <f>C53*$B$1/2</f>
        <v>0.15860000000000002</v>
      </c>
      <c r="M53" s="10">
        <f t="shared" si="36"/>
        <v>1.6250097861563351E-4</v>
      </c>
      <c r="N53" s="5">
        <f t="shared" si="31"/>
        <v>1.6297251987201937E-4</v>
      </c>
      <c r="O53" s="11">
        <f t="shared" ref="O53" si="39">J53/N53</f>
        <v>0.63451284633676741</v>
      </c>
      <c r="P53" s="11">
        <f t="shared" ref="P53" si="40">J53/$B$3</f>
        <v>3.0710429276155381E-2</v>
      </c>
      <c r="Q53" s="5">
        <v>0.71639891206847905</v>
      </c>
      <c r="R53" s="5">
        <v>0.53233423019992798</v>
      </c>
      <c r="S53" s="5">
        <f t="shared" si="37"/>
        <v>2.5824816815648073</v>
      </c>
      <c r="T53" s="5">
        <f t="shared" si="38"/>
        <v>1.9189635478254445</v>
      </c>
    </row>
    <row r="54" spans="1:20">
      <c r="B54" t="s">
        <v>5</v>
      </c>
    </row>
    <row r="55" spans="1:20">
      <c r="A55" s="1" t="s">
        <v>0</v>
      </c>
      <c r="B55" s="2" t="s">
        <v>13</v>
      </c>
      <c r="C55" s="2" t="s">
        <v>14</v>
      </c>
      <c r="I55" s="2" t="s">
        <v>16</v>
      </c>
      <c r="J55" s="2" t="s">
        <v>27</v>
      </c>
      <c r="K55" s="2" t="s">
        <v>28</v>
      </c>
      <c r="L55" s="2" t="s">
        <v>17</v>
      </c>
      <c r="M55" s="2" t="s">
        <v>29</v>
      </c>
      <c r="N55" s="2" t="s">
        <v>30</v>
      </c>
      <c r="O55" s="2" t="s">
        <v>24</v>
      </c>
      <c r="P55" s="2" t="s">
        <v>22</v>
      </c>
      <c r="Q55" s="2" t="s">
        <v>19</v>
      </c>
      <c r="R55" s="2" t="s">
        <v>20</v>
      </c>
      <c r="S55" s="2" t="s">
        <v>21</v>
      </c>
      <c r="T55" s="2" t="s">
        <v>23</v>
      </c>
    </row>
    <row r="56" spans="1:20">
      <c r="A56" s="4">
        <v>0</v>
      </c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4">
        <v>20000</v>
      </c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4">
        <v>50000</v>
      </c>
      <c r="B58" s="5"/>
      <c r="C58" s="5"/>
      <c r="I58" s="5"/>
      <c r="J58" s="5"/>
      <c r="K58" s="5"/>
      <c r="L58" s="5"/>
      <c r="M58" s="10"/>
      <c r="N58" s="5"/>
      <c r="O58" s="5"/>
      <c r="P58" s="5"/>
      <c r="Q58" s="5"/>
      <c r="R58" s="5"/>
      <c r="S58" s="5"/>
      <c r="T58" s="5"/>
    </row>
    <row r="59" spans="1:20">
      <c r="A59" s="4">
        <v>80000</v>
      </c>
      <c r="B59" s="5">
        <v>46</v>
      </c>
      <c r="C59" s="5">
        <v>286</v>
      </c>
      <c r="I59" s="5">
        <f t="shared" ref="I59:I65" si="41">B59*$B$1</f>
        <v>0.28060000000000002</v>
      </c>
      <c r="J59" s="5">
        <f>4.5362E-23*A59^4.4356*0.001</f>
        <v>2.5400258737843216E-4</v>
      </c>
      <c r="K59" s="5">
        <f>4.5362E-23*4.4356*A59^(4.4356-1)*0.001</f>
        <v>1.408317345719723E-8</v>
      </c>
      <c r="L59" s="5">
        <f>C59*$B$1/2</f>
        <v>0.87230000000000008</v>
      </c>
      <c r="M59" s="10">
        <f>0.0000000010519*A59^1.8155*0.001</f>
        <v>8.3856035553900017E-4</v>
      </c>
      <c r="N59" s="5">
        <f t="shared" ref="N59:N65" si="42">2*J59*M59/SQRT(-2*$B$3*$B$3+2*$B$3*SQRT($B$3*$B$3-4*M59*M59)+4*J59*J59+4*M59*M59)</f>
        <v>1.7701645494930241E-3</v>
      </c>
      <c r="O59" s="11">
        <f t="shared" ref="O59" si="43">J59/N59</f>
        <v>0.14349094690161918</v>
      </c>
      <c r="P59" s="11">
        <f t="shared" ref="P59" si="44">J59/$B$3</f>
        <v>7.54343630845902E-2</v>
      </c>
      <c r="Q59" s="5">
        <v>0.99488963719791901</v>
      </c>
      <c r="R59" s="5">
        <v>0.55865901565291998</v>
      </c>
      <c r="S59" s="5">
        <f>Q59*$B$4*SQRT(PI()*$J59)</f>
        <v>5.6208100575580957</v>
      </c>
      <c r="T59" s="5">
        <f>R59*$B$4*SQRT(PI()*$J59)</f>
        <v>3.1562457749298654</v>
      </c>
    </row>
    <row r="60" spans="1:20">
      <c r="A60" s="4">
        <v>90000</v>
      </c>
      <c r="B60" s="5">
        <v>65</v>
      </c>
      <c r="C60" s="5">
        <v>335</v>
      </c>
      <c r="I60" s="5">
        <f t="shared" si="41"/>
        <v>0.39650000000000002</v>
      </c>
      <c r="J60" s="5">
        <f t="shared" ref="J60:J65" si="45">4.5362E-23*A60^4.4356*0.001</f>
        <v>4.2828244084461482E-4</v>
      </c>
      <c r="K60" s="5">
        <f t="shared" ref="K60:K65" si="46">4.5362E-23*4.4356*A60^(4.4356-1)*0.001</f>
        <v>2.1107662162337488E-8</v>
      </c>
      <c r="L60" s="5">
        <f t="shared" ref="L60:L65" si="47">C60*$B$1/2</f>
        <v>1.0217500000000002</v>
      </c>
      <c r="M60" s="10">
        <f t="shared" ref="M60:M65" si="48">0.0000000010519*A60^1.8155*0.001</f>
        <v>1.038488594174882E-3</v>
      </c>
      <c r="N60" s="5">
        <f t="shared" si="42"/>
        <v>1.8974050742798338E-3</v>
      </c>
      <c r="O60" s="11">
        <f t="shared" ref="O60:O65" si="49">J60/N60</f>
        <v>0.22572008826695628</v>
      </c>
      <c r="P60" s="11">
        <f t="shared" ref="P60:P65" si="50">J60/$B$3</f>
        <v>0.12719245689136813</v>
      </c>
      <c r="Q60" s="5">
        <v>1.00632513923406</v>
      </c>
      <c r="R60" s="5">
        <v>0.68301760788506505</v>
      </c>
      <c r="S60" s="5">
        <f t="shared" ref="S60:S65" si="51">Q60*$B$4*SQRT(PI()*$J60)</f>
        <v>7.3825838551552101</v>
      </c>
      <c r="T60" s="5">
        <f t="shared" ref="T60:T65" si="52">R60*$B$4*SQRT(PI()*$J60)</f>
        <v>5.0107411294494142</v>
      </c>
    </row>
    <row r="61" spans="1:20">
      <c r="A61" s="4">
        <v>91000</v>
      </c>
      <c r="B61" s="5">
        <v>70</v>
      </c>
      <c r="C61" s="5">
        <v>337</v>
      </c>
      <c r="I61" s="5">
        <f t="shared" si="41"/>
        <v>0.42700000000000005</v>
      </c>
      <c r="J61" s="5">
        <f t="shared" si="45"/>
        <v>4.4979662665540544E-4</v>
      </c>
      <c r="K61" s="5">
        <f t="shared" si="46"/>
        <v>2.1924372716403451E-8</v>
      </c>
      <c r="L61" s="5">
        <f t="shared" si="47"/>
        <v>1.0278500000000002</v>
      </c>
      <c r="M61" s="10">
        <f t="shared" si="48"/>
        <v>1.0595320611287075E-3</v>
      </c>
      <c r="N61" s="5">
        <f t="shared" si="42"/>
        <v>1.9211201216997478E-3</v>
      </c>
      <c r="O61" s="11">
        <f t="shared" si="49"/>
        <v>0.23413248425998434</v>
      </c>
      <c r="P61" s="11">
        <f t="shared" si="50"/>
        <v>0.13358179693971411</v>
      </c>
      <c r="Q61" s="5">
        <v>1.00939128683462</v>
      </c>
      <c r="R61" s="5">
        <v>0.69657073225058397</v>
      </c>
      <c r="S61" s="5">
        <f t="shared" si="51"/>
        <v>7.5887907958015015</v>
      </c>
      <c r="T61" s="5">
        <f t="shared" si="52"/>
        <v>5.236947881831707</v>
      </c>
    </row>
    <row r="62" spans="1:20">
      <c r="A62" s="4">
        <v>92000</v>
      </c>
      <c r="B62" s="5">
        <v>72</v>
      </c>
      <c r="C62" s="5">
        <v>346</v>
      </c>
      <c r="I62" s="5">
        <f t="shared" si="41"/>
        <v>0.43920000000000003</v>
      </c>
      <c r="J62" s="5">
        <f t="shared" si="45"/>
        <v>4.7213857098557559E-4</v>
      </c>
      <c r="K62" s="5">
        <f t="shared" si="46"/>
        <v>2.2763237450691434E-8</v>
      </c>
      <c r="L62" s="5">
        <f t="shared" si="47"/>
        <v>1.0553000000000001</v>
      </c>
      <c r="M62" s="10">
        <f t="shared" si="48"/>
        <v>1.0807649597106728E-3</v>
      </c>
      <c r="N62" s="5">
        <f t="shared" si="42"/>
        <v>1.9466394973091938E-3</v>
      </c>
      <c r="O62" s="11">
        <f t="shared" si="49"/>
        <v>0.24254032225186256</v>
      </c>
      <c r="P62" s="11">
        <f t="shared" si="50"/>
        <v>0.14021696691184829</v>
      </c>
      <c r="Q62" s="5">
        <v>1.0128808520481201</v>
      </c>
      <c r="R62" s="5">
        <v>0.71042035512244195</v>
      </c>
      <c r="S62" s="5">
        <f t="shared" si="51"/>
        <v>7.8018578597504735</v>
      </c>
      <c r="T62" s="5">
        <f t="shared" si="52"/>
        <v>5.472113151444419</v>
      </c>
    </row>
    <row r="63" spans="1:20">
      <c r="A63" s="4">
        <v>95000</v>
      </c>
      <c r="B63" s="5">
        <v>88</v>
      </c>
      <c r="C63" s="5">
        <v>368</v>
      </c>
      <c r="I63" s="5">
        <f t="shared" si="41"/>
        <v>0.53680000000000005</v>
      </c>
      <c r="J63" s="5">
        <f t="shared" si="45"/>
        <v>5.4435600464508148E-4</v>
      </c>
      <c r="K63" s="5">
        <f t="shared" si="46"/>
        <v>2.5416268360039266E-8</v>
      </c>
      <c r="L63" s="5">
        <f t="shared" si="47"/>
        <v>1.1224000000000001</v>
      </c>
      <c r="M63" s="10">
        <f t="shared" si="48"/>
        <v>1.1455964535547149E-3</v>
      </c>
      <c r="N63" s="5">
        <f t="shared" si="42"/>
        <v>2.0345331330425321E-3</v>
      </c>
      <c r="O63" s="11">
        <f t="shared" si="49"/>
        <v>0.26755819101900152</v>
      </c>
      <c r="P63" s="11">
        <f t="shared" si="50"/>
        <v>0.16166429218492559</v>
      </c>
      <c r="Q63" s="5">
        <v>1.0263426284196999</v>
      </c>
      <c r="R63" s="5">
        <v>0.754272194324345</v>
      </c>
      <c r="S63" s="5">
        <f t="shared" si="51"/>
        <v>8.4886535380762513</v>
      </c>
      <c r="T63" s="5">
        <f t="shared" si="52"/>
        <v>6.2384189779610564</v>
      </c>
    </row>
    <row r="64" spans="1:20">
      <c r="A64" s="4">
        <v>100000</v>
      </c>
      <c r="B64" s="5">
        <v>120</v>
      </c>
      <c r="C64" s="5">
        <v>426</v>
      </c>
      <c r="I64" s="5">
        <f t="shared" si="41"/>
        <v>0.7320000000000001</v>
      </c>
      <c r="J64" s="5">
        <f t="shared" si="45"/>
        <v>6.8342709736362976E-4</v>
      </c>
      <c r="K64" s="5">
        <f t="shared" si="46"/>
        <v>3.0314092330661101E-8</v>
      </c>
      <c r="L64" s="5">
        <f t="shared" si="47"/>
        <v>1.2993000000000001</v>
      </c>
      <c r="M64" s="10">
        <f t="shared" si="48"/>
        <v>1.2574028926561826E-3</v>
      </c>
      <c r="N64" s="5">
        <f t="shared" si="42"/>
        <v>2.226638195579641E-3</v>
      </c>
      <c r="O64" s="11">
        <f t="shared" si="49"/>
        <v>0.30693226170303761</v>
      </c>
      <c r="P64" s="11">
        <f t="shared" si="50"/>
        <v>0.20296599470290738</v>
      </c>
      <c r="Q64" s="5">
        <v>1.06295422236938</v>
      </c>
      <c r="R64" s="5">
        <v>0.83955882221382905</v>
      </c>
      <c r="S64" s="5">
        <f t="shared" si="51"/>
        <v>9.85066592219078</v>
      </c>
      <c r="T64" s="5">
        <f t="shared" si="52"/>
        <v>7.7804041845016236</v>
      </c>
    </row>
    <row r="65" spans="1:20">
      <c r="A65" s="4">
        <v>105000</v>
      </c>
      <c r="B65" s="5">
        <v>146</v>
      </c>
      <c r="C65" s="5">
        <v>460</v>
      </c>
      <c r="I65" s="5">
        <f t="shared" si="41"/>
        <v>0.89060000000000006</v>
      </c>
      <c r="J65" s="5">
        <f t="shared" si="45"/>
        <v>8.485539300157229E-4</v>
      </c>
      <c r="K65" s="5">
        <f t="shared" si="46"/>
        <v>3.5846150590264111E-8</v>
      </c>
      <c r="L65" s="5">
        <f t="shared" si="47"/>
        <v>1.403</v>
      </c>
      <c r="M65" s="10">
        <f t="shared" si="48"/>
        <v>1.3738636327602553E-3</v>
      </c>
      <c r="N65" s="5">
        <f t="shared" si="42"/>
        <v>2.5125007777170344E-3</v>
      </c>
      <c r="O65" s="11">
        <f t="shared" si="49"/>
        <v>0.33773280292743046</v>
      </c>
      <c r="P65" s="11">
        <f t="shared" si="50"/>
        <v>0.25200580007594525</v>
      </c>
      <c r="Q65" s="5">
        <v>1.12987696504665</v>
      </c>
      <c r="R65" s="5">
        <v>0.95252572264782098</v>
      </c>
      <c r="S65" s="5">
        <f t="shared" si="51"/>
        <v>11.667446316824215</v>
      </c>
      <c r="T65" s="5">
        <f t="shared" si="52"/>
        <v>9.8360645257767434</v>
      </c>
    </row>
    <row r="66" spans="1:20">
      <c r="B66" t="s">
        <v>6</v>
      </c>
    </row>
    <row r="67" spans="1:20">
      <c r="A67" s="1" t="s">
        <v>0</v>
      </c>
      <c r="B67" s="2" t="s">
        <v>13</v>
      </c>
      <c r="C67" s="2" t="s">
        <v>14</v>
      </c>
      <c r="I67" s="2" t="s">
        <v>16</v>
      </c>
      <c r="J67" s="2" t="s">
        <v>27</v>
      </c>
      <c r="K67" s="2" t="s">
        <v>28</v>
      </c>
      <c r="L67" s="2" t="s">
        <v>17</v>
      </c>
      <c r="M67" s="2" t="s">
        <v>29</v>
      </c>
      <c r="N67" s="2" t="s">
        <v>30</v>
      </c>
      <c r="O67" s="2" t="s">
        <v>24</v>
      </c>
      <c r="P67" s="2" t="s">
        <v>22</v>
      </c>
      <c r="Q67" s="2" t="s">
        <v>19</v>
      </c>
      <c r="R67" s="2" t="s">
        <v>20</v>
      </c>
      <c r="S67" s="2" t="s">
        <v>21</v>
      </c>
      <c r="T67" s="2" t="s">
        <v>23</v>
      </c>
    </row>
    <row r="68" spans="1:20">
      <c r="A68" s="4">
        <v>0</v>
      </c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4">
        <v>20000</v>
      </c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4">
        <v>50000</v>
      </c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4">
        <v>80000</v>
      </c>
      <c r="B71" s="5">
        <v>24</v>
      </c>
      <c r="C71" s="5">
        <v>66</v>
      </c>
      <c r="I71" s="5">
        <f t="shared" ref="I71:I77" si="53">B71*$B$1</f>
        <v>0.1464</v>
      </c>
      <c r="J71" s="5">
        <f>4.8836E-20*A71^3.7558*0.001</f>
        <v>1.2698881138197091E-4</v>
      </c>
      <c r="K71" s="5">
        <f>4.8836E-20*3.7558*A71^(3.7558-1)*0.001</f>
        <v>5.9618072223550818E-9</v>
      </c>
      <c r="L71" s="5">
        <f>C71*$B$1/2</f>
        <v>0.20130000000000001</v>
      </c>
      <c r="M71" s="10">
        <f>1.1319E-20*A71^3.9229*0.001</f>
        <v>1.9415106174343219E-4</v>
      </c>
      <c r="N71" s="5">
        <f t="shared" ref="N71:N77" si="54">2*J71*M71/SQRT(-2*$B$3*$B$3+2*$B$3*SQRT($B$3*$B$3-4*M71*M71)+4*J71*J71+4*M71*M71)</f>
        <v>1.9491500263377058E-4</v>
      </c>
      <c r="O71" s="11">
        <f t="shared" ref="O71" si="55">J71/N71</f>
        <v>0.65150865590665974</v>
      </c>
      <c r="P71" s="11">
        <f t="shared" ref="P71" si="56">J71/$B$3</f>
        <v>3.7713474513533768E-2</v>
      </c>
      <c r="Q71" s="5">
        <v>0.72360685308113404</v>
      </c>
      <c r="R71" s="5">
        <v>0.55160352305551397</v>
      </c>
      <c r="S71" s="5">
        <f>Q71*$B$4*SQRT(PI()*$J71)</f>
        <v>2.8906155352183562</v>
      </c>
      <c r="T71" s="5">
        <f>R71*$B$4*SQRT(PI()*$J71)</f>
        <v>2.2035083087399476</v>
      </c>
    </row>
    <row r="72" spans="1:20">
      <c r="A72" s="4">
        <v>90000</v>
      </c>
      <c r="B72" s="5">
        <v>30</v>
      </c>
      <c r="C72" s="5">
        <v>104</v>
      </c>
      <c r="I72" s="5">
        <f t="shared" si="53"/>
        <v>0.18300000000000002</v>
      </c>
      <c r="J72" s="5">
        <f t="shared" ref="J72:J77" si="57">4.8836E-20*A72^3.7558*0.001</f>
        <v>1.9764421265527579E-4</v>
      </c>
      <c r="K72" s="5">
        <f t="shared" ref="K72:K77" si="58">4.8836E-20*3.7558*A72^(3.7558-1)*0.001</f>
        <v>8.2479125987853886E-9</v>
      </c>
      <c r="L72" s="5">
        <f t="shared" ref="L72:L77" si="59">C72*$B$1/2</f>
        <v>0.31720000000000004</v>
      </c>
      <c r="M72" s="10">
        <f t="shared" ref="M72:M77" si="60">1.1319E-20*A72^3.9229*0.001</f>
        <v>3.0818109945302409E-4</v>
      </c>
      <c r="N72" s="5">
        <f t="shared" si="54"/>
        <v>3.1142356468799419E-4</v>
      </c>
      <c r="O72" s="11">
        <f t="shared" ref="O72:O77" si="61">J72/N72</f>
        <v>0.63464758311815461</v>
      </c>
      <c r="P72" s="11">
        <f t="shared" ref="P72:P77" si="62">J72/$B$3</f>
        <v>5.8696903259466554E-2</v>
      </c>
      <c r="Q72" s="5">
        <v>0.76387032923223896</v>
      </c>
      <c r="R72" s="5">
        <v>0.591276136824471</v>
      </c>
      <c r="S72" s="5">
        <f t="shared" ref="S72:S77" si="63">Q72*$B$4*SQRT(PI()*$J72)</f>
        <v>3.8068575333213475</v>
      </c>
      <c r="T72" s="5">
        <f t="shared" ref="T72:T77" si="64">R72*$B$4*SQRT(PI()*$J72)</f>
        <v>2.9467095783203803</v>
      </c>
    </row>
    <row r="73" spans="1:20">
      <c r="A73" s="4">
        <v>91000</v>
      </c>
      <c r="B73" s="5">
        <v>30</v>
      </c>
      <c r="C73" s="5">
        <v>106</v>
      </c>
      <c r="I73" s="5">
        <f t="shared" si="53"/>
        <v>0.18300000000000002</v>
      </c>
      <c r="J73" s="5">
        <f t="shared" si="57"/>
        <v>2.0601922368417759E-4</v>
      </c>
      <c r="K73" s="5">
        <f t="shared" si="58"/>
        <v>8.5029340693739925E-9</v>
      </c>
      <c r="L73" s="5">
        <f t="shared" si="59"/>
        <v>0.32330000000000003</v>
      </c>
      <c r="M73" s="10">
        <f t="shared" si="60"/>
        <v>3.2183371457442052E-4</v>
      </c>
      <c r="N73" s="5">
        <f t="shared" si="54"/>
        <v>3.255515957729789E-4</v>
      </c>
      <c r="O73" s="11">
        <f t="shared" si="61"/>
        <v>0.63283125120309236</v>
      </c>
      <c r="P73" s="11">
        <f t="shared" si="62"/>
        <v>6.1184136280641947E-2</v>
      </c>
      <c r="Q73" s="5">
        <v>0.76811858863369398</v>
      </c>
      <c r="R73" s="5">
        <v>0.59576084122249795</v>
      </c>
      <c r="S73" s="5">
        <f t="shared" si="63"/>
        <v>3.908292690788068</v>
      </c>
      <c r="T73" s="5">
        <f t="shared" si="64"/>
        <v>3.0313128410931189</v>
      </c>
    </row>
    <row r="74" spans="1:20">
      <c r="A74" s="4">
        <v>92000</v>
      </c>
      <c r="B74" s="5">
        <v>33</v>
      </c>
      <c r="C74" s="5">
        <v>106</v>
      </c>
      <c r="I74" s="5">
        <f t="shared" si="53"/>
        <v>0.20130000000000001</v>
      </c>
      <c r="J74" s="5">
        <f t="shared" si="57"/>
        <v>2.1465173689582149E-4</v>
      </c>
      <c r="K74" s="5">
        <f t="shared" si="58"/>
        <v>8.7629238416666204E-9</v>
      </c>
      <c r="L74" s="5">
        <f t="shared" si="59"/>
        <v>0.32330000000000003</v>
      </c>
      <c r="M74" s="10">
        <f t="shared" si="60"/>
        <v>3.3593196306532977E-4</v>
      </c>
      <c r="N74" s="5">
        <f t="shared" si="54"/>
        <v>3.4018984589436884E-4</v>
      </c>
      <c r="O74" s="11">
        <f t="shared" si="61"/>
        <v>0.63097631950623312</v>
      </c>
      <c r="P74" s="11">
        <f t="shared" si="62"/>
        <v>6.3747842984028705E-2</v>
      </c>
      <c r="Q74" s="5">
        <v>0.77240212632079697</v>
      </c>
      <c r="R74" s="5">
        <v>0.60033526083021305</v>
      </c>
      <c r="S74" s="5">
        <f t="shared" si="63"/>
        <v>4.0115812815174943</v>
      </c>
      <c r="T74" s="5">
        <f t="shared" si="64"/>
        <v>3.1179273242719994</v>
      </c>
    </row>
    <row r="75" spans="1:20">
      <c r="A75" s="4">
        <v>95000</v>
      </c>
      <c r="B75" s="5">
        <v>38</v>
      </c>
      <c r="C75" s="5">
        <v>110</v>
      </c>
      <c r="I75" s="5">
        <f t="shared" si="53"/>
        <v>0.23180000000000001</v>
      </c>
      <c r="J75" s="5">
        <f t="shared" si="57"/>
        <v>2.4214438444654593E-4</v>
      </c>
      <c r="K75" s="5">
        <f t="shared" si="58"/>
        <v>9.573114516887755E-9</v>
      </c>
      <c r="L75" s="5">
        <f t="shared" si="59"/>
        <v>0.33550000000000002</v>
      </c>
      <c r="M75" s="10">
        <f t="shared" si="60"/>
        <v>3.8099562713933099E-4</v>
      </c>
      <c r="N75" s="5">
        <f t="shared" si="54"/>
        <v>3.8734866936872622E-4</v>
      </c>
      <c r="O75" s="11">
        <f t="shared" si="61"/>
        <v>0.62513286760782194</v>
      </c>
      <c r="P75" s="11">
        <f t="shared" si="62"/>
        <v>7.1912682479967308E-2</v>
      </c>
      <c r="Q75" s="5">
        <v>0.78545907684053595</v>
      </c>
      <c r="R75" s="5">
        <v>0.61458259601669896</v>
      </c>
      <c r="S75" s="5">
        <f t="shared" si="63"/>
        <v>4.3327705995195496</v>
      </c>
      <c r="T75" s="5">
        <f t="shared" si="64"/>
        <v>3.390177135273166</v>
      </c>
    </row>
    <row r="76" spans="1:20">
      <c r="A76" s="4">
        <v>100000</v>
      </c>
      <c r="B76" s="5">
        <v>51</v>
      </c>
      <c r="C76" s="5">
        <v>162</v>
      </c>
      <c r="I76" s="5">
        <f t="shared" si="53"/>
        <v>0.31110000000000004</v>
      </c>
      <c r="J76" s="5">
        <f t="shared" si="57"/>
        <v>2.9358920643733394E-4</v>
      </c>
      <c r="K76" s="5">
        <f t="shared" si="58"/>
        <v>1.1026623415373368E-8</v>
      </c>
      <c r="L76" s="5">
        <f t="shared" si="59"/>
        <v>0.49410000000000004</v>
      </c>
      <c r="M76" s="10">
        <f t="shared" si="60"/>
        <v>4.6591646681199935E-4</v>
      </c>
      <c r="N76" s="5">
        <f t="shared" si="54"/>
        <v>4.7806005345308943E-4</v>
      </c>
      <c r="O76" s="11">
        <f t="shared" si="61"/>
        <v>0.61412620510059612</v>
      </c>
      <c r="P76" s="11">
        <f t="shared" si="62"/>
        <v>8.7190902363190159E-2</v>
      </c>
      <c r="Q76" s="5">
        <v>0.80799347502632402</v>
      </c>
      <c r="R76" s="5">
        <v>0.64009629396358103</v>
      </c>
      <c r="S76" s="5">
        <f t="shared" si="63"/>
        <v>4.9077544800561643</v>
      </c>
      <c r="T76" s="5">
        <f t="shared" si="64"/>
        <v>3.8879465632624899</v>
      </c>
    </row>
    <row r="77" spans="1:20">
      <c r="A77" s="4">
        <v>105000</v>
      </c>
      <c r="B77" s="5">
        <v>64</v>
      </c>
      <c r="C77" s="5">
        <v>192</v>
      </c>
      <c r="I77" s="5">
        <f t="shared" si="53"/>
        <v>0.39040000000000002</v>
      </c>
      <c r="J77" s="5">
        <f t="shared" si="57"/>
        <v>3.5263292093308936E-4</v>
      </c>
      <c r="K77" s="5">
        <f t="shared" si="58"/>
        <v>1.2613511661338039E-8</v>
      </c>
      <c r="L77" s="5">
        <f t="shared" si="59"/>
        <v>0.58560000000000001</v>
      </c>
      <c r="M77" s="10">
        <f t="shared" si="60"/>
        <v>5.6419802459343495E-4</v>
      </c>
      <c r="N77" s="5">
        <f t="shared" si="54"/>
        <v>5.870099515410971E-4</v>
      </c>
      <c r="O77" s="11">
        <f t="shared" si="61"/>
        <v>0.60072733010285462</v>
      </c>
      <c r="P77" s="11">
        <f t="shared" si="62"/>
        <v>0.10472586152681436</v>
      </c>
      <c r="Q77" s="5">
        <v>0.83195318675760999</v>
      </c>
      <c r="R77" s="5">
        <v>0.66807166055209799</v>
      </c>
      <c r="S77" s="5">
        <f t="shared" si="63"/>
        <v>5.5381568162273256</v>
      </c>
      <c r="T77" s="5">
        <f t="shared" si="64"/>
        <v>4.4472281367591817</v>
      </c>
    </row>
    <row r="78" spans="1:20">
      <c r="B78" t="s">
        <v>7</v>
      </c>
    </row>
    <row r="79" spans="1:20">
      <c r="A79" s="1" t="s">
        <v>0</v>
      </c>
      <c r="B79" s="2" t="s">
        <v>13</v>
      </c>
      <c r="C79" s="2" t="s">
        <v>14</v>
      </c>
      <c r="I79" s="2" t="s">
        <v>16</v>
      </c>
      <c r="J79" s="2" t="s">
        <v>27</v>
      </c>
      <c r="K79" s="2" t="s">
        <v>28</v>
      </c>
      <c r="L79" s="2" t="s">
        <v>17</v>
      </c>
      <c r="M79" s="2" t="s">
        <v>29</v>
      </c>
      <c r="N79" s="2" t="s">
        <v>30</v>
      </c>
      <c r="O79" s="2" t="s">
        <v>24</v>
      </c>
      <c r="P79" s="2" t="s">
        <v>22</v>
      </c>
      <c r="Q79" s="2" t="s">
        <v>19</v>
      </c>
      <c r="R79" s="2" t="s">
        <v>20</v>
      </c>
      <c r="S79" s="2" t="s">
        <v>21</v>
      </c>
      <c r="T79" s="2" t="s">
        <v>23</v>
      </c>
    </row>
    <row r="80" spans="1:20">
      <c r="A80" s="4">
        <v>0</v>
      </c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4">
        <v>20000</v>
      </c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4">
        <v>50000</v>
      </c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4">
        <v>80000</v>
      </c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4">
        <v>90000</v>
      </c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4">
        <v>91000</v>
      </c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4">
        <v>92000</v>
      </c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4">
        <v>95000</v>
      </c>
      <c r="B87" s="5">
        <v>22</v>
      </c>
      <c r="C87" s="5">
        <v>64</v>
      </c>
      <c r="I87" s="5">
        <f t="shared" ref="I87:I89" si="65">B87*$B$1</f>
        <v>0.13420000000000001</v>
      </c>
      <c r="J87" s="5">
        <f>8.8645E-29*A87^5.4602*0.001</f>
        <v>1.3397404622810059E-4</v>
      </c>
      <c r="K87" s="5">
        <f>8.8645E-29*5.4602*A87^(5.4602-1)*0.001</f>
        <v>7.7002640759439691E-9</v>
      </c>
      <c r="L87" s="5">
        <f>C87*$B$1/2</f>
        <v>0.19520000000000001</v>
      </c>
      <c r="M87" s="10">
        <f>1.108E-32*A87^6.2764*0.001</f>
        <v>1.9351926087908002E-4</v>
      </c>
      <c r="N87" s="5">
        <f t="shared" ref="N87" si="66">2*J87*M87/SQRT(-2*$B$3*$B$3+2*$B$3*SQRT($B$3*$B$3-4*M87*M87)+4*J87*J87+4*M87*M87)</f>
        <v>1.9419404055082758E-4</v>
      </c>
      <c r="O87" s="11">
        <f t="shared" ref="O87" si="67">J87/N87</f>
        <v>0.68989782512422027</v>
      </c>
      <c r="P87" s="11">
        <f t="shared" ref="P87" si="68">J87/$B$3</f>
        <v>3.9787968112408104E-2</v>
      </c>
      <c r="Q87" s="5">
        <v>0.71332595218198303</v>
      </c>
      <c r="R87" s="5">
        <v>0.56305446065839404</v>
      </c>
      <c r="S87" s="5">
        <f>Q87*$B$4*SQRT(PI()*$J87)</f>
        <v>2.9268690602115757</v>
      </c>
      <c r="T87" s="5">
        <f>R87*$B$4*SQRT(PI()*$J87)</f>
        <v>2.3102856065648045</v>
      </c>
    </row>
    <row r="88" spans="1:20">
      <c r="A88" s="4">
        <v>100000</v>
      </c>
      <c r="B88" s="5">
        <v>29</v>
      </c>
      <c r="C88" s="5">
        <v>86</v>
      </c>
      <c r="I88" s="5">
        <f t="shared" si="65"/>
        <v>0.1769</v>
      </c>
      <c r="J88" s="5">
        <f t="shared" ref="J88:J89" si="69">8.8645E-29*A88^5.4602*0.001</f>
        <v>1.7727775543359574E-4</v>
      </c>
      <c r="K88" s="5">
        <f t="shared" ref="K88:K89" si="70">8.8645E-29*5.4602*A88^(5.4602-1)*0.001</f>
        <v>9.679720002185176E-9</v>
      </c>
      <c r="L88" s="5">
        <f>C88*$B$1/2</f>
        <v>0.26230000000000003</v>
      </c>
      <c r="M88" s="10">
        <f t="shared" ref="M88:M89" si="71">1.108E-32*A88^6.2764*0.001</f>
        <v>2.670175214984728E-4</v>
      </c>
      <c r="N88" s="5">
        <f t="shared" ref="N88:N89" si="72">2*J88*M88/SQRT(-2*$B$3*$B$3+2*$B$3*SQRT($B$3*$B$3-4*M88*M88)+4*J88*J88+4*M88*M88)</f>
        <v>2.6896770051710683E-4</v>
      </c>
      <c r="O88" s="11">
        <f t="shared" ref="O88:O89" si="73">J88/N88</f>
        <v>0.65910425338346734</v>
      </c>
      <c r="P88" s="11">
        <f t="shared" ref="P88:P89" si="74">J88/$B$3</f>
        <v>5.2648418696126076E-2</v>
      </c>
      <c r="Q88" s="5">
        <v>0.745122518286362</v>
      </c>
      <c r="R88" s="5">
        <v>0.58273691478683398</v>
      </c>
      <c r="S88" s="5">
        <f t="shared" ref="S88:S89" si="75">Q88*$B$4*SQRT(PI()*$J88)</f>
        <v>3.516897755689611</v>
      </c>
      <c r="T88" s="5">
        <f t="shared" ref="T88:T89" si="76">R88*$B$4*SQRT(PI()*$J88)</f>
        <v>2.7504552573241101</v>
      </c>
    </row>
    <row r="89" spans="1:20">
      <c r="A89" s="4">
        <v>105000</v>
      </c>
      <c r="B89" s="5">
        <v>38</v>
      </c>
      <c r="C89" s="5">
        <v>120</v>
      </c>
      <c r="I89" s="5">
        <f t="shared" si="65"/>
        <v>0.23180000000000001</v>
      </c>
      <c r="J89" s="5">
        <f t="shared" si="69"/>
        <v>2.313939795084728E-4</v>
      </c>
      <c r="K89" s="5">
        <f t="shared" si="70"/>
        <v>1.2032927684877718E-8</v>
      </c>
      <c r="L89" s="5">
        <f>C89*$B$1/2</f>
        <v>0.36600000000000005</v>
      </c>
      <c r="M89" s="10">
        <f t="shared" si="71"/>
        <v>3.6268724041706841E-4</v>
      </c>
      <c r="N89" s="5">
        <f t="shared" si="72"/>
        <v>3.6809829740728009E-4</v>
      </c>
      <c r="O89" s="11">
        <f t="shared" si="73"/>
        <v>0.6286200755024095</v>
      </c>
      <c r="P89" s="11">
        <f t="shared" si="74"/>
        <v>6.8719998666094309E-2</v>
      </c>
      <c r="Q89" s="5">
        <v>0.77993341547518702</v>
      </c>
      <c r="R89" s="5">
        <v>0.60916264639732698</v>
      </c>
      <c r="S89" s="5">
        <f t="shared" si="75"/>
        <v>4.205701905528243</v>
      </c>
      <c r="T89" s="5">
        <f t="shared" si="76"/>
        <v>3.2848400285157062</v>
      </c>
    </row>
    <row r="90" spans="1:20">
      <c r="B90" t="s">
        <v>8</v>
      </c>
    </row>
    <row r="91" spans="1:20">
      <c r="A91" s="1" t="s">
        <v>0</v>
      </c>
      <c r="B91" s="2" t="s">
        <v>13</v>
      </c>
      <c r="C91" s="2" t="s">
        <v>14</v>
      </c>
      <c r="I91" s="2" t="s">
        <v>16</v>
      </c>
      <c r="J91" s="2" t="s">
        <v>27</v>
      </c>
      <c r="K91" s="2" t="s">
        <v>28</v>
      </c>
      <c r="L91" s="2" t="s">
        <v>17</v>
      </c>
      <c r="M91" s="2" t="s">
        <v>29</v>
      </c>
      <c r="N91" s="2" t="s">
        <v>30</v>
      </c>
      <c r="O91" s="2" t="s">
        <v>24</v>
      </c>
      <c r="P91" s="2" t="s">
        <v>22</v>
      </c>
      <c r="Q91" s="2" t="s">
        <v>19</v>
      </c>
      <c r="R91" s="2" t="s">
        <v>20</v>
      </c>
      <c r="S91" s="2" t="s">
        <v>21</v>
      </c>
      <c r="T91" s="2" t="s">
        <v>23</v>
      </c>
    </row>
    <row r="92" spans="1:20">
      <c r="A92" s="4">
        <v>0</v>
      </c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4">
        <v>20000</v>
      </c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4">
        <v>50000</v>
      </c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4">
        <v>80000</v>
      </c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4">
        <v>90000</v>
      </c>
      <c r="B96" s="5">
        <v>18</v>
      </c>
      <c r="C96" s="5">
        <v>56</v>
      </c>
      <c r="I96" s="5">
        <f t="shared" ref="I96:I101" si="77">B96*$B$1</f>
        <v>0.10980000000000001</v>
      </c>
      <c r="J96" s="5">
        <f>1.8044E-20*A96^3.7923*0.001</f>
        <v>1.1074055276406857E-4</v>
      </c>
      <c r="K96" s="5">
        <f>1.8044E-20*3.7923*A96^(3.7923-1)*0.001</f>
        <v>4.6662377583019543E-9</v>
      </c>
      <c r="L96" s="5">
        <f t="shared" ref="L96:L101" si="78">C96*$B$1/2</f>
        <v>0.17080000000000001</v>
      </c>
      <c r="M96" s="10">
        <f>0.00000082622*A96^1.0743*0.001</f>
        <v>1.7355552013322649E-4</v>
      </c>
      <c r="N96" s="5">
        <f t="shared" ref="N96" si="79">2*J96*M96/SQRT(-2*$B$3*$B$3+2*$B$3*SQRT($B$3*$B$3-4*M96*M96)+4*J96*J96+4*M96*M96)</f>
        <v>1.7412761892601335E-4</v>
      </c>
      <c r="O96" s="11">
        <f t="shared" ref="O96" si="80">J96/N96</f>
        <v>0.63597350866620483</v>
      </c>
      <c r="P96" s="11">
        <f t="shared" ref="P96" si="81">J96/$B$3</f>
        <v>3.2888023510355358E-2</v>
      </c>
      <c r="Q96" s="5">
        <v>0.72020240904270505</v>
      </c>
      <c r="R96" s="5">
        <v>0.53772073444413704</v>
      </c>
      <c r="S96" s="5">
        <f>Q96*$B$4*SQRT(PI()*$J96)</f>
        <v>2.6866608400884568</v>
      </c>
      <c r="T96" s="5">
        <f>R96*$B$4*SQRT(PI()*$J96)</f>
        <v>2.0059266978222561</v>
      </c>
    </row>
    <row r="97" spans="1:20">
      <c r="A97" s="4">
        <v>91000</v>
      </c>
      <c r="B97" s="5">
        <v>18</v>
      </c>
      <c r="C97" s="5">
        <v>58</v>
      </c>
      <c r="I97" s="5">
        <f t="shared" si="77"/>
        <v>0.10980000000000001</v>
      </c>
      <c r="J97" s="5">
        <f t="shared" ref="J97:J101" si="82">1.8044E-20*A97^3.7923*0.001</f>
        <v>1.1547965839985597E-4</v>
      </c>
      <c r="K97" s="5">
        <f t="shared" ref="K97:K101" si="83">1.8044E-20*3.7923*A97^(3.7923-1)*0.001</f>
        <v>4.812456137909614E-9</v>
      </c>
      <c r="L97" s="5">
        <f t="shared" si="78"/>
        <v>0.1769</v>
      </c>
      <c r="M97" s="10">
        <f t="shared" ref="M97:M101" si="84">0.00000082622*A97^1.0743*0.001</f>
        <v>1.7562804675008288E-4</v>
      </c>
      <c r="N97" s="5">
        <f t="shared" ref="N97:N101" si="85">2*J97*M97/SQRT(-2*$B$3*$B$3+2*$B$3*SQRT($B$3*$B$3-4*M97*M97)+4*J97*J97+4*M97*M97)</f>
        <v>1.7618629851200827E-4</v>
      </c>
      <c r="O97" s="11">
        <f t="shared" ref="O97:O101" si="86">J97/N97</f>
        <v>0.65544062946520931</v>
      </c>
      <c r="P97" s="11">
        <f t="shared" ref="P97:P101" si="87">J97/$B$3</f>
        <v>3.4295455690144916E-2</v>
      </c>
      <c r="Q97" s="5">
        <v>0.71590556133390004</v>
      </c>
      <c r="R97" s="5">
        <v>0.54503520533620398</v>
      </c>
      <c r="S97" s="5">
        <f t="shared" ref="S97:S101" si="88">Q97*$B$4*SQRT(PI()*$J97)</f>
        <v>2.7271775516924346</v>
      </c>
      <c r="T97" s="5">
        <f t="shared" ref="T97:T101" si="89">R97*$B$4*SQRT(PI()*$J97)</f>
        <v>2.0762623691670248</v>
      </c>
    </row>
    <row r="98" spans="1:20">
      <c r="A98" s="4">
        <v>92000</v>
      </c>
      <c r="B98" s="5">
        <v>19</v>
      </c>
      <c r="C98" s="5">
        <v>59</v>
      </c>
      <c r="I98" s="5">
        <f t="shared" si="77"/>
        <v>0.1159</v>
      </c>
      <c r="J98" s="5">
        <f t="shared" si="82"/>
        <v>1.2036643451149511E-4</v>
      </c>
      <c r="K98" s="5">
        <f t="shared" si="83"/>
        <v>4.9615829304124064E-9</v>
      </c>
      <c r="L98" s="5">
        <f t="shared" si="78"/>
        <v>0.17995</v>
      </c>
      <c r="M98" s="10">
        <f t="shared" si="84"/>
        <v>1.777022662745886E-4</v>
      </c>
      <c r="N98" s="5">
        <f t="shared" si="85"/>
        <v>1.7824715710041246E-4</v>
      </c>
      <c r="O98" s="11">
        <f t="shared" si="86"/>
        <v>0.67527828476775509</v>
      </c>
      <c r="P98" s="11">
        <f t="shared" si="87"/>
        <v>3.5746743440097144E-2</v>
      </c>
      <c r="Q98" s="5">
        <v>0.71155993256623795</v>
      </c>
      <c r="R98" s="5">
        <v>0.55222399822366997</v>
      </c>
      <c r="S98" s="5">
        <f t="shared" si="88"/>
        <v>2.767382022429286</v>
      </c>
      <c r="T98" s="5">
        <f t="shared" si="89"/>
        <v>2.1476964835930348</v>
      </c>
    </row>
    <row r="99" spans="1:20">
      <c r="A99" s="4">
        <v>95000</v>
      </c>
      <c r="B99" s="5">
        <v>26</v>
      </c>
      <c r="C99" s="5">
        <v>61</v>
      </c>
      <c r="I99" s="5">
        <f t="shared" si="77"/>
        <v>0.15860000000000002</v>
      </c>
      <c r="J99" s="5">
        <f t="shared" si="82"/>
        <v>1.3594212261574881E-4</v>
      </c>
      <c r="K99" s="5">
        <f t="shared" si="83"/>
        <v>5.426666437849534E-9</v>
      </c>
      <c r="L99" s="5">
        <f t="shared" si="78"/>
        <v>0.18605000000000002</v>
      </c>
      <c r="M99" s="10">
        <f t="shared" si="84"/>
        <v>1.8393491363297713E-4</v>
      </c>
      <c r="N99" s="5">
        <f t="shared" si="85"/>
        <v>1.8444242175842256E-4</v>
      </c>
      <c r="O99" s="11">
        <f t="shared" si="86"/>
        <v>0.73704368723699543</v>
      </c>
      <c r="P99" s="11">
        <f t="shared" si="87"/>
        <v>4.0372452665641718E-2</v>
      </c>
      <c r="Q99" s="5">
        <v>0.697885070229324</v>
      </c>
      <c r="R99" s="5">
        <v>0.57269043656375895</v>
      </c>
      <c r="S99" s="5">
        <f t="shared" si="88"/>
        <v>2.8844689146144238</v>
      </c>
      <c r="T99" s="5">
        <f t="shared" si="89"/>
        <v>2.3670197750788846</v>
      </c>
    </row>
    <row r="100" spans="1:20">
      <c r="A100" s="4">
        <v>100000</v>
      </c>
      <c r="B100" s="5">
        <v>26</v>
      </c>
      <c r="C100" s="5">
        <v>62</v>
      </c>
      <c r="I100" s="5">
        <f t="shared" si="77"/>
        <v>0.15860000000000002</v>
      </c>
      <c r="J100" s="5">
        <f t="shared" si="82"/>
        <v>1.6513259982471325E-4</v>
      </c>
      <c r="K100" s="5">
        <f t="shared" si="83"/>
        <v>6.2623235831525881E-9</v>
      </c>
      <c r="L100" s="5">
        <f t="shared" si="78"/>
        <v>0.18910000000000002</v>
      </c>
      <c r="M100" s="10">
        <f t="shared" si="84"/>
        <v>1.9435499362278183E-4</v>
      </c>
      <c r="N100" s="5">
        <f t="shared" si="85"/>
        <v>1.9480806850488908E-4</v>
      </c>
      <c r="O100" s="11">
        <f t="shared" si="86"/>
        <v>0.8476681745888206</v>
      </c>
      <c r="P100" s="11">
        <f t="shared" si="87"/>
        <v>4.9041518123281433E-2</v>
      </c>
      <c r="Q100" s="5">
        <v>0.67070941672044404</v>
      </c>
      <c r="R100" s="5">
        <v>0.60103169857417404</v>
      </c>
      <c r="S100" s="5">
        <f t="shared" si="88"/>
        <v>3.0553132612786627</v>
      </c>
      <c r="T100" s="5">
        <f t="shared" si="89"/>
        <v>2.7379071671330246</v>
      </c>
    </row>
    <row r="101" spans="1:20">
      <c r="A101" s="4">
        <v>105000</v>
      </c>
      <c r="B101" s="5">
        <v>32</v>
      </c>
      <c r="C101" s="5">
        <v>68</v>
      </c>
      <c r="I101" s="5">
        <f t="shared" si="77"/>
        <v>0.19520000000000001</v>
      </c>
      <c r="J101" s="5">
        <f t="shared" si="82"/>
        <v>1.9869594188839319E-4</v>
      </c>
      <c r="K101" s="5">
        <f t="shared" si="83"/>
        <v>7.1763297183176376E-9</v>
      </c>
      <c r="L101" s="5">
        <f t="shared" si="78"/>
        <v>0.2074</v>
      </c>
      <c r="M101" s="10">
        <f t="shared" si="84"/>
        <v>2.0481387180694335E-4</v>
      </c>
      <c r="N101" s="5">
        <f t="shared" si="85"/>
        <v>2.0522066624355554E-4</v>
      </c>
      <c r="O101" s="11">
        <f t="shared" si="86"/>
        <v>0.96820629971340788</v>
      </c>
      <c r="P101" s="11">
        <f t="shared" si="87"/>
        <v>5.900924860073449E-2</v>
      </c>
      <c r="Q101" s="5">
        <v>0.63324107392490803</v>
      </c>
      <c r="R101" s="5">
        <v>0.61804152056763695</v>
      </c>
      <c r="S101" s="5">
        <f t="shared" si="88"/>
        <v>3.1642333781208447</v>
      </c>
      <c r="T101" s="5">
        <f t="shared" si="89"/>
        <v>3.0882829446350515</v>
      </c>
    </row>
    <row r="102" spans="1:20">
      <c r="B102" t="s">
        <v>9</v>
      </c>
    </row>
    <row r="103" spans="1:20">
      <c r="A103" s="1" t="s">
        <v>0</v>
      </c>
      <c r="B103" s="2" t="s">
        <v>13</v>
      </c>
      <c r="C103" s="2" t="s">
        <v>14</v>
      </c>
      <c r="I103" s="2" t="s">
        <v>16</v>
      </c>
      <c r="J103" s="2" t="s">
        <v>27</v>
      </c>
      <c r="K103" s="2" t="s">
        <v>28</v>
      </c>
      <c r="L103" s="2" t="s">
        <v>17</v>
      </c>
      <c r="M103" s="2" t="s">
        <v>29</v>
      </c>
      <c r="N103" s="2" t="s">
        <v>30</v>
      </c>
      <c r="O103" s="2" t="s">
        <v>24</v>
      </c>
      <c r="P103" s="2" t="s">
        <v>22</v>
      </c>
      <c r="Q103" s="2" t="s">
        <v>19</v>
      </c>
      <c r="R103" s="2" t="s">
        <v>20</v>
      </c>
      <c r="S103" s="2" t="s">
        <v>21</v>
      </c>
      <c r="T103" s="2" t="s">
        <v>23</v>
      </c>
    </row>
    <row r="104" spans="1:20">
      <c r="A104" s="4">
        <v>0</v>
      </c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4">
        <v>20000</v>
      </c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4">
        <v>50000</v>
      </c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4">
        <v>80000</v>
      </c>
      <c r="B107" s="5">
        <v>21</v>
      </c>
      <c r="C107" s="5">
        <v>52</v>
      </c>
      <c r="I107" s="5">
        <f t="shared" ref="I107:I113" si="90">B107*$B$1</f>
        <v>0.12810000000000002</v>
      </c>
      <c r="J107" s="5">
        <f>0.00000000000021592*A107^2.399*0.001</f>
        <v>1.2496999439438303E-4</v>
      </c>
      <c r="K107" s="5">
        <f>0.00000000000021592*2.399*A107^(2.399-1)*0.001</f>
        <v>3.7475377069015572E-9</v>
      </c>
      <c r="L107" s="5">
        <f>C107*$B$1/2</f>
        <v>0.15860000000000002</v>
      </c>
      <c r="M107" s="10">
        <f>0.00000000003019*A107^1.9854*0.001</f>
        <v>1.6385434912829708E-4</v>
      </c>
      <c r="N107" s="5">
        <f t="shared" ref="N107" si="91">2*J107*M107/SQRT(-2*$B$3*$B$3+2*$B$3*SQRT($B$3*$B$3-4*M107*M107)+4*J107*J107+4*M107*M107)</f>
        <v>1.6419048082251162E-4</v>
      </c>
      <c r="O107" s="11">
        <f t="shared" ref="O107" si="92">J107/N107</f>
        <v>0.76112813464182749</v>
      </c>
      <c r="P107" s="11">
        <f t="shared" ref="P107" si="93">J107/$B$3</f>
        <v>3.7113920882152235E-2</v>
      </c>
      <c r="Q107" s="5">
        <v>0.68532651820327095</v>
      </c>
      <c r="R107" s="5">
        <v>0.57208810295405899</v>
      </c>
      <c r="S107" s="5">
        <f>Q107*$B$4*SQRT(PI()*$J107)</f>
        <v>2.7158472761032084</v>
      </c>
      <c r="T107" s="5">
        <f>R107*$B$4*SQRT(PI()*$J107)</f>
        <v>2.2671002432128233</v>
      </c>
    </row>
    <row r="108" spans="1:20">
      <c r="A108" s="4">
        <v>90000</v>
      </c>
      <c r="B108" s="5">
        <v>26</v>
      </c>
      <c r="C108" s="5">
        <v>70</v>
      </c>
      <c r="I108" s="5">
        <f t="shared" si="90"/>
        <v>0.15860000000000002</v>
      </c>
      <c r="J108" s="5">
        <f t="shared" ref="J108:J113" si="94">0.00000000000021592*A108^2.399*0.001</f>
        <v>1.6577561650622392E-4</v>
      </c>
      <c r="K108" s="5">
        <f t="shared" ref="K108:K113" si="95">0.00000000000021592*2.399*A108^(2.399-1)*0.001</f>
        <v>4.4188411555381177E-9</v>
      </c>
      <c r="L108" s="5">
        <f t="shared" ref="L108:L113" si="96">C108*$B$1/2</f>
        <v>0.21350000000000002</v>
      </c>
      <c r="M108" s="10">
        <f t="shared" ref="M108:M113" si="97">0.00000000003019*A108^1.9854*0.001</f>
        <v>2.0702185287488128E-4</v>
      </c>
      <c r="N108" s="5">
        <f t="shared" ref="N108:N113" si="98">2*J108*M108/SQRT(-2*$B$3*$B$3+2*$B$3*SQRT($B$3*$B$3-4*M108*M108)+4*J108*J108+4*M108*M108)</f>
        <v>2.076394623756513E-4</v>
      </c>
      <c r="O108" s="11">
        <f t="shared" ref="O108:O113" si="99">J108/N108</f>
        <v>0.79838203494435311</v>
      </c>
      <c r="P108" s="11">
        <f t="shared" ref="P108:P113" si="100">J108/$B$3</f>
        <v>4.9232482925345662E-2</v>
      </c>
      <c r="Q108" s="5">
        <v>0.68800564945615295</v>
      </c>
      <c r="R108" s="5">
        <v>0.595010392066879</v>
      </c>
      <c r="S108" s="5">
        <f t="shared" ref="S108:S113" si="101">Q108*$B$4*SQRT(PI()*$J108)</f>
        <v>3.1401996600999436</v>
      </c>
      <c r="T108" s="5">
        <f t="shared" ref="T108:T113" si="102">R108*$B$4*SQRT(PI()*$J108)</f>
        <v>2.7157501285073753</v>
      </c>
    </row>
    <row r="109" spans="1:20">
      <c r="A109" s="4">
        <v>91000</v>
      </c>
      <c r="B109" s="5">
        <v>26</v>
      </c>
      <c r="C109" s="5">
        <v>70</v>
      </c>
      <c r="I109" s="5">
        <f t="shared" si="90"/>
        <v>0.15860000000000002</v>
      </c>
      <c r="J109" s="5">
        <f t="shared" si="94"/>
        <v>1.7022885254587637E-4</v>
      </c>
      <c r="K109" s="5">
        <f t="shared" si="95"/>
        <v>4.4876815083248007E-9</v>
      </c>
      <c r="L109" s="5">
        <f t="shared" si="96"/>
        <v>0.21350000000000002</v>
      </c>
      <c r="M109" s="10">
        <f t="shared" si="97"/>
        <v>2.1161375485286422E-4</v>
      </c>
      <c r="N109" s="5">
        <f t="shared" si="98"/>
        <v>2.1226770688821575E-4</v>
      </c>
      <c r="O109" s="11">
        <f t="shared" si="99"/>
        <v>0.80195360397199822</v>
      </c>
      <c r="P109" s="11">
        <f t="shared" si="100"/>
        <v>5.0555016793144558E-2</v>
      </c>
      <c r="Q109" s="5">
        <v>0.68814946130992005</v>
      </c>
      <c r="R109" s="5">
        <v>0.59710317483342601</v>
      </c>
      <c r="S109" s="5">
        <f t="shared" si="101"/>
        <v>3.182762937146336</v>
      </c>
      <c r="T109" s="5">
        <f t="shared" si="102"/>
        <v>2.7616643786869757</v>
      </c>
    </row>
    <row r="110" spans="1:20">
      <c r="A110" s="4">
        <v>92000</v>
      </c>
      <c r="B110" s="5">
        <v>28</v>
      </c>
      <c r="C110" s="5">
        <v>71</v>
      </c>
      <c r="I110" s="5">
        <f t="shared" si="90"/>
        <v>0.17080000000000001</v>
      </c>
      <c r="J110" s="5">
        <f t="shared" si="94"/>
        <v>1.7475108035783124E-4</v>
      </c>
      <c r="K110" s="5">
        <f t="shared" si="95"/>
        <v>4.5568243671569263E-9</v>
      </c>
      <c r="L110" s="5">
        <f t="shared" si="96"/>
        <v>0.21655000000000002</v>
      </c>
      <c r="M110" s="10">
        <f t="shared" si="97"/>
        <v>2.1625565127554624E-4</v>
      </c>
      <c r="N110" s="5">
        <f t="shared" si="98"/>
        <v>2.1694766637315164E-4</v>
      </c>
      <c r="O110" s="11">
        <f t="shared" si="99"/>
        <v>0.80549877894172894</v>
      </c>
      <c r="P110" s="11">
        <f t="shared" si="100"/>
        <v>5.189804002073866E-2</v>
      </c>
      <c r="Q110" s="5">
        <v>0.68826800589158299</v>
      </c>
      <c r="R110" s="5">
        <v>0.59916089979201304</v>
      </c>
      <c r="S110" s="5">
        <f t="shared" si="101"/>
        <v>3.2253173184863204</v>
      </c>
      <c r="T110" s="5">
        <f t="shared" si="102"/>
        <v>2.8077493216551379</v>
      </c>
    </row>
    <row r="111" spans="1:20">
      <c r="A111" s="4">
        <v>95000</v>
      </c>
      <c r="B111" s="5">
        <v>35</v>
      </c>
      <c r="C111" s="5">
        <v>78</v>
      </c>
      <c r="I111" s="5">
        <f t="shared" si="90"/>
        <v>0.21350000000000002</v>
      </c>
      <c r="J111" s="5">
        <f t="shared" si="94"/>
        <v>1.8873471977337098E-4</v>
      </c>
      <c r="K111" s="5">
        <f t="shared" si="95"/>
        <v>4.7660483445928072E-9</v>
      </c>
      <c r="L111" s="5">
        <f t="shared" si="96"/>
        <v>0.23790000000000003</v>
      </c>
      <c r="M111" s="10">
        <f t="shared" si="97"/>
        <v>2.3048122787876733E-4</v>
      </c>
      <c r="N111" s="5">
        <f t="shared" si="98"/>
        <v>2.3129839284641488E-4</v>
      </c>
      <c r="O111" s="11">
        <f t="shared" si="99"/>
        <v>0.81597938252296143</v>
      </c>
      <c r="P111" s="11">
        <f t="shared" si="100"/>
        <v>5.6050938397888737E-2</v>
      </c>
      <c r="Q111" s="5">
        <v>0.68847151237951099</v>
      </c>
      <c r="R111" s="5">
        <v>0.60513504813976104</v>
      </c>
      <c r="S111" s="5">
        <f t="shared" si="101"/>
        <v>3.3528707107673639</v>
      </c>
      <c r="T111" s="5">
        <f t="shared" si="102"/>
        <v>2.9470203813577358</v>
      </c>
    </row>
    <row r="112" spans="1:20">
      <c r="A112" s="4">
        <v>100000</v>
      </c>
      <c r="B112" s="5">
        <v>36</v>
      </c>
      <c r="C112" s="5">
        <v>82</v>
      </c>
      <c r="I112" s="5">
        <f t="shared" si="90"/>
        <v>0.21960000000000002</v>
      </c>
      <c r="J112" s="5">
        <f t="shared" si="94"/>
        <v>2.1344838419832605E-4</v>
      </c>
      <c r="K112" s="5">
        <f t="shared" si="95"/>
        <v>5.1206267369178492E-9</v>
      </c>
      <c r="L112" s="5">
        <f t="shared" si="96"/>
        <v>0.25009999999999999</v>
      </c>
      <c r="M112" s="10">
        <f t="shared" si="97"/>
        <v>2.551896833538922E-4</v>
      </c>
      <c r="N112" s="5">
        <f t="shared" si="98"/>
        <v>2.5625605850082637E-4</v>
      </c>
      <c r="O112" s="11">
        <f t="shared" si="99"/>
        <v>0.83294961081920227</v>
      </c>
      <c r="P112" s="11">
        <f t="shared" si="100"/>
        <v>6.3390468103565578E-2</v>
      </c>
      <c r="Q112" s="5">
        <v>0.68829800652926298</v>
      </c>
      <c r="R112" s="5">
        <v>0.61447565379657998</v>
      </c>
      <c r="S112" s="5">
        <f t="shared" si="101"/>
        <v>3.5647401653218824</v>
      </c>
      <c r="T112" s="5">
        <f t="shared" si="102"/>
        <v>3.1824093966890858</v>
      </c>
    </row>
    <row r="113" spans="1:20">
      <c r="A113" s="4">
        <v>105000</v>
      </c>
      <c r="B113" s="5">
        <v>38</v>
      </c>
      <c r="C113" s="5">
        <v>90</v>
      </c>
      <c r="I113" s="5">
        <f t="shared" si="90"/>
        <v>0.23180000000000001</v>
      </c>
      <c r="J113" s="5">
        <f t="shared" si="94"/>
        <v>2.399528983214831E-4</v>
      </c>
      <c r="K113" s="5">
        <f t="shared" si="95"/>
        <v>5.4823524102213225E-9</v>
      </c>
      <c r="L113" s="5">
        <f t="shared" si="96"/>
        <v>0.27450000000000002</v>
      </c>
      <c r="M113" s="10">
        <f t="shared" si="97"/>
        <v>2.8114628381984932E-4</v>
      </c>
      <c r="N113" s="5">
        <f t="shared" si="98"/>
        <v>2.8252076042506631E-4</v>
      </c>
      <c r="O113" s="11">
        <f t="shared" si="99"/>
        <v>0.84932837487929103</v>
      </c>
      <c r="P113" s="11">
        <f t="shared" si="100"/>
        <v>7.1261849109492487E-2</v>
      </c>
      <c r="Q113" s="5">
        <v>0.68750928559959001</v>
      </c>
      <c r="R113" s="5">
        <v>0.62314955458553101</v>
      </c>
      <c r="S113" s="5">
        <f t="shared" si="101"/>
        <v>3.7752568149157444</v>
      </c>
      <c r="T113" s="5">
        <f t="shared" si="102"/>
        <v>3.421844114598442</v>
      </c>
    </row>
    <row r="114" spans="1:20">
      <c r="B114" t="s">
        <v>10</v>
      </c>
    </row>
    <row r="115" spans="1:20">
      <c r="A115" s="1" t="s">
        <v>0</v>
      </c>
      <c r="B115" s="2" t="s">
        <v>13</v>
      </c>
      <c r="C115" s="2" t="s">
        <v>14</v>
      </c>
      <c r="I115" s="2" t="s">
        <v>16</v>
      </c>
      <c r="J115" s="2" t="s">
        <v>27</v>
      </c>
      <c r="K115" s="2" t="s">
        <v>28</v>
      </c>
      <c r="L115" s="2" t="s">
        <v>17</v>
      </c>
      <c r="M115" s="2" t="s">
        <v>29</v>
      </c>
      <c r="N115" s="2" t="s">
        <v>30</v>
      </c>
      <c r="O115" s="2" t="s">
        <v>24</v>
      </c>
      <c r="P115" s="2" t="s">
        <v>22</v>
      </c>
      <c r="Q115" s="2" t="s">
        <v>19</v>
      </c>
      <c r="R115" s="2" t="s">
        <v>20</v>
      </c>
      <c r="S115" s="2" t="s">
        <v>21</v>
      </c>
      <c r="T115" s="2" t="s">
        <v>23</v>
      </c>
    </row>
    <row r="116" spans="1:20">
      <c r="A116" s="4">
        <v>0</v>
      </c>
      <c r="B116" s="5"/>
      <c r="C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4">
        <v>20000</v>
      </c>
      <c r="B117" s="5"/>
      <c r="C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4">
        <v>50000</v>
      </c>
      <c r="B118" s="5"/>
      <c r="C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4">
        <v>80000</v>
      </c>
      <c r="B119" s="5"/>
      <c r="C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4">
        <v>90000</v>
      </c>
      <c r="B120" s="5">
        <v>28</v>
      </c>
      <c r="C120" s="5">
        <v>64</v>
      </c>
      <c r="I120" s="5">
        <f t="shared" ref="I120" si="103">B120*$B$1</f>
        <v>0.17080000000000001</v>
      </c>
      <c r="J120" s="5">
        <f>0.00000000000014698*A120^2.4339*0.001</f>
        <v>1.6803087416386125E-4</v>
      </c>
      <c r="K120" s="5">
        <f>0.00000000000014698*2.4339*A120^(2.4339-1)*0.001</f>
        <v>4.5441149403046891E-9</v>
      </c>
      <c r="L120" s="5">
        <f t="shared" ref="L120" si="104">C120*$B$1/2</f>
        <v>0.19520000000000001</v>
      </c>
      <c r="M120" s="10">
        <f>0.00000000006988*A120^1.9109*0.001</f>
        <v>2.0484006623833542E-4</v>
      </c>
      <c r="N120" s="5">
        <f t="shared" ref="N120" si="105">2*J120*M120/SQRT(-2*$B$3*$B$3+2*$B$3*SQRT($B$3*$B$3-4*M120*M120)+4*J120*J120+4*M120*M120)</f>
        <v>2.0540992909551372E-4</v>
      </c>
      <c r="O120" s="11">
        <f t="shared" ref="O120" si="106">J120/N120</f>
        <v>0.8180270296755151</v>
      </c>
      <c r="P120" s="11">
        <f t="shared" ref="P120" si="107">J120/$B$3</f>
        <v>4.990225533495523E-2</v>
      </c>
      <c r="Q120" s="5">
        <v>0.68176456320994006</v>
      </c>
      <c r="R120" s="5">
        <v>0.59828082030152097</v>
      </c>
      <c r="S120" s="5">
        <f t="shared" ref="S120:T125" si="108">Q120*$B$4*SQRT(PI()*$J120)</f>
        <v>3.1328088652554014</v>
      </c>
      <c r="T120" s="5">
        <f t="shared" si="108"/>
        <v>2.749188735959152</v>
      </c>
    </row>
    <row r="121" spans="1:20">
      <c r="A121" s="4">
        <v>91000</v>
      </c>
      <c r="B121" s="5">
        <v>28</v>
      </c>
      <c r="C121" s="5">
        <v>64</v>
      </c>
      <c r="I121" s="5">
        <f t="shared" ref="I121:I125" si="109">B121*$B$1</f>
        <v>0.17080000000000001</v>
      </c>
      <c r="J121" s="5">
        <f t="shared" ref="J121:J125" si="110">0.00000000000014698*A121^2.4339*0.001</f>
        <v>1.7261124611053463E-4</v>
      </c>
      <c r="K121" s="5">
        <f t="shared" ref="K121:K125" si="111">0.00000000000014698*2.4339*A121^(2.4339-1)*0.001</f>
        <v>4.6166869440486782E-9</v>
      </c>
      <c r="L121" s="5">
        <f t="shared" ref="L121:L125" si="112">C121*$B$1/2</f>
        <v>0.19520000000000001</v>
      </c>
      <c r="M121" s="10">
        <f t="shared" ref="M121:M125" si="113">0.00000000006988*A121^1.9109*0.001</f>
        <v>2.0921127822133462E-4</v>
      </c>
      <c r="N121" s="5">
        <f t="shared" ref="N121:N125" si="114">2*J121*M121/SQRT(-2*$B$3*$B$3+2*$B$3*SQRT($B$3*$B$3-4*M121*M121)+4*J121*J121+4*M121*M121)</f>
        <v>2.0981170303492372E-4</v>
      </c>
      <c r="O121" s="11">
        <f t="shared" ref="O121:O125" si="115">J121/N121</f>
        <v>0.82269598699078772</v>
      </c>
      <c r="P121" s="11">
        <f t="shared" ref="P121:P125" si="116">J121/$B$3</f>
        <v>5.1262546362121228E-2</v>
      </c>
      <c r="Q121" s="5">
        <v>0.68143586114304799</v>
      </c>
      <c r="R121" s="5">
        <v>0.60037805283086199</v>
      </c>
      <c r="S121" s="5">
        <f t="shared" si="108"/>
        <v>3.1736896889602733</v>
      </c>
      <c r="T121" s="5">
        <f t="shared" si="108"/>
        <v>2.7961745842832388</v>
      </c>
    </row>
    <row r="122" spans="1:20">
      <c r="A122" s="4">
        <v>92000</v>
      </c>
      <c r="B122" s="5">
        <v>28</v>
      </c>
      <c r="C122" s="5">
        <v>76</v>
      </c>
      <c r="I122" s="5">
        <f t="shared" si="109"/>
        <v>0.17080000000000001</v>
      </c>
      <c r="J122" s="5">
        <f t="shared" si="110"/>
        <v>1.7726436367309357E-4</v>
      </c>
      <c r="K122" s="5">
        <f t="shared" si="111"/>
        <v>4.6896058124341577E-9</v>
      </c>
      <c r="L122" s="5">
        <f t="shared" si="112"/>
        <v>0.23180000000000001</v>
      </c>
      <c r="M122" s="10">
        <f t="shared" si="113"/>
        <v>2.13626465765978E-4</v>
      </c>
      <c r="N122" s="5">
        <f t="shared" si="114"/>
        <v>2.1425874187777747E-4</v>
      </c>
      <c r="O122" s="11">
        <f t="shared" si="115"/>
        <v>0.82733783517786585</v>
      </c>
      <c r="P122" s="11">
        <f t="shared" si="116"/>
        <v>5.2644441575520777E-2</v>
      </c>
      <c r="Q122" s="5">
        <v>0.68106674628213004</v>
      </c>
      <c r="R122" s="5">
        <v>0.60242118072293904</v>
      </c>
      <c r="S122" s="5">
        <f t="shared" si="108"/>
        <v>3.2144400167052734</v>
      </c>
      <c r="T122" s="5">
        <f t="shared" si="108"/>
        <v>2.8432554676872845</v>
      </c>
    </row>
    <row r="123" spans="1:20">
      <c r="A123" s="4">
        <v>95000</v>
      </c>
      <c r="B123" s="5">
        <v>32</v>
      </c>
      <c r="C123" s="5">
        <v>78</v>
      </c>
      <c r="I123" s="5">
        <f t="shared" si="109"/>
        <v>0.19520000000000001</v>
      </c>
      <c r="J123" s="5">
        <f t="shared" si="110"/>
        <v>1.9166363740356104E-4</v>
      </c>
      <c r="K123" s="5">
        <f t="shared" si="111"/>
        <v>4.9104223902792311E-9</v>
      </c>
      <c r="L123" s="5">
        <f t="shared" si="112"/>
        <v>0.23790000000000003</v>
      </c>
      <c r="M123" s="10">
        <f t="shared" si="113"/>
        <v>2.271354562511161E-4</v>
      </c>
      <c r="N123" s="5">
        <f t="shared" si="114"/>
        <v>2.2787143244962823E-4</v>
      </c>
      <c r="O123" s="11">
        <f t="shared" si="115"/>
        <v>0.84110428123072845</v>
      </c>
      <c r="P123" s="11">
        <f t="shared" si="116"/>
        <v>5.6920776135531308E-2</v>
      </c>
      <c r="Q123" s="5">
        <v>0.67972523314856503</v>
      </c>
      <c r="R123" s="5">
        <v>0.60824789345193997</v>
      </c>
      <c r="S123" s="5">
        <f t="shared" si="108"/>
        <v>3.3358628538603488</v>
      </c>
      <c r="T123" s="5">
        <f t="shared" si="108"/>
        <v>2.985076108336346</v>
      </c>
    </row>
    <row r="124" spans="1:20">
      <c r="A124" s="4">
        <v>100000</v>
      </c>
      <c r="B124" s="5">
        <v>37</v>
      </c>
      <c r="C124" s="5">
        <v>85</v>
      </c>
      <c r="I124" s="5">
        <f t="shared" si="109"/>
        <v>0.22570000000000001</v>
      </c>
      <c r="J124" s="5">
        <f t="shared" si="110"/>
        <v>2.1714920466404117E-4</v>
      </c>
      <c r="K124" s="5">
        <f t="shared" si="111"/>
        <v>5.2851944923181058E-9</v>
      </c>
      <c r="L124" s="5">
        <f t="shared" si="112"/>
        <v>0.25925000000000004</v>
      </c>
      <c r="M124" s="10">
        <f t="shared" si="113"/>
        <v>2.5052605305565719E-4</v>
      </c>
      <c r="N124" s="5">
        <f t="shared" si="114"/>
        <v>2.5146461733103651E-4</v>
      </c>
      <c r="O124" s="11">
        <f t="shared" si="115"/>
        <v>0.86353780889252751</v>
      </c>
      <c r="P124" s="11">
        <f t="shared" si="116"/>
        <v>6.4489547595640642E-2</v>
      </c>
      <c r="Q124" s="5">
        <v>0.67668591691827396</v>
      </c>
      <c r="R124" s="5">
        <v>0.61699363997714096</v>
      </c>
      <c r="S124" s="5">
        <f t="shared" si="108"/>
        <v>3.5348516460644568</v>
      </c>
      <c r="T124" s="5">
        <f t="shared" si="108"/>
        <v>3.2230329157979258</v>
      </c>
    </row>
    <row r="125" spans="1:20">
      <c r="A125" s="4">
        <v>105000</v>
      </c>
      <c r="B125" s="5">
        <v>39</v>
      </c>
      <c r="C125" s="5">
        <v>86</v>
      </c>
      <c r="I125" s="5">
        <f t="shared" si="109"/>
        <v>0.23790000000000003</v>
      </c>
      <c r="J125" s="5">
        <f t="shared" si="110"/>
        <v>2.4452928503462617E-4</v>
      </c>
      <c r="K125" s="5">
        <f t="shared" si="111"/>
        <v>5.6681888271026419E-9</v>
      </c>
      <c r="L125" s="5">
        <f t="shared" si="112"/>
        <v>0.26230000000000003</v>
      </c>
      <c r="M125" s="10">
        <f t="shared" si="113"/>
        <v>2.7500686033892966E-4</v>
      </c>
      <c r="N125" s="5">
        <f t="shared" si="114"/>
        <v>2.761902751180477E-4</v>
      </c>
      <c r="O125" s="11">
        <f t="shared" si="115"/>
        <v>0.88536529727598423</v>
      </c>
      <c r="P125" s="11">
        <f t="shared" si="116"/>
        <v>7.2620956591419025E-2</v>
      </c>
      <c r="Q125" s="5">
        <v>0.67266735510050402</v>
      </c>
      <c r="R125" s="5">
        <v>0.62465723707155196</v>
      </c>
      <c r="S125" s="5">
        <f t="shared" si="108"/>
        <v>3.7288140187646075</v>
      </c>
      <c r="T125" s="5">
        <f t="shared" si="108"/>
        <v>3.4626783132164296</v>
      </c>
    </row>
    <row r="126" spans="1:20">
      <c r="B126" t="s">
        <v>11</v>
      </c>
    </row>
    <row r="127" spans="1:20">
      <c r="A127" s="1" t="s">
        <v>0</v>
      </c>
      <c r="B127" s="2" t="s">
        <v>13</v>
      </c>
      <c r="C127" s="2" t="s">
        <v>14</v>
      </c>
      <c r="I127" s="2" t="s">
        <v>16</v>
      </c>
      <c r="J127" s="2" t="s">
        <v>27</v>
      </c>
      <c r="K127" s="2" t="s">
        <v>28</v>
      </c>
      <c r="L127" s="2" t="s">
        <v>17</v>
      </c>
      <c r="M127" s="2" t="s">
        <v>29</v>
      </c>
      <c r="N127" s="2" t="s">
        <v>30</v>
      </c>
      <c r="O127" s="2" t="s">
        <v>24</v>
      </c>
      <c r="P127" s="2" t="s">
        <v>22</v>
      </c>
      <c r="Q127" s="2" t="s">
        <v>19</v>
      </c>
      <c r="R127" s="2" t="s">
        <v>20</v>
      </c>
      <c r="S127" s="2" t="s">
        <v>21</v>
      </c>
      <c r="T127" s="2" t="s">
        <v>23</v>
      </c>
    </row>
    <row r="128" spans="1:20">
      <c r="A128" s="4">
        <v>0</v>
      </c>
      <c r="B128" s="5"/>
      <c r="C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4">
        <v>20000</v>
      </c>
      <c r="B129" s="5"/>
      <c r="C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4">
        <v>50000</v>
      </c>
      <c r="B130" s="5"/>
      <c r="C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4">
        <v>80000</v>
      </c>
      <c r="B131" s="5">
        <v>28</v>
      </c>
      <c r="C131" s="5">
        <v>66</v>
      </c>
      <c r="I131" s="5">
        <f t="shared" ref="I131:I137" si="117">B131*$B$1</f>
        <v>0.17080000000000001</v>
      </c>
      <c r="J131" s="5">
        <f>0.000000000000007719*A131^2.723*0.001</f>
        <v>1.7325073091808242E-4</v>
      </c>
      <c r="K131" s="5">
        <f>0.000000000000007719*2.723*A131^(2.723-1)*0.001</f>
        <v>5.8970217536242341E-9</v>
      </c>
      <c r="L131" s="5">
        <f>C131*$B$1/2</f>
        <v>0.20130000000000001</v>
      </c>
      <c r="M131" s="10">
        <f>0.00000000000086372*A131^2.3221*0.001</f>
        <v>2.0981582203764536E-4</v>
      </c>
      <c r="N131" s="5">
        <f t="shared" ref="N131" si="118">2*J131*M131/SQRT(-2*$B$3*$B$3+2*$B$3*SQRT($B$3*$B$3-4*M131*M131)+4*J131*J131+4*M131*M131)</f>
        <v>2.1042052188811948E-4</v>
      </c>
      <c r="O131" s="11">
        <f t="shared" ref="O131" si="119">J131/N131</f>
        <v>0.82335472492649631</v>
      </c>
      <c r="P131" s="11">
        <f t="shared" ref="P131" si="120">J131/$B$3</f>
        <v>5.1452462258874551E-2</v>
      </c>
      <c r="Q131" s="5">
        <v>0.68138095374026197</v>
      </c>
      <c r="R131" s="5">
        <v>0.60066468018068297</v>
      </c>
      <c r="S131" s="5">
        <f t="shared" ref="S131:T137" si="121">Q131*$B$4*SQRT(PI()*$J131)</f>
        <v>3.1793069511473306</v>
      </c>
      <c r="T131" s="5">
        <f t="shared" si="121"/>
        <v>2.8026867826644564</v>
      </c>
    </row>
    <row r="132" spans="1:20">
      <c r="A132" s="4">
        <v>90000</v>
      </c>
      <c r="B132" s="5">
        <v>37</v>
      </c>
      <c r="C132" s="5">
        <v>79</v>
      </c>
      <c r="I132" s="5">
        <f t="shared" si="117"/>
        <v>0.22570000000000001</v>
      </c>
      <c r="J132" s="5">
        <f t="shared" ref="J132:J137" si="122">0.000000000000007719*A132^2.723*0.001</f>
        <v>2.3876100272639001E-4</v>
      </c>
      <c r="K132" s="5">
        <f t="shared" ref="K132:K137" si="123">0.000000000000007719*2.723*A132^(2.723-1)*0.001</f>
        <v>7.2238467824884456E-9</v>
      </c>
      <c r="L132" s="5">
        <f t="shared" ref="L132:L137" si="124">C132*$B$1/2</f>
        <v>0.24095000000000003</v>
      </c>
      <c r="M132" s="10">
        <f t="shared" ref="M132:M137" si="125">0.00000000000086372*A132^2.3221*0.001</f>
        <v>2.7581603264198782E-4</v>
      </c>
      <c r="N132" s="5">
        <f t="shared" ref="N132:N137" si="126">2*J132*M132/SQRT(-2*$B$3*$B$3+2*$B$3*SQRT($B$3*$B$3-4*M132*M132)+4*J132*J132+4*M132*M132)</f>
        <v>2.7707628951266695E-4</v>
      </c>
      <c r="O132" s="11">
        <f t="shared" ref="O132:O137" si="127">J132/N132</f>
        <v>0.86171575036728176</v>
      </c>
      <c r="P132" s="11">
        <f t="shared" ref="P132:P137" si="128">J132/$B$3</f>
        <v>7.0907876789733301E-2</v>
      </c>
      <c r="Q132" s="5">
        <v>0.68188976575592097</v>
      </c>
      <c r="R132" s="5">
        <v>0.62297130726329997</v>
      </c>
      <c r="S132" s="5">
        <f t="shared" si="121"/>
        <v>3.7350876817319962</v>
      </c>
      <c r="T132" s="5">
        <f t="shared" si="121"/>
        <v>3.4123586724492876</v>
      </c>
    </row>
    <row r="133" spans="1:20">
      <c r="A133" s="4">
        <v>91000</v>
      </c>
      <c r="B133" s="5">
        <v>38</v>
      </c>
      <c r="C133" s="5">
        <v>99</v>
      </c>
      <c r="I133" s="5">
        <f t="shared" si="117"/>
        <v>0.23180000000000001</v>
      </c>
      <c r="J133" s="5">
        <f t="shared" si="122"/>
        <v>2.4605418279720164E-4</v>
      </c>
      <c r="K133" s="5">
        <f t="shared" si="123"/>
        <v>7.3626982390854859E-9</v>
      </c>
      <c r="L133" s="5">
        <f t="shared" si="124"/>
        <v>0.30195</v>
      </c>
      <c r="M133" s="10">
        <f t="shared" si="125"/>
        <v>2.8298472465016698E-4</v>
      </c>
      <c r="N133" s="5">
        <f t="shared" si="126"/>
        <v>2.8433520020017803E-4</v>
      </c>
      <c r="O133" s="11">
        <f t="shared" si="127"/>
        <v>0.86536659064362853</v>
      </c>
      <c r="P133" s="11">
        <f t="shared" si="128"/>
        <v>7.3073824779401761E-2</v>
      </c>
      <c r="Q133" s="5">
        <v>0.68175249362296197</v>
      </c>
      <c r="R133" s="5">
        <v>0.62504403541638598</v>
      </c>
      <c r="S133" s="5">
        <f t="shared" si="121"/>
        <v>3.7909411559829098</v>
      </c>
      <c r="T133" s="5">
        <f t="shared" si="121"/>
        <v>3.4756090814858887</v>
      </c>
    </row>
    <row r="134" spans="1:20">
      <c r="A134" s="4">
        <v>92000</v>
      </c>
      <c r="B134" s="5">
        <v>46</v>
      </c>
      <c r="C134" s="5">
        <v>106</v>
      </c>
      <c r="I134" s="5">
        <f t="shared" si="117"/>
        <v>0.28060000000000002</v>
      </c>
      <c r="J134" s="5">
        <f t="shared" si="122"/>
        <v>2.5348676840096729E-4</v>
      </c>
      <c r="K134" s="5">
        <f t="shared" si="123"/>
        <v>7.5026572864764566E-9</v>
      </c>
      <c r="L134" s="5">
        <f t="shared" si="124"/>
        <v>0.32330000000000003</v>
      </c>
      <c r="M134" s="10">
        <f t="shared" si="125"/>
        <v>2.9025832849205707E-4</v>
      </c>
      <c r="N134" s="5">
        <f t="shared" si="126"/>
        <v>2.9170446295619996E-4</v>
      </c>
      <c r="O134" s="11">
        <f t="shared" si="127"/>
        <v>0.86898488227459469</v>
      </c>
      <c r="P134" s="11">
        <f t="shared" si="128"/>
        <v>7.5281173794537679E-2</v>
      </c>
      <c r="Q134" s="5">
        <v>0.68158605453531595</v>
      </c>
      <c r="R134" s="5">
        <v>0.62709681342389501</v>
      </c>
      <c r="S134" s="5">
        <f t="shared" si="121"/>
        <v>3.8468324904744153</v>
      </c>
      <c r="T134" s="5">
        <f t="shared" si="121"/>
        <v>3.5392983475823421</v>
      </c>
    </row>
    <row r="135" spans="1:20">
      <c r="A135" s="4">
        <v>95000</v>
      </c>
      <c r="B135" s="5">
        <v>50</v>
      </c>
      <c r="C135" s="5">
        <v>110</v>
      </c>
      <c r="I135" s="5">
        <f t="shared" si="117"/>
        <v>0.30499999999999999</v>
      </c>
      <c r="J135" s="5">
        <f t="shared" si="122"/>
        <v>2.7663200095961917E-4</v>
      </c>
      <c r="K135" s="5">
        <f t="shared" si="123"/>
        <v>7.929146722242554E-9</v>
      </c>
      <c r="L135" s="5">
        <f t="shared" si="124"/>
        <v>0.33550000000000002</v>
      </c>
      <c r="M135" s="10">
        <f t="shared" si="125"/>
        <v>3.127122972081687E-4</v>
      </c>
      <c r="N135" s="5">
        <f t="shared" si="126"/>
        <v>3.1448083576310712E-4</v>
      </c>
      <c r="O135" s="11">
        <f t="shared" si="127"/>
        <v>0.87964660958864027</v>
      </c>
      <c r="P135" s="11">
        <f t="shared" si="128"/>
        <v>8.2154906438470884E-2</v>
      </c>
      <c r="Q135" s="5">
        <v>0.68093146294117202</v>
      </c>
      <c r="R135" s="5">
        <v>0.63316406958336302</v>
      </c>
      <c r="S135" s="5">
        <f t="shared" si="121"/>
        <v>4.0147595756395216</v>
      </c>
      <c r="T135" s="5">
        <f t="shared" si="121"/>
        <v>3.7331238893426004</v>
      </c>
    </row>
    <row r="136" spans="1:20">
      <c r="A136" s="4">
        <v>100000</v>
      </c>
      <c r="B136" s="5">
        <v>50</v>
      </c>
      <c r="C136" s="5">
        <v>118</v>
      </c>
      <c r="I136" s="5">
        <f t="shared" si="117"/>
        <v>0.30499999999999999</v>
      </c>
      <c r="J136" s="5">
        <f t="shared" si="122"/>
        <v>3.1809807499122845E-4</v>
      </c>
      <c r="K136" s="5">
        <f t="shared" si="123"/>
        <v>8.6618105820111652E-9</v>
      </c>
      <c r="L136" s="5">
        <f t="shared" si="124"/>
        <v>0.3599</v>
      </c>
      <c r="M136" s="10">
        <f t="shared" si="125"/>
        <v>3.522678234930805E-4</v>
      </c>
      <c r="N136" s="5">
        <f t="shared" si="126"/>
        <v>3.5471035537300337E-4</v>
      </c>
      <c r="O136" s="11">
        <f t="shared" si="127"/>
        <v>0.89678260071298321</v>
      </c>
      <c r="P136" s="11">
        <f t="shared" si="128"/>
        <v>9.4469611247098018E-2</v>
      </c>
      <c r="Q136" s="5">
        <v>0.67945693262436901</v>
      </c>
      <c r="R136" s="5">
        <v>0.64312467068687995</v>
      </c>
      <c r="S136" s="5">
        <f t="shared" si="121"/>
        <v>4.2958329682433307</v>
      </c>
      <c r="T136" s="5">
        <f t="shared" si="121"/>
        <v>4.0661240328453552</v>
      </c>
    </row>
    <row r="137" spans="1:20">
      <c r="A137" s="4">
        <v>105000</v>
      </c>
      <c r="B137" s="5">
        <v>58</v>
      </c>
      <c r="C137" s="5">
        <v>118</v>
      </c>
      <c r="I137" s="5">
        <f t="shared" si="117"/>
        <v>0.3538</v>
      </c>
      <c r="J137" s="5">
        <f t="shared" si="122"/>
        <v>3.6329506822119055E-4</v>
      </c>
      <c r="K137" s="5">
        <f t="shared" si="123"/>
        <v>9.4214521025362224E-9</v>
      </c>
      <c r="L137" s="5">
        <f t="shared" si="124"/>
        <v>0.3599</v>
      </c>
      <c r="M137" s="10">
        <f t="shared" si="125"/>
        <v>3.9452692491942872E-4</v>
      </c>
      <c r="N137" s="5">
        <f t="shared" si="126"/>
        <v>3.9785305472576888E-4</v>
      </c>
      <c r="O137" s="11">
        <f t="shared" si="127"/>
        <v>0.91313881822926213</v>
      </c>
      <c r="P137" s="11">
        <f t="shared" si="128"/>
        <v>0.10789233434936758</v>
      </c>
      <c r="Q137" s="5">
        <v>0.67778917816334106</v>
      </c>
      <c r="R137" s="5">
        <v>0.65318494709128205</v>
      </c>
      <c r="S137" s="5">
        <f t="shared" si="121"/>
        <v>4.5796186319522478</v>
      </c>
      <c r="T137" s="5">
        <f t="shared" si="121"/>
        <v>4.413375206012943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topLeftCell="A216" workbookViewId="0">
      <selection activeCell="F232" sqref="F232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556</v>
      </c>
    </row>
    <row r="3" spans="1:3">
      <c r="A3" s="9" t="s">
        <v>26</v>
      </c>
      <c r="B3" s="9">
        <f>B1*B2*0.001</f>
        <v>3.3916000000000003E-3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/>
      <c r="C8" s="5"/>
    </row>
    <row r="9" spans="1:3">
      <c r="A9" s="4">
        <v>90000</v>
      </c>
      <c r="B9" s="5"/>
      <c r="C9" s="5"/>
    </row>
    <row r="10" spans="1:3">
      <c r="A10" s="4">
        <v>95000</v>
      </c>
      <c r="B10" s="5">
        <v>20</v>
      </c>
      <c r="C10" s="5">
        <v>38</v>
      </c>
    </row>
    <row r="11" spans="1:3">
      <c r="A11" s="4">
        <v>100000</v>
      </c>
      <c r="B11" s="5">
        <v>21</v>
      </c>
      <c r="C11" s="5">
        <v>42</v>
      </c>
    </row>
    <row r="12" spans="1:3">
      <c r="A12" s="4">
        <v>105000</v>
      </c>
      <c r="B12" s="5">
        <v>22</v>
      </c>
      <c r="C12" s="5">
        <v>44</v>
      </c>
    </row>
    <row r="13" spans="1:3">
      <c r="A13" s="4">
        <v>110000</v>
      </c>
      <c r="B13" s="5">
        <v>23</v>
      </c>
      <c r="C13" s="5">
        <v>44</v>
      </c>
    </row>
    <row r="14" spans="1:3">
      <c r="A14" s="6">
        <v>115000</v>
      </c>
      <c r="B14" s="7">
        <v>23</v>
      </c>
      <c r="C14" s="7">
        <v>45</v>
      </c>
    </row>
    <row r="15" spans="1:3">
      <c r="A15" s="8">
        <v>120000</v>
      </c>
      <c r="B15" s="5">
        <v>23</v>
      </c>
      <c r="C15" s="5">
        <v>46</v>
      </c>
    </row>
    <row r="16" spans="1:3">
      <c r="A16" s="4">
        <v>125000</v>
      </c>
      <c r="B16" s="5">
        <v>24</v>
      </c>
      <c r="C16" s="5">
        <v>46</v>
      </c>
    </row>
    <row r="17" spans="1:3">
      <c r="A17" s="4">
        <v>130000</v>
      </c>
      <c r="B17" s="5">
        <v>27</v>
      </c>
      <c r="C17" s="5">
        <v>47</v>
      </c>
    </row>
    <row r="18" spans="1:3">
      <c r="A18" s="4">
        <v>140000</v>
      </c>
      <c r="B18" s="5">
        <v>33</v>
      </c>
      <c r="C18" s="5">
        <v>52</v>
      </c>
    </row>
    <row r="19" spans="1:3">
      <c r="B19" t="s">
        <v>2</v>
      </c>
    </row>
    <row r="20" spans="1:3">
      <c r="A20" s="1" t="s">
        <v>0</v>
      </c>
      <c r="B20" s="2" t="s">
        <v>13</v>
      </c>
      <c r="C20" s="2" t="s">
        <v>14</v>
      </c>
    </row>
    <row r="21" spans="1:3">
      <c r="A21" s="4">
        <v>80000</v>
      </c>
      <c r="B21" s="5"/>
      <c r="C21" s="5"/>
    </row>
    <row r="22" spans="1:3">
      <c r="A22" s="4">
        <v>90000</v>
      </c>
      <c r="B22" s="5"/>
      <c r="C22" s="5"/>
    </row>
    <row r="23" spans="1:3">
      <c r="A23" s="4">
        <v>95000</v>
      </c>
      <c r="B23" s="5"/>
      <c r="C23" s="5"/>
    </row>
    <row r="24" spans="1:3">
      <c r="A24" s="4">
        <v>100000</v>
      </c>
      <c r="B24" s="5">
        <v>17</v>
      </c>
      <c r="C24" s="5">
        <v>23</v>
      </c>
    </row>
    <row r="25" spans="1:3">
      <c r="A25" s="4">
        <v>105000</v>
      </c>
      <c r="B25" s="5">
        <v>18</v>
      </c>
      <c r="C25" s="5">
        <v>26</v>
      </c>
    </row>
    <row r="26" spans="1:3">
      <c r="A26" s="4">
        <v>110000</v>
      </c>
      <c r="B26" s="5">
        <v>21</v>
      </c>
      <c r="C26" s="5">
        <v>27</v>
      </c>
    </row>
    <row r="27" spans="1:3">
      <c r="A27" s="6">
        <v>115000</v>
      </c>
      <c r="B27" s="7">
        <v>24</v>
      </c>
      <c r="C27" s="7">
        <v>28</v>
      </c>
    </row>
    <row r="28" spans="1:3">
      <c r="A28" s="8">
        <v>120000</v>
      </c>
      <c r="B28" s="5">
        <v>24</v>
      </c>
      <c r="C28" s="5">
        <v>32</v>
      </c>
    </row>
    <row r="29" spans="1:3">
      <c r="A29" s="4">
        <v>125000</v>
      </c>
      <c r="B29" s="5">
        <v>24</v>
      </c>
      <c r="C29" s="5">
        <v>33</v>
      </c>
    </row>
    <row r="30" spans="1:3">
      <c r="A30" s="4">
        <v>130000</v>
      </c>
      <c r="B30" s="5">
        <v>26</v>
      </c>
      <c r="C30" s="5">
        <v>35</v>
      </c>
    </row>
    <row r="31" spans="1:3">
      <c r="A31" s="4">
        <v>140000</v>
      </c>
      <c r="B31" s="5">
        <v>28</v>
      </c>
      <c r="C31" s="5">
        <v>36</v>
      </c>
    </row>
    <row r="32" spans="1:3">
      <c r="B32" t="s">
        <v>3</v>
      </c>
    </row>
    <row r="33" spans="1:3">
      <c r="A33" s="1" t="s">
        <v>0</v>
      </c>
      <c r="B33" s="2" t="s">
        <v>13</v>
      </c>
      <c r="C33" s="2" t="s">
        <v>14</v>
      </c>
    </row>
    <row r="34" spans="1:3">
      <c r="A34" s="4">
        <v>80000</v>
      </c>
      <c r="B34" s="5">
        <v>22</v>
      </c>
      <c r="C34" s="5">
        <v>32</v>
      </c>
    </row>
    <row r="35" spans="1:3">
      <c r="A35" s="4">
        <v>90000</v>
      </c>
      <c r="B35" s="5">
        <v>27</v>
      </c>
      <c r="C35" s="5">
        <v>42</v>
      </c>
    </row>
    <row r="36" spans="1:3">
      <c r="A36" s="4">
        <v>95000</v>
      </c>
      <c r="B36" s="5">
        <v>29</v>
      </c>
      <c r="C36" s="5">
        <v>43</v>
      </c>
    </row>
    <row r="37" spans="1:3">
      <c r="A37" s="4">
        <v>100000</v>
      </c>
      <c r="B37" s="5">
        <v>32</v>
      </c>
      <c r="C37" s="5">
        <v>44</v>
      </c>
    </row>
    <row r="38" spans="1:3">
      <c r="A38" s="4">
        <v>105000</v>
      </c>
      <c r="B38" s="5">
        <v>36</v>
      </c>
      <c r="C38" s="5">
        <v>48</v>
      </c>
    </row>
    <row r="39" spans="1:3">
      <c r="A39" s="4">
        <v>110000</v>
      </c>
      <c r="B39" s="5">
        <v>39</v>
      </c>
      <c r="C39" s="5">
        <v>68</v>
      </c>
    </row>
    <row r="40" spans="1:3">
      <c r="A40" s="6">
        <v>115000</v>
      </c>
      <c r="B40" s="7">
        <v>44</v>
      </c>
      <c r="C40" s="7">
        <v>72</v>
      </c>
    </row>
    <row r="41" spans="1:3">
      <c r="A41" s="8">
        <v>120000</v>
      </c>
      <c r="B41" s="5">
        <v>48</v>
      </c>
      <c r="C41" s="5">
        <v>88</v>
      </c>
    </row>
    <row r="42" spans="1:3">
      <c r="A42" s="4">
        <v>125000</v>
      </c>
      <c r="B42" s="5">
        <v>52</v>
      </c>
      <c r="C42" s="5">
        <v>92</v>
      </c>
    </row>
    <row r="43" spans="1:3">
      <c r="A43" s="4">
        <v>130000</v>
      </c>
      <c r="B43" s="5">
        <v>55</v>
      </c>
      <c r="C43" s="5">
        <v>104</v>
      </c>
    </row>
    <row r="44" spans="1:3">
      <c r="A44" s="4">
        <v>140000</v>
      </c>
      <c r="B44" s="5">
        <v>63</v>
      </c>
      <c r="C44" s="5">
        <v>116</v>
      </c>
    </row>
    <row r="45" spans="1:3">
      <c r="B45" t="s">
        <v>4</v>
      </c>
    </row>
    <row r="46" spans="1:3">
      <c r="A46" s="1" t="s">
        <v>0</v>
      </c>
      <c r="B46" s="2" t="s">
        <v>13</v>
      </c>
      <c r="C46" s="2" t="s">
        <v>14</v>
      </c>
    </row>
    <row r="47" spans="1:3">
      <c r="A47" s="4">
        <v>80000</v>
      </c>
      <c r="B47" s="5">
        <v>51</v>
      </c>
      <c r="C47" s="5">
        <v>130</v>
      </c>
    </row>
    <row r="48" spans="1:3">
      <c r="A48" s="4">
        <v>90000</v>
      </c>
      <c r="B48" s="5">
        <v>57</v>
      </c>
      <c r="C48" s="5">
        <v>140</v>
      </c>
    </row>
    <row r="49" spans="1:3">
      <c r="A49" s="4">
        <v>95000</v>
      </c>
      <c r="B49" s="5">
        <v>64</v>
      </c>
      <c r="C49" s="5">
        <v>160</v>
      </c>
    </row>
    <row r="50" spans="1:3">
      <c r="A50" s="4">
        <v>100000</v>
      </c>
      <c r="B50" s="5">
        <v>73</v>
      </c>
      <c r="C50" s="5">
        <v>182</v>
      </c>
    </row>
    <row r="51" spans="1:3">
      <c r="A51" s="4">
        <v>105000</v>
      </c>
      <c r="B51" s="5">
        <v>73</v>
      </c>
      <c r="C51" s="5">
        <v>186</v>
      </c>
    </row>
    <row r="52" spans="1:3">
      <c r="A52" s="4">
        <v>110000</v>
      </c>
      <c r="B52" s="5">
        <v>79</v>
      </c>
      <c r="C52" s="5">
        <v>221</v>
      </c>
    </row>
    <row r="53" spans="1:3">
      <c r="A53" s="6">
        <v>115000</v>
      </c>
      <c r="B53" s="7">
        <v>85</v>
      </c>
      <c r="C53" s="7">
        <v>230</v>
      </c>
    </row>
    <row r="54" spans="1:3">
      <c r="A54" s="8">
        <v>120000</v>
      </c>
      <c r="B54" s="5">
        <v>98</v>
      </c>
      <c r="C54" s="5">
        <v>250</v>
      </c>
    </row>
    <row r="55" spans="1:3">
      <c r="A55" s="4">
        <v>125000</v>
      </c>
      <c r="B55" s="5">
        <v>102</v>
      </c>
      <c r="C55" s="5">
        <v>252</v>
      </c>
    </row>
    <row r="56" spans="1:3">
      <c r="A56" s="4">
        <v>130000</v>
      </c>
      <c r="B56" s="5">
        <v>118</v>
      </c>
      <c r="C56" s="5">
        <v>301</v>
      </c>
    </row>
    <row r="57" spans="1:3">
      <c r="A57" s="4">
        <v>140000</v>
      </c>
      <c r="B57" s="5">
        <v>160</v>
      </c>
      <c r="C57" s="5">
        <v>430</v>
      </c>
    </row>
    <row r="58" spans="1:3">
      <c r="B58" t="s">
        <v>5</v>
      </c>
    </row>
    <row r="59" spans="1:3">
      <c r="A59" s="1" t="s">
        <v>0</v>
      </c>
      <c r="B59" s="2" t="s">
        <v>13</v>
      </c>
      <c r="C59" s="2" t="s">
        <v>14</v>
      </c>
    </row>
    <row r="60" spans="1:3">
      <c r="A60" s="4">
        <v>80000</v>
      </c>
      <c r="B60" s="5"/>
      <c r="C60" s="5"/>
    </row>
    <row r="61" spans="1:3">
      <c r="A61" s="4">
        <v>90000</v>
      </c>
      <c r="B61" s="5"/>
      <c r="C61" s="5"/>
    </row>
    <row r="62" spans="1:3">
      <c r="A62" s="4">
        <v>95000</v>
      </c>
      <c r="B62" s="5"/>
      <c r="C62" s="5"/>
    </row>
    <row r="63" spans="1:3">
      <c r="A63" s="4">
        <v>100000</v>
      </c>
      <c r="B63" s="5"/>
      <c r="C63" s="5"/>
    </row>
    <row r="64" spans="1:3">
      <c r="A64" s="4">
        <v>105000</v>
      </c>
      <c r="B64" s="5"/>
      <c r="C64" s="5"/>
    </row>
    <row r="65" spans="1:3">
      <c r="A65" s="4">
        <v>110000</v>
      </c>
      <c r="B65" s="5"/>
      <c r="C65" s="5"/>
    </row>
    <row r="66" spans="1:3">
      <c r="A66" s="6">
        <v>115000</v>
      </c>
      <c r="B66" s="7"/>
      <c r="C66" s="7"/>
    </row>
    <row r="67" spans="1:3">
      <c r="A67" s="8">
        <v>120000</v>
      </c>
      <c r="B67" s="5"/>
      <c r="C67" s="5"/>
    </row>
    <row r="68" spans="1:3">
      <c r="A68" s="4">
        <v>125000</v>
      </c>
      <c r="B68" s="5">
        <v>16</v>
      </c>
      <c r="C68" s="5">
        <v>28</v>
      </c>
    </row>
    <row r="69" spans="1:3">
      <c r="A69" s="4">
        <v>130000</v>
      </c>
      <c r="B69" s="5">
        <v>22</v>
      </c>
      <c r="C69" s="5">
        <v>38</v>
      </c>
    </row>
    <row r="70" spans="1:3">
      <c r="A70" s="4">
        <v>140000</v>
      </c>
      <c r="B70" s="5">
        <v>46</v>
      </c>
      <c r="C70" s="5">
        <v>60</v>
      </c>
    </row>
    <row r="71" spans="1:3">
      <c r="B71" t="s">
        <v>6</v>
      </c>
    </row>
    <row r="72" spans="1:3">
      <c r="A72" s="1" t="s">
        <v>0</v>
      </c>
      <c r="B72" s="2" t="s">
        <v>13</v>
      </c>
      <c r="C72" s="2" t="s">
        <v>14</v>
      </c>
    </row>
    <row r="73" spans="1:3">
      <c r="A73" s="4">
        <v>80000</v>
      </c>
      <c r="B73" s="5"/>
      <c r="C73" s="5"/>
    </row>
    <row r="74" spans="1:3">
      <c r="A74" s="4">
        <v>90000</v>
      </c>
      <c r="B74" s="5"/>
      <c r="C74" s="5"/>
    </row>
    <row r="75" spans="1:3">
      <c r="A75" s="4">
        <v>95000</v>
      </c>
      <c r="B75" s="5"/>
      <c r="C75" s="5"/>
    </row>
    <row r="76" spans="1:3">
      <c r="A76" s="4">
        <v>100000</v>
      </c>
      <c r="B76" s="5">
        <v>25</v>
      </c>
      <c r="C76" s="5">
        <v>39</v>
      </c>
    </row>
    <row r="77" spans="1:3">
      <c r="A77" s="4">
        <v>105000</v>
      </c>
      <c r="B77" s="5">
        <v>25</v>
      </c>
      <c r="C77" s="5">
        <v>39</v>
      </c>
    </row>
    <row r="78" spans="1:3">
      <c r="A78" s="4">
        <v>110000</v>
      </c>
      <c r="B78" s="5">
        <v>28</v>
      </c>
      <c r="C78" s="5">
        <v>42</v>
      </c>
    </row>
    <row r="79" spans="1:3">
      <c r="A79" s="6">
        <v>115000</v>
      </c>
      <c r="B79" s="7">
        <v>28</v>
      </c>
      <c r="C79" s="7">
        <v>45</v>
      </c>
    </row>
    <row r="80" spans="1:3">
      <c r="A80" s="8">
        <v>120000</v>
      </c>
      <c r="B80" s="5">
        <v>31</v>
      </c>
      <c r="C80" s="5">
        <v>47</v>
      </c>
    </row>
    <row r="81" spans="1:3">
      <c r="A81" s="4">
        <v>125000</v>
      </c>
      <c r="B81" s="5">
        <v>36</v>
      </c>
      <c r="C81" s="5">
        <v>52</v>
      </c>
    </row>
    <row r="82" spans="1:3">
      <c r="A82" s="4">
        <v>130000</v>
      </c>
      <c r="B82" s="5">
        <v>45</v>
      </c>
      <c r="C82" s="5">
        <v>65</v>
      </c>
    </row>
    <row r="83" spans="1:3">
      <c r="A83" s="4">
        <v>140000</v>
      </c>
      <c r="B83" s="5">
        <v>58</v>
      </c>
      <c r="C83" s="5">
        <v>86</v>
      </c>
    </row>
    <row r="84" spans="1:3">
      <c r="B84" t="s">
        <v>7</v>
      </c>
    </row>
    <row r="85" spans="1:3">
      <c r="A85" s="1" t="s">
        <v>0</v>
      </c>
      <c r="B85" s="2" t="s">
        <v>13</v>
      </c>
      <c r="C85" s="2" t="s">
        <v>14</v>
      </c>
    </row>
    <row r="86" spans="1:3">
      <c r="A86" s="4">
        <v>80000</v>
      </c>
      <c r="B86" s="5"/>
      <c r="C86" s="5"/>
    </row>
    <row r="87" spans="1:3">
      <c r="A87" s="4">
        <v>90000</v>
      </c>
      <c r="B87" s="5"/>
      <c r="C87" s="5"/>
    </row>
    <row r="88" spans="1:3">
      <c r="A88" s="4">
        <v>95000</v>
      </c>
      <c r="B88" s="5"/>
      <c r="C88" s="5"/>
    </row>
    <row r="89" spans="1:3">
      <c r="A89" s="4">
        <v>100000</v>
      </c>
      <c r="B89" s="5"/>
      <c r="C89" s="5"/>
    </row>
    <row r="90" spans="1:3">
      <c r="A90" s="4">
        <v>105000</v>
      </c>
      <c r="B90" s="5"/>
      <c r="C90" s="5"/>
    </row>
    <row r="91" spans="1:3">
      <c r="A91" s="4">
        <v>110000</v>
      </c>
      <c r="B91" s="5"/>
      <c r="C91" s="5"/>
    </row>
    <row r="92" spans="1:3">
      <c r="A92" s="6">
        <v>115000</v>
      </c>
      <c r="B92" s="7"/>
      <c r="C92" s="7"/>
    </row>
    <row r="93" spans="1:3">
      <c r="A93" s="8">
        <v>120000</v>
      </c>
      <c r="B93" s="5"/>
      <c r="C93" s="5"/>
    </row>
    <row r="94" spans="1:3">
      <c r="A94" s="4">
        <v>125000</v>
      </c>
      <c r="B94" s="5"/>
      <c r="C94" s="5"/>
    </row>
    <row r="95" spans="1:3">
      <c r="A95" s="4">
        <v>130000</v>
      </c>
      <c r="B95" s="5">
        <v>17</v>
      </c>
      <c r="C95" s="5">
        <v>32</v>
      </c>
    </row>
    <row r="96" spans="1:3">
      <c r="A96" s="4">
        <v>140000</v>
      </c>
      <c r="B96" s="5">
        <v>36</v>
      </c>
      <c r="C96" s="5">
        <v>43</v>
      </c>
    </row>
    <row r="97" spans="1:3">
      <c r="B97" t="s">
        <v>8</v>
      </c>
    </row>
    <row r="98" spans="1:3">
      <c r="A98" s="1" t="s">
        <v>0</v>
      </c>
      <c r="B98" s="2" t="s">
        <v>13</v>
      </c>
      <c r="C98" s="2" t="s">
        <v>14</v>
      </c>
    </row>
    <row r="99" spans="1:3">
      <c r="A99" s="4">
        <v>80000</v>
      </c>
      <c r="B99" s="5">
        <v>34</v>
      </c>
      <c r="C99" s="5">
        <v>55</v>
      </c>
    </row>
    <row r="100" spans="1:3">
      <c r="A100" s="4">
        <v>90000</v>
      </c>
      <c r="B100" s="5">
        <v>39</v>
      </c>
      <c r="C100" s="5">
        <v>62</v>
      </c>
    </row>
    <row r="101" spans="1:3">
      <c r="A101" s="4">
        <v>95000</v>
      </c>
      <c r="B101" s="5">
        <v>43</v>
      </c>
      <c r="C101" s="5">
        <v>76</v>
      </c>
    </row>
    <row r="102" spans="1:3">
      <c r="A102" s="4">
        <v>100000</v>
      </c>
      <c r="B102" s="5">
        <v>44</v>
      </c>
      <c r="C102" s="5">
        <v>76</v>
      </c>
    </row>
    <row r="103" spans="1:3">
      <c r="A103" s="4">
        <v>105000</v>
      </c>
      <c r="B103" s="5">
        <v>44</v>
      </c>
      <c r="C103" s="5">
        <v>82</v>
      </c>
    </row>
    <row r="104" spans="1:3">
      <c r="A104" s="4">
        <v>110000</v>
      </c>
      <c r="B104" s="5">
        <v>50</v>
      </c>
      <c r="C104" s="5">
        <v>106</v>
      </c>
    </row>
    <row r="105" spans="1:3">
      <c r="A105" s="6">
        <v>115000</v>
      </c>
      <c r="B105" s="7">
        <v>53</v>
      </c>
      <c r="C105" s="7">
        <v>115</v>
      </c>
    </row>
    <row r="106" spans="1:3">
      <c r="A106" s="8">
        <v>120000</v>
      </c>
      <c r="B106" s="5">
        <v>53</v>
      </c>
      <c r="C106" s="5">
        <v>116</v>
      </c>
    </row>
    <row r="107" spans="1:3">
      <c r="A107" s="4">
        <v>125000</v>
      </c>
      <c r="B107" s="5">
        <v>58</v>
      </c>
      <c r="C107" s="5">
        <v>124</v>
      </c>
    </row>
    <row r="108" spans="1:3">
      <c r="A108" s="4">
        <v>130000</v>
      </c>
      <c r="B108" s="5">
        <v>69</v>
      </c>
      <c r="C108" s="5">
        <v>132</v>
      </c>
    </row>
    <row r="109" spans="1:3">
      <c r="A109" s="4">
        <v>140000</v>
      </c>
      <c r="B109" s="5">
        <v>76</v>
      </c>
      <c r="C109" s="5">
        <v>164</v>
      </c>
    </row>
    <row r="110" spans="1:3">
      <c r="B110" t="s">
        <v>9</v>
      </c>
    </row>
    <row r="111" spans="1:3">
      <c r="A111" s="1" t="s">
        <v>0</v>
      </c>
      <c r="B111" s="2" t="s">
        <v>13</v>
      </c>
      <c r="C111" s="2" t="s">
        <v>14</v>
      </c>
    </row>
    <row r="112" spans="1:3">
      <c r="A112" s="4">
        <v>80000</v>
      </c>
      <c r="B112" s="5"/>
      <c r="C112" s="5"/>
    </row>
    <row r="113" spans="1:3">
      <c r="A113" s="4">
        <v>90000</v>
      </c>
      <c r="B113" s="5">
        <v>29</v>
      </c>
      <c r="C113" s="5">
        <v>45</v>
      </c>
    </row>
    <row r="114" spans="1:3">
      <c r="A114" s="4">
        <v>95000</v>
      </c>
      <c r="B114" s="5">
        <v>30</v>
      </c>
      <c r="C114" s="5">
        <v>46</v>
      </c>
    </row>
    <row r="115" spans="1:3">
      <c r="A115" s="4">
        <v>100000</v>
      </c>
      <c r="B115" s="5">
        <v>35</v>
      </c>
      <c r="C115" s="5">
        <v>53</v>
      </c>
    </row>
    <row r="116" spans="1:3">
      <c r="A116" s="4">
        <v>105000</v>
      </c>
      <c r="B116" s="5">
        <v>39</v>
      </c>
      <c r="C116" s="5">
        <v>56</v>
      </c>
    </row>
    <row r="117" spans="1:3">
      <c r="A117" s="4">
        <v>110000</v>
      </c>
      <c r="B117" s="5">
        <v>42</v>
      </c>
      <c r="C117" s="5">
        <v>56</v>
      </c>
    </row>
    <row r="118" spans="1:3">
      <c r="A118" s="6">
        <v>115000</v>
      </c>
      <c r="B118" s="7">
        <v>43</v>
      </c>
      <c r="C118" s="7">
        <v>64</v>
      </c>
    </row>
    <row r="119" spans="1:3">
      <c r="A119" s="8">
        <v>120000</v>
      </c>
      <c r="B119" s="5">
        <v>46</v>
      </c>
      <c r="C119" s="5">
        <v>66</v>
      </c>
    </row>
    <row r="120" spans="1:3">
      <c r="A120" s="4">
        <v>125000</v>
      </c>
      <c r="B120" s="5">
        <v>47</v>
      </c>
      <c r="C120" s="5">
        <v>75</v>
      </c>
    </row>
    <row r="121" spans="1:3">
      <c r="A121" s="4">
        <v>130000</v>
      </c>
      <c r="B121" s="5">
        <v>52</v>
      </c>
      <c r="C121" s="5">
        <v>92</v>
      </c>
    </row>
    <row r="122" spans="1:3">
      <c r="A122" s="4">
        <v>140000</v>
      </c>
      <c r="B122" s="5">
        <v>62</v>
      </c>
      <c r="C122" s="5">
        <v>118</v>
      </c>
    </row>
    <row r="123" spans="1:3">
      <c r="B123" t="s">
        <v>10</v>
      </c>
    </row>
    <row r="124" spans="1:3">
      <c r="A124" s="1" t="s">
        <v>0</v>
      </c>
      <c r="B124" s="2" t="s">
        <v>13</v>
      </c>
      <c r="C124" s="2" t="s">
        <v>14</v>
      </c>
    </row>
    <row r="125" spans="1:3">
      <c r="A125" s="4">
        <v>80000</v>
      </c>
      <c r="B125" s="5"/>
      <c r="C125" s="5"/>
    </row>
    <row r="126" spans="1:3">
      <c r="A126" s="4">
        <v>90000</v>
      </c>
      <c r="B126" s="5"/>
      <c r="C126" s="5"/>
    </row>
    <row r="127" spans="1:3">
      <c r="A127" s="4">
        <v>95000</v>
      </c>
      <c r="B127" s="5"/>
      <c r="C127" s="5"/>
    </row>
    <row r="128" spans="1:3">
      <c r="A128" s="4">
        <v>100000</v>
      </c>
      <c r="B128" s="5"/>
      <c r="C128" s="5"/>
    </row>
    <row r="129" spans="1:3">
      <c r="A129" s="4">
        <v>105000</v>
      </c>
      <c r="B129" s="5"/>
      <c r="C129" s="5"/>
    </row>
    <row r="130" spans="1:3">
      <c r="A130" s="4">
        <v>110000</v>
      </c>
      <c r="B130" s="5"/>
      <c r="C130" s="5"/>
    </row>
    <row r="131" spans="1:3">
      <c r="A131" s="6">
        <v>115000</v>
      </c>
      <c r="B131" s="7"/>
      <c r="C131" s="7"/>
    </row>
    <row r="132" spans="1:3">
      <c r="A132" s="8">
        <v>120000</v>
      </c>
      <c r="B132" s="5"/>
      <c r="C132" s="5"/>
    </row>
    <row r="133" spans="1:3">
      <c r="A133" s="4">
        <v>125000</v>
      </c>
      <c r="B133" s="5">
        <v>18</v>
      </c>
      <c r="C133" s="5">
        <v>32</v>
      </c>
    </row>
    <row r="134" spans="1:3">
      <c r="A134" s="4">
        <v>130000</v>
      </c>
      <c r="B134" s="5">
        <v>22</v>
      </c>
      <c r="C134" s="5">
        <v>36</v>
      </c>
    </row>
    <row r="135" spans="1:3">
      <c r="A135" s="4">
        <v>140000</v>
      </c>
      <c r="B135" s="5">
        <v>40</v>
      </c>
      <c r="C135" s="5">
        <v>51</v>
      </c>
    </row>
    <row r="136" spans="1:3">
      <c r="B136" t="s">
        <v>11</v>
      </c>
    </row>
    <row r="137" spans="1:3">
      <c r="A137" s="1" t="s">
        <v>0</v>
      </c>
      <c r="B137" s="2" t="s">
        <v>13</v>
      </c>
      <c r="C137" s="2" t="s">
        <v>14</v>
      </c>
    </row>
    <row r="138" spans="1:3">
      <c r="A138" s="4">
        <v>80000</v>
      </c>
      <c r="B138" s="5">
        <v>44</v>
      </c>
      <c r="C138" s="5">
        <v>88</v>
      </c>
    </row>
    <row r="139" spans="1:3">
      <c r="A139" s="4">
        <v>90000</v>
      </c>
      <c r="B139" s="5">
        <v>58</v>
      </c>
      <c r="C139" s="5">
        <v>122</v>
      </c>
    </row>
    <row r="140" spans="1:3">
      <c r="A140" s="4">
        <v>95000</v>
      </c>
      <c r="B140" s="5">
        <v>61</v>
      </c>
      <c r="C140" s="5">
        <v>131</v>
      </c>
    </row>
    <row r="141" spans="1:3">
      <c r="A141" s="4">
        <v>100000</v>
      </c>
      <c r="B141" s="5">
        <v>62</v>
      </c>
      <c r="C141" s="5">
        <v>136</v>
      </c>
    </row>
    <row r="142" spans="1:3">
      <c r="A142" s="4">
        <v>105000</v>
      </c>
      <c r="B142" s="5">
        <v>67</v>
      </c>
      <c r="C142" s="5">
        <v>146</v>
      </c>
    </row>
    <row r="143" spans="1:3">
      <c r="A143" s="4">
        <v>110000</v>
      </c>
      <c r="B143" s="5">
        <v>70</v>
      </c>
      <c r="C143" s="5">
        <v>170</v>
      </c>
    </row>
    <row r="144" spans="1:3">
      <c r="A144" s="6">
        <v>115000</v>
      </c>
      <c r="B144" s="7">
        <v>78</v>
      </c>
      <c r="C144" s="7">
        <v>188</v>
      </c>
    </row>
    <row r="145" spans="1:3">
      <c r="A145" s="8">
        <v>120000</v>
      </c>
      <c r="B145" s="5">
        <v>84</v>
      </c>
      <c r="C145" s="5">
        <v>218</v>
      </c>
    </row>
    <row r="146" spans="1:3">
      <c r="A146" s="4">
        <v>125000</v>
      </c>
      <c r="B146" s="5">
        <v>94</v>
      </c>
      <c r="C146" s="5">
        <v>232</v>
      </c>
    </row>
    <row r="147" spans="1:3">
      <c r="A147" s="4">
        <v>130000</v>
      </c>
      <c r="B147" s="5">
        <v>108</v>
      </c>
      <c r="C147" s="5">
        <v>280</v>
      </c>
    </row>
    <row r="148" spans="1:3">
      <c r="A148" s="4">
        <v>140000</v>
      </c>
      <c r="B148" s="5">
        <v>138</v>
      </c>
      <c r="C148" s="5">
        <v>430</v>
      </c>
    </row>
    <row r="149" spans="1:3">
      <c r="B149" t="s">
        <v>38</v>
      </c>
    </row>
    <row r="150" spans="1:3">
      <c r="A150" s="1" t="s">
        <v>0</v>
      </c>
      <c r="B150" s="2" t="s">
        <v>13</v>
      </c>
      <c r="C150" s="2" t="s">
        <v>14</v>
      </c>
    </row>
    <row r="151" spans="1:3">
      <c r="A151" s="4">
        <v>80000</v>
      </c>
      <c r="B151" s="5"/>
      <c r="C151" s="5"/>
    </row>
    <row r="152" spans="1:3">
      <c r="A152" s="4">
        <v>90000</v>
      </c>
      <c r="B152" s="5"/>
      <c r="C152" s="5"/>
    </row>
    <row r="153" spans="1:3">
      <c r="A153" s="4">
        <v>95000</v>
      </c>
      <c r="B153" s="5"/>
      <c r="C153" s="5"/>
    </row>
    <row r="154" spans="1:3">
      <c r="A154" s="4">
        <v>100000</v>
      </c>
      <c r="B154" s="5">
        <v>28</v>
      </c>
      <c r="C154" s="5">
        <v>29</v>
      </c>
    </row>
    <row r="155" spans="1:3">
      <c r="A155" s="4">
        <v>105000</v>
      </c>
      <c r="B155" s="5">
        <v>30</v>
      </c>
      <c r="C155" s="5">
        <v>33</v>
      </c>
    </row>
    <row r="156" spans="1:3">
      <c r="A156" s="4">
        <v>110000</v>
      </c>
      <c r="B156" s="5">
        <v>38</v>
      </c>
      <c r="C156" s="5">
        <v>59</v>
      </c>
    </row>
    <row r="157" spans="1:3">
      <c r="A157" s="6">
        <v>115000</v>
      </c>
      <c r="B157" s="7">
        <v>45</v>
      </c>
      <c r="C157" s="7">
        <v>67</v>
      </c>
    </row>
    <row r="158" spans="1:3">
      <c r="A158" s="8">
        <v>120000</v>
      </c>
      <c r="B158" s="5">
        <v>48</v>
      </c>
      <c r="C158" s="5">
        <v>72</v>
      </c>
    </row>
    <row r="159" spans="1:3">
      <c r="A159" s="4">
        <v>125000</v>
      </c>
      <c r="B159" s="5">
        <v>53</v>
      </c>
      <c r="C159" s="5">
        <v>78</v>
      </c>
    </row>
    <row r="160" spans="1:3">
      <c r="A160" s="4">
        <v>130000</v>
      </c>
      <c r="B160" s="5">
        <v>59</v>
      </c>
      <c r="C160" s="5">
        <v>90</v>
      </c>
    </row>
    <row r="161" spans="1:3">
      <c r="A161" s="4">
        <v>140000</v>
      </c>
      <c r="B161" s="5">
        <v>70</v>
      </c>
      <c r="C161" s="5">
        <v>108</v>
      </c>
    </row>
    <row r="162" spans="1:3">
      <c r="B162" t="s">
        <v>39</v>
      </c>
    </row>
    <row r="163" spans="1:3">
      <c r="A163" s="1" t="s">
        <v>0</v>
      </c>
      <c r="B163" s="2" t="s">
        <v>13</v>
      </c>
      <c r="C163" s="2" t="s">
        <v>14</v>
      </c>
    </row>
    <row r="164" spans="1:3">
      <c r="A164" s="4">
        <v>80000</v>
      </c>
      <c r="B164" s="5">
        <v>39</v>
      </c>
      <c r="C164" s="5">
        <v>85</v>
      </c>
    </row>
    <row r="165" spans="1:3">
      <c r="A165" s="4">
        <v>90000</v>
      </c>
      <c r="B165" s="5">
        <v>43</v>
      </c>
      <c r="C165" s="5">
        <v>86</v>
      </c>
    </row>
    <row r="166" spans="1:3">
      <c r="A166" s="4">
        <v>95000</v>
      </c>
      <c r="B166" s="5">
        <v>44</v>
      </c>
      <c r="C166" s="5">
        <v>99</v>
      </c>
    </row>
    <row r="167" spans="1:3">
      <c r="A167" s="4">
        <v>100000</v>
      </c>
      <c r="B167" s="5">
        <v>51</v>
      </c>
      <c r="C167" s="5">
        <v>108</v>
      </c>
    </row>
    <row r="168" spans="1:3">
      <c r="A168" s="4">
        <v>105000</v>
      </c>
      <c r="B168" s="5">
        <v>54</v>
      </c>
      <c r="C168" s="5">
        <v>127</v>
      </c>
    </row>
    <row r="169" spans="1:3">
      <c r="A169" s="4">
        <v>110000</v>
      </c>
      <c r="B169" s="5">
        <v>66</v>
      </c>
      <c r="C169" s="5">
        <v>138</v>
      </c>
    </row>
    <row r="170" spans="1:3">
      <c r="A170" s="6">
        <v>115000</v>
      </c>
      <c r="B170" s="7">
        <v>66</v>
      </c>
      <c r="C170" s="7">
        <v>145</v>
      </c>
    </row>
    <row r="171" spans="1:3">
      <c r="A171" s="8">
        <v>120000</v>
      </c>
      <c r="B171" s="5">
        <v>68</v>
      </c>
      <c r="C171" s="5">
        <v>155</v>
      </c>
    </row>
    <row r="172" spans="1:3">
      <c r="A172" s="4">
        <v>125000</v>
      </c>
      <c r="B172" s="5">
        <v>68</v>
      </c>
      <c r="C172" s="5">
        <v>155</v>
      </c>
    </row>
    <row r="173" spans="1:3">
      <c r="A173" s="4">
        <v>130000</v>
      </c>
      <c r="B173" s="5">
        <v>76</v>
      </c>
      <c r="C173" s="5">
        <v>184</v>
      </c>
    </row>
    <row r="174" spans="1:3">
      <c r="A174" s="4">
        <v>140000</v>
      </c>
      <c r="B174" s="5">
        <v>104</v>
      </c>
      <c r="C174" s="5">
        <v>188</v>
      </c>
    </row>
    <row r="175" spans="1:3">
      <c r="B175" t="s">
        <v>40</v>
      </c>
    </row>
    <row r="176" spans="1:3">
      <c r="A176" s="1" t="s">
        <v>0</v>
      </c>
      <c r="B176" s="2" t="s">
        <v>13</v>
      </c>
      <c r="C176" s="2" t="s">
        <v>14</v>
      </c>
    </row>
    <row r="177" spans="1:3">
      <c r="A177" s="4">
        <v>80000</v>
      </c>
      <c r="B177" s="5">
        <v>37</v>
      </c>
      <c r="C177" s="5">
        <v>83</v>
      </c>
    </row>
    <row r="178" spans="1:3">
      <c r="A178" s="4">
        <v>90000</v>
      </c>
      <c r="B178" s="5">
        <v>44</v>
      </c>
      <c r="C178" s="5">
        <v>91</v>
      </c>
    </row>
    <row r="179" spans="1:3">
      <c r="A179" s="4">
        <v>95000</v>
      </c>
      <c r="B179" s="5">
        <v>48</v>
      </c>
      <c r="C179" s="5">
        <v>98</v>
      </c>
    </row>
    <row r="180" spans="1:3">
      <c r="A180" s="4">
        <v>100000</v>
      </c>
      <c r="B180" s="5">
        <v>54</v>
      </c>
      <c r="C180" s="5">
        <v>110</v>
      </c>
    </row>
    <row r="181" spans="1:3">
      <c r="A181" s="4">
        <v>105000</v>
      </c>
      <c r="B181" s="5">
        <v>56</v>
      </c>
      <c r="C181" s="5">
        <v>119</v>
      </c>
    </row>
    <row r="182" spans="1:3">
      <c r="A182" s="4">
        <v>110000</v>
      </c>
      <c r="B182" s="5">
        <v>62</v>
      </c>
      <c r="C182" s="5">
        <v>126</v>
      </c>
    </row>
    <row r="183" spans="1:3">
      <c r="A183" s="6">
        <v>115000</v>
      </c>
      <c r="B183" s="7">
        <v>62</v>
      </c>
      <c r="C183" s="7">
        <v>132</v>
      </c>
    </row>
    <row r="184" spans="1:3">
      <c r="A184" s="8">
        <v>120000</v>
      </c>
      <c r="B184" s="5">
        <v>63</v>
      </c>
      <c r="C184" s="5">
        <v>144</v>
      </c>
    </row>
    <row r="185" spans="1:3">
      <c r="A185" s="4">
        <v>125000</v>
      </c>
      <c r="B185" s="5">
        <v>76</v>
      </c>
      <c r="C185" s="5">
        <v>159</v>
      </c>
    </row>
    <row r="186" spans="1:3">
      <c r="A186" s="4">
        <v>130000</v>
      </c>
      <c r="B186" s="5">
        <v>76</v>
      </c>
      <c r="C186" s="5">
        <v>175</v>
      </c>
    </row>
    <row r="187" spans="1:3">
      <c r="A187" s="4">
        <v>140000</v>
      </c>
      <c r="B187" s="5">
        <v>85</v>
      </c>
      <c r="C187" s="5">
        <v>257</v>
      </c>
    </row>
    <row r="188" spans="1:3">
      <c r="B188" t="s">
        <v>41</v>
      </c>
    </row>
    <row r="189" spans="1:3">
      <c r="A189" s="1" t="s">
        <v>0</v>
      </c>
      <c r="B189" s="2" t="s">
        <v>13</v>
      </c>
      <c r="C189" s="2" t="s">
        <v>14</v>
      </c>
    </row>
    <row r="190" spans="1:3">
      <c r="A190" s="4">
        <v>80000</v>
      </c>
      <c r="B190" s="5"/>
      <c r="C190" s="5"/>
    </row>
    <row r="191" spans="1:3">
      <c r="A191" s="4">
        <v>90000</v>
      </c>
      <c r="B191" s="5">
        <v>32</v>
      </c>
      <c r="C191" s="5">
        <v>46</v>
      </c>
    </row>
    <row r="192" spans="1:3">
      <c r="A192" s="4">
        <v>95000</v>
      </c>
      <c r="B192" s="5">
        <v>36</v>
      </c>
      <c r="C192" s="5">
        <v>48</v>
      </c>
    </row>
    <row r="193" spans="1:3">
      <c r="A193" s="4">
        <v>100000</v>
      </c>
      <c r="B193" s="5">
        <v>37</v>
      </c>
      <c r="C193" s="5">
        <v>56</v>
      </c>
    </row>
    <row r="194" spans="1:3">
      <c r="A194" s="4">
        <v>105000</v>
      </c>
      <c r="B194" s="5">
        <v>42</v>
      </c>
      <c r="C194" s="5">
        <v>59</v>
      </c>
    </row>
    <row r="195" spans="1:3">
      <c r="A195" s="4">
        <v>110000</v>
      </c>
      <c r="B195" s="5">
        <v>45</v>
      </c>
      <c r="C195" s="5">
        <v>64</v>
      </c>
    </row>
    <row r="196" spans="1:3">
      <c r="A196" s="6">
        <v>115000</v>
      </c>
      <c r="B196" s="7">
        <v>49</v>
      </c>
      <c r="C196" s="7">
        <v>67</v>
      </c>
    </row>
    <row r="197" spans="1:3">
      <c r="A197" s="8">
        <v>120000</v>
      </c>
      <c r="B197" s="5">
        <v>50</v>
      </c>
      <c r="C197" s="5">
        <v>70</v>
      </c>
    </row>
    <row r="198" spans="1:3">
      <c r="A198" s="4">
        <v>125000</v>
      </c>
      <c r="B198" s="5">
        <v>51</v>
      </c>
      <c r="C198" s="5">
        <v>73</v>
      </c>
    </row>
    <row r="199" spans="1:3">
      <c r="A199" s="4">
        <v>130000</v>
      </c>
      <c r="B199" s="5">
        <v>56</v>
      </c>
      <c r="C199" s="5">
        <v>82</v>
      </c>
    </row>
    <row r="200" spans="1:3">
      <c r="A200" s="4">
        <v>140000</v>
      </c>
      <c r="B200" s="5">
        <v>61</v>
      </c>
      <c r="C200" s="5">
        <v>97</v>
      </c>
    </row>
    <row r="201" spans="1:3">
      <c r="B201" t="s">
        <v>42</v>
      </c>
    </row>
    <row r="202" spans="1:3">
      <c r="A202" s="1" t="s">
        <v>0</v>
      </c>
      <c r="B202" s="2" t="s">
        <v>13</v>
      </c>
      <c r="C202" s="2" t="s">
        <v>14</v>
      </c>
    </row>
    <row r="203" spans="1:3">
      <c r="A203" s="4">
        <v>80000</v>
      </c>
      <c r="B203" s="5">
        <v>42</v>
      </c>
      <c r="C203" s="5">
        <v>64</v>
      </c>
    </row>
    <row r="204" spans="1:3">
      <c r="A204" s="4">
        <v>90000</v>
      </c>
      <c r="B204" s="5">
        <v>44</v>
      </c>
      <c r="C204" s="5">
        <v>76</v>
      </c>
    </row>
    <row r="205" spans="1:3">
      <c r="A205" s="4">
        <v>95000</v>
      </c>
      <c r="B205" s="5">
        <v>44</v>
      </c>
      <c r="C205" s="5">
        <v>76</v>
      </c>
    </row>
    <row r="206" spans="1:3">
      <c r="A206" s="4">
        <v>100000</v>
      </c>
      <c r="B206" s="5">
        <v>44</v>
      </c>
      <c r="C206" s="5">
        <v>76</v>
      </c>
    </row>
    <row r="207" spans="1:3">
      <c r="A207" s="4">
        <v>105000</v>
      </c>
      <c r="B207" s="5">
        <v>45</v>
      </c>
      <c r="C207" s="5">
        <v>78</v>
      </c>
    </row>
    <row r="208" spans="1:3">
      <c r="A208" s="4">
        <v>110000</v>
      </c>
      <c r="B208" s="5">
        <v>51</v>
      </c>
      <c r="C208" s="5">
        <v>84</v>
      </c>
    </row>
    <row r="209" spans="1:3">
      <c r="A209" s="6">
        <v>115000</v>
      </c>
      <c r="B209" s="7">
        <v>52</v>
      </c>
      <c r="C209" s="7">
        <v>90</v>
      </c>
    </row>
    <row r="210" spans="1:3">
      <c r="A210" s="8">
        <v>120000</v>
      </c>
      <c r="B210" s="5">
        <v>52</v>
      </c>
      <c r="C210" s="5">
        <v>92</v>
      </c>
    </row>
    <row r="211" spans="1:3">
      <c r="A211" s="4">
        <v>125000</v>
      </c>
      <c r="B211" s="5">
        <v>55</v>
      </c>
      <c r="C211" s="5">
        <v>113</v>
      </c>
    </row>
    <row r="212" spans="1:3">
      <c r="A212" s="4">
        <v>130000</v>
      </c>
      <c r="B212" s="5">
        <v>56</v>
      </c>
      <c r="C212" s="5">
        <v>115</v>
      </c>
    </row>
    <row r="213" spans="1:3">
      <c r="A213" s="4">
        <v>140000</v>
      </c>
      <c r="B213" s="5">
        <v>65</v>
      </c>
      <c r="C213" s="5">
        <v>123</v>
      </c>
    </row>
    <row r="214" spans="1:3">
      <c r="B214" t="s">
        <v>43</v>
      </c>
    </row>
    <row r="215" spans="1:3">
      <c r="A215" s="1" t="s">
        <v>0</v>
      </c>
      <c r="B215" s="2" t="s">
        <v>13</v>
      </c>
      <c r="C215" s="2" t="s">
        <v>14</v>
      </c>
    </row>
    <row r="216" spans="1:3">
      <c r="A216" s="4">
        <v>80000</v>
      </c>
      <c r="B216" s="5">
        <v>37</v>
      </c>
      <c r="C216" s="5">
        <v>55</v>
      </c>
    </row>
    <row r="217" spans="1:3">
      <c r="A217" s="4">
        <v>90000</v>
      </c>
      <c r="B217" s="5">
        <v>40</v>
      </c>
      <c r="C217" s="5">
        <v>65</v>
      </c>
    </row>
    <row r="218" spans="1:3">
      <c r="A218" s="4">
        <v>95000</v>
      </c>
      <c r="B218" s="5">
        <v>43</v>
      </c>
      <c r="C218" s="5">
        <v>69</v>
      </c>
    </row>
    <row r="219" spans="1:3">
      <c r="A219" s="4">
        <v>100000</v>
      </c>
      <c r="B219" s="5">
        <v>43</v>
      </c>
      <c r="C219" s="5">
        <v>80</v>
      </c>
    </row>
    <row r="220" spans="1:3">
      <c r="A220" s="4">
        <v>105000</v>
      </c>
      <c r="B220" s="5">
        <v>46</v>
      </c>
      <c r="C220" s="5">
        <v>83</v>
      </c>
    </row>
    <row r="221" spans="1:3">
      <c r="A221" s="4">
        <v>110000</v>
      </c>
      <c r="B221" s="5">
        <v>49</v>
      </c>
      <c r="C221" s="5">
        <v>102</v>
      </c>
    </row>
    <row r="222" spans="1:3">
      <c r="A222" s="6">
        <v>115000</v>
      </c>
      <c r="B222" s="7">
        <v>51</v>
      </c>
      <c r="C222" s="7">
        <v>102</v>
      </c>
    </row>
    <row r="223" spans="1:3">
      <c r="A223" s="8">
        <v>120000</v>
      </c>
      <c r="B223" s="5">
        <v>51</v>
      </c>
      <c r="C223" s="5">
        <v>110</v>
      </c>
    </row>
    <row r="224" spans="1:3">
      <c r="A224" s="4">
        <v>125000</v>
      </c>
      <c r="B224" s="5">
        <v>52</v>
      </c>
      <c r="C224" s="5">
        <v>112</v>
      </c>
    </row>
    <row r="225" spans="1:3">
      <c r="A225" s="4">
        <v>130000</v>
      </c>
      <c r="B225" s="5">
        <v>68</v>
      </c>
      <c r="C225" s="5">
        <v>126</v>
      </c>
    </row>
    <row r="226" spans="1:3">
      <c r="A226" s="4">
        <v>140000</v>
      </c>
      <c r="B226" s="5">
        <v>80</v>
      </c>
      <c r="C226" s="5">
        <v>219</v>
      </c>
    </row>
    <row r="227" spans="1:3">
      <c r="B227" t="s">
        <v>44</v>
      </c>
    </row>
    <row r="228" spans="1:3">
      <c r="A228" s="1" t="s">
        <v>0</v>
      </c>
      <c r="B228" s="2" t="s">
        <v>13</v>
      </c>
      <c r="C228" s="2" t="s">
        <v>14</v>
      </c>
    </row>
    <row r="229" spans="1:3">
      <c r="A229" s="4">
        <v>80000</v>
      </c>
      <c r="B229" s="5">
        <v>28</v>
      </c>
      <c r="C229" s="5">
        <v>37</v>
      </c>
    </row>
    <row r="230" spans="1:3">
      <c r="A230" s="4">
        <v>90000</v>
      </c>
      <c r="B230" s="5">
        <v>33</v>
      </c>
      <c r="C230" s="5">
        <v>45</v>
      </c>
    </row>
    <row r="231" spans="1:3">
      <c r="A231" s="4">
        <v>95000</v>
      </c>
      <c r="B231" s="5">
        <v>34</v>
      </c>
      <c r="C231" s="5">
        <v>55</v>
      </c>
    </row>
    <row r="232" spans="1:3">
      <c r="A232" s="4">
        <v>100000</v>
      </c>
      <c r="B232" s="5">
        <v>36</v>
      </c>
      <c r="C232" s="5">
        <v>57</v>
      </c>
    </row>
    <row r="233" spans="1:3">
      <c r="A233" s="4">
        <v>105000</v>
      </c>
      <c r="B233" s="5">
        <v>37</v>
      </c>
      <c r="C233" s="5">
        <v>57</v>
      </c>
    </row>
    <row r="234" spans="1:3">
      <c r="A234" s="4">
        <v>110000</v>
      </c>
      <c r="B234" s="5">
        <v>37</v>
      </c>
      <c r="C234" s="5">
        <v>59</v>
      </c>
    </row>
    <row r="235" spans="1:3">
      <c r="A235" s="6">
        <v>115000</v>
      </c>
      <c r="B235" s="7">
        <v>40</v>
      </c>
      <c r="C235" s="7">
        <v>60</v>
      </c>
    </row>
    <row r="236" spans="1:3">
      <c r="A236" s="8">
        <v>120000</v>
      </c>
      <c r="B236" s="5">
        <v>46</v>
      </c>
      <c r="C236" s="5">
        <v>74</v>
      </c>
    </row>
    <row r="237" spans="1:3">
      <c r="A237" s="4">
        <v>125000</v>
      </c>
      <c r="B237" s="5">
        <v>48</v>
      </c>
      <c r="C237" s="5">
        <v>81</v>
      </c>
    </row>
    <row r="238" spans="1:3">
      <c r="A238" s="4">
        <v>130000</v>
      </c>
      <c r="B238" s="5">
        <v>51</v>
      </c>
      <c r="C238" s="5">
        <v>83</v>
      </c>
    </row>
    <row r="239" spans="1:3">
      <c r="A239" s="4">
        <v>140000</v>
      </c>
      <c r="B239" s="5">
        <v>58</v>
      </c>
      <c r="C239" s="5">
        <v>113</v>
      </c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5"/>
  <sheetViews>
    <sheetView tabSelected="1" workbookViewId="0">
      <selection activeCell="G269" sqref="G269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556</v>
      </c>
    </row>
    <row r="3" spans="1:3">
      <c r="A3" s="9" t="s">
        <v>26</v>
      </c>
      <c r="B3" s="9">
        <f>B1*B2*0.001</f>
        <v>3.3916000000000003E-3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/>
      <c r="C8" s="5"/>
    </row>
    <row r="9" spans="1:3">
      <c r="A9" s="4">
        <v>90000</v>
      </c>
      <c r="B9" s="5">
        <v>19</v>
      </c>
      <c r="C9" s="5">
        <v>29</v>
      </c>
    </row>
    <row r="10" spans="1:3">
      <c r="A10" s="4">
        <v>100000</v>
      </c>
      <c r="B10" s="5">
        <v>25</v>
      </c>
      <c r="C10" s="5">
        <v>32</v>
      </c>
    </row>
    <row r="11" spans="1:3">
      <c r="A11" s="4">
        <v>105000</v>
      </c>
      <c r="B11" s="5">
        <v>27</v>
      </c>
      <c r="C11" s="5">
        <v>32</v>
      </c>
    </row>
    <row r="12" spans="1:3">
      <c r="A12" s="4">
        <v>110000</v>
      </c>
      <c r="B12" s="5">
        <v>30</v>
      </c>
      <c r="C12" s="5">
        <v>34</v>
      </c>
    </row>
    <row r="13" spans="1:3">
      <c r="A13" s="4">
        <v>115000</v>
      </c>
      <c r="B13" s="5">
        <v>31</v>
      </c>
      <c r="C13" s="5">
        <v>35</v>
      </c>
    </row>
    <row r="14" spans="1:3">
      <c r="A14" s="6">
        <v>120000</v>
      </c>
      <c r="B14" s="7">
        <v>31</v>
      </c>
      <c r="C14" s="7">
        <v>35</v>
      </c>
    </row>
    <row r="15" spans="1:3">
      <c r="A15" s="8">
        <v>125000</v>
      </c>
      <c r="B15" s="5">
        <v>31</v>
      </c>
      <c r="C15" s="5">
        <v>35</v>
      </c>
    </row>
    <row r="16" spans="1:3">
      <c r="A16" s="4">
        <v>130000</v>
      </c>
      <c r="B16" s="5">
        <v>31</v>
      </c>
      <c r="C16" s="5">
        <v>35</v>
      </c>
    </row>
    <row r="17" spans="1:3">
      <c r="A17" s="4">
        <v>140000</v>
      </c>
      <c r="B17" s="5">
        <v>31</v>
      </c>
      <c r="C17" s="5">
        <v>35</v>
      </c>
    </row>
    <row r="18" spans="1:3">
      <c r="A18" s="4">
        <v>150000</v>
      </c>
      <c r="B18" s="5">
        <v>33</v>
      </c>
      <c r="C18" s="5">
        <v>36</v>
      </c>
    </row>
    <row r="19" spans="1:3">
      <c r="A19" s="4">
        <v>160000</v>
      </c>
      <c r="B19" s="5">
        <v>34</v>
      </c>
      <c r="C19" s="5">
        <v>36</v>
      </c>
    </row>
    <row r="20" spans="1:3">
      <c r="B20" t="s">
        <v>2</v>
      </c>
    </row>
    <row r="21" spans="1:3">
      <c r="A21" s="1" t="s">
        <v>0</v>
      </c>
      <c r="B21" s="2" t="s">
        <v>13</v>
      </c>
      <c r="C21" s="2" t="s">
        <v>14</v>
      </c>
    </row>
    <row r="22" spans="1:3">
      <c r="A22" s="4">
        <v>80000</v>
      </c>
      <c r="B22" s="5"/>
      <c r="C22" s="5"/>
    </row>
    <row r="23" spans="1:3">
      <c r="A23" s="4">
        <v>90000</v>
      </c>
      <c r="B23" s="5">
        <v>18</v>
      </c>
      <c r="C23" s="5">
        <v>28</v>
      </c>
    </row>
    <row r="24" spans="1:3">
      <c r="A24" s="4">
        <v>100000</v>
      </c>
      <c r="B24" s="5">
        <v>19</v>
      </c>
      <c r="C24" s="5">
        <v>29</v>
      </c>
    </row>
    <row r="25" spans="1:3">
      <c r="A25" s="4">
        <v>105000</v>
      </c>
      <c r="B25" s="5">
        <v>20</v>
      </c>
      <c r="C25" s="5">
        <v>31</v>
      </c>
    </row>
    <row r="26" spans="1:3">
      <c r="A26" s="4">
        <v>110000</v>
      </c>
      <c r="B26" s="5">
        <v>21</v>
      </c>
      <c r="C26" s="5">
        <v>31</v>
      </c>
    </row>
    <row r="27" spans="1:3">
      <c r="A27" s="4">
        <v>115000</v>
      </c>
      <c r="B27" s="5">
        <v>21</v>
      </c>
      <c r="C27" s="5">
        <v>31</v>
      </c>
    </row>
    <row r="28" spans="1:3">
      <c r="A28" s="6">
        <v>120000</v>
      </c>
      <c r="B28" s="7">
        <v>21</v>
      </c>
      <c r="C28" s="7">
        <v>33</v>
      </c>
    </row>
    <row r="29" spans="1:3">
      <c r="A29" s="8">
        <v>125000</v>
      </c>
      <c r="B29" s="5">
        <v>22</v>
      </c>
      <c r="C29" s="5">
        <v>33</v>
      </c>
    </row>
    <row r="30" spans="1:3">
      <c r="A30" s="4">
        <v>130000</v>
      </c>
      <c r="B30" s="5">
        <v>22</v>
      </c>
      <c r="C30" s="5">
        <v>33</v>
      </c>
    </row>
    <row r="31" spans="1:3">
      <c r="A31" s="4">
        <v>140000</v>
      </c>
      <c r="B31" s="5">
        <v>25</v>
      </c>
      <c r="C31" s="5">
        <v>36</v>
      </c>
    </row>
    <row r="32" spans="1:3">
      <c r="A32" s="4">
        <v>150000</v>
      </c>
      <c r="B32" s="5">
        <v>25</v>
      </c>
      <c r="C32" s="5">
        <v>36</v>
      </c>
    </row>
    <row r="33" spans="1:3">
      <c r="A33" s="4">
        <v>160000</v>
      </c>
      <c r="B33" s="5">
        <v>28</v>
      </c>
      <c r="C33" s="5">
        <v>36</v>
      </c>
    </row>
    <row r="34" spans="1:3">
      <c r="B34" t="s">
        <v>3</v>
      </c>
    </row>
    <row r="35" spans="1:3">
      <c r="A35" s="1" t="s">
        <v>0</v>
      </c>
      <c r="B35" s="2" t="s">
        <v>13</v>
      </c>
      <c r="C35" s="2" t="s">
        <v>14</v>
      </c>
    </row>
    <row r="36" spans="1:3">
      <c r="A36" s="4">
        <v>80000</v>
      </c>
      <c r="B36" s="5"/>
      <c r="C36" s="5"/>
    </row>
    <row r="37" spans="1:3">
      <c r="A37" s="4">
        <v>90000</v>
      </c>
      <c r="B37" s="5"/>
      <c r="C37" s="5"/>
    </row>
    <row r="38" spans="1:3">
      <c r="A38" s="4">
        <v>100000</v>
      </c>
      <c r="B38" s="5"/>
      <c r="C38" s="5"/>
    </row>
    <row r="39" spans="1:3">
      <c r="A39" s="4">
        <v>105000</v>
      </c>
      <c r="B39" s="5"/>
      <c r="C39" s="5"/>
    </row>
    <row r="40" spans="1:3">
      <c r="A40" s="4">
        <v>110000</v>
      </c>
      <c r="B40" s="5"/>
      <c r="C40" s="5"/>
    </row>
    <row r="41" spans="1:3">
      <c r="A41" s="4">
        <v>115000</v>
      </c>
      <c r="B41" s="5"/>
      <c r="C41" s="5"/>
    </row>
    <row r="42" spans="1:3">
      <c r="A42" s="6">
        <v>120000</v>
      </c>
      <c r="B42" s="7"/>
      <c r="C42" s="7"/>
    </row>
    <row r="43" spans="1:3">
      <c r="A43" s="8">
        <v>125000</v>
      </c>
      <c r="B43" s="5">
        <v>23</v>
      </c>
      <c r="C43" s="5">
        <v>45</v>
      </c>
    </row>
    <row r="44" spans="1:3">
      <c r="A44" s="4">
        <v>130000</v>
      </c>
      <c r="B44" s="5">
        <v>24</v>
      </c>
      <c r="C44" s="5">
        <v>45</v>
      </c>
    </row>
    <row r="45" spans="1:3">
      <c r="A45" s="4">
        <v>140000</v>
      </c>
      <c r="B45" s="5">
        <v>25</v>
      </c>
      <c r="C45" s="5">
        <v>46</v>
      </c>
    </row>
    <row r="46" spans="1:3">
      <c r="A46" s="4">
        <v>150000</v>
      </c>
      <c r="B46" s="5">
        <v>26</v>
      </c>
      <c r="C46" s="5">
        <v>48</v>
      </c>
    </row>
    <row r="47" spans="1:3">
      <c r="A47" s="4">
        <v>160000</v>
      </c>
      <c r="B47" s="5">
        <v>26</v>
      </c>
      <c r="C47" s="5">
        <v>48</v>
      </c>
    </row>
    <row r="48" spans="1:3">
      <c r="B48" t="s">
        <v>4</v>
      </c>
    </row>
    <row r="49" spans="1:3">
      <c r="A49" s="1" t="s">
        <v>0</v>
      </c>
      <c r="B49" s="2" t="s">
        <v>13</v>
      </c>
      <c r="C49" s="2" t="s">
        <v>14</v>
      </c>
    </row>
    <row r="50" spans="1:3">
      <c r="A50" s="4">
        <v>80000</v>
      </c>
      <c r="B50" s="5"/>
      <c r="C50" s="5"/>
    </row>
    <row r="51" spans="1:3">
      <c r="A51" s="4">
        <v>90000</v>
      </c>
      <c r="B51" s="5"/>
      <c r="C51" s="5"/>
    </row>
    <row r="52" spans="1:3">
      <c r="A52" s="4">
        <v>100000</v>
      </c>
      <c r="B52" s="5"/>
      <c r="C52" s="5"/>
    </row>
    <row r="53" spans="1:3">
      <c r="A53" s="4">
        <v>105000</v>
      </c>
      <c r="B53" s="5"/>
      <c r="C53" s="5"/>
    </row>
    <row r="54" spans="1:3">
      <c r="A54" s="4">
        <v>110000</v>
      </c>
      <c r="B54" s="5"/>
      <c r="C54" s="5"/>
    </row>
    <row r="55" spans="1:3">
      <c r="A55" s="4">
        <v>115000</v>
      </c>
      <c r="B55" s="5"/>
      <c r="C55" s="5"/>
    </row>
    <row r="56" spans="1:3">
      <c r="A56" s="6">
        <v>120000</v>
      </c>
      <c r="B56" s="7"/>
      <c r="C56" s="7"/>
    </row>
    <row r="57" spans="1:3">
      <c r="A57" s="8">
        <v>125000</v>
      </c>
      <c r="B57" s="5">
        <v>27</v>
      </c>
      <c r="C57" s="5">
        <v>43</v>
      </c>
    </row>
    <row r="58" spans="1:3">
      <c r="A58" s="4">
        <v>130000</v>
      </c>
      <c r="B58" s="5">
        <v>27</v>
      </c>
      <c r="C58" s="5">
        <v>43</v>
      </c>
    </row>
    <row r="59" spans="1:3">
      <c r="A59" s="4">
        <v>140000</v>
      </c>
      <c r="B59" s="5">
        <v>27</v>
      </c>
      <c r="C59" s="5">
        <v>55</v>
      </c>
    </row>
    <row r="60" spans="1:3">
      <c r="A60" s="4">
        <v>150000</v>
      </c>
      <c r="B60" s="5">
        <v>35</v>
      </c>
      <c r="C60" s="5">
        <v>55</v>
      </c>
    </row>
    <row r="61" spans="1:3">
      <c r="A61" s="4">
        <v>160000</v>
      </c>
      <c r="B61" s="5">
        <v>36</v>
      </c>
      <c r="C61" s="5">
        <v>57</v>
      </c>
    </row>
    <row r="62" spans="1:3">
      <c r="B62" t="s">
        <v>5</v>
      </c>
    </row>
    <row r="63" spans="1:3">
      <c r="A63" s="1" t="s">
        <v>0</v>
      </c>
      <c r="B63" s="2" t="s">
        <v>13</v>
      </c>
      <c r="C63" s="2" t="s">
        <v>14</v>
      </c>
    </row>
    <row r="64" spans="1:3">
      <c r="A64" s="4">
        <v>80000</v>
      </c>
      <c r="B64" s="5"/>
      <c r="C64" s="5"/>
    </row>
    <row r="65" spans="1:3">
      <c r="A65" s="4">
        <v>90000</v>
      </c>
      <c r="B65" s="5"/>
      <c r="C65" s="5"/>
    </row>
    <row r="66" spans="1:3">
      <c r="A66" s="4">
        <v>100000</v>
      </c>
      <c r="B66" s="5"/>
      <c r="C66" s="5"/>
    </row>
    <row r="67" spans="1:3">
      <c r="A67" s="4">
        <v>105000</v>
      </c>
      <c r="B67" s="5"/>
      <c r="C67" s="5"/>
    </row>
    <row r="68" spans="1:3">
      <c r="A68" s="4">
        <v>110000</v>
      </c>
      <c r="B68" s="5"/>
      <c r="C68" s="5"/>
    </row>
    <row r="69" spans="1:3">
      <c r="A69" s="4">
        <v>115000</v>
      </c>
      <c r="B69" s="5"/>
      <c r="C69" s="5"/>
    </row>
    <row r="70" spans="1:3">
      <c r="A70" s="6">
        <v>120000</v>
      </c>
      <c r="B70" s="7"/>
      <c r="C70" s="7"/>
    </row>
    <row r="71" spans="1:3">
      <c r="A71" s="8">
        <v>125000</v>
      </c>
      <c r="B71" s="5"/>
      <c r="C71" s="5"/>
    </row>
    <row r="72" spans="1:3">
      <c r="A72" s="4">
        <v>130000</v>
      </c>
      <c r="B72" s="5">
        <v>20</v>
      </c>
      <c r="C72" s="5">
        <v>42</v>
      </c>
    </row>
    <row r="73" spans="1:3">
      <c r="A73" s="4">
        <v>140000</v>
      </c>
      <c r="B73" s="5">
        <v>21</v>
      </c>
      <c r="C73" s="5">
        <v>42</v>
      </c>
    </row>
    <row r="74" spans="1:3">
      <c r="A74" s="4">
        <v>150000</v>
      </c>
      <c r="B74" s="5">
        <v>23</v>
      </c>
      <c r="C74" s="5">
        <v>44</v>
      </c>
    </row>
    <row r="75" spans="1:3">
      <c r="A75" s="4">
        <v>160000</v>
      </c>
      <c r="B75" s="5">
        <v>24</v>
      </c>
      <c r="C75" s="5">
        <v>45</v>
      </c>
    </row>
    <row r="76" spans="1:3">
      <c r="B76" t="s">
        <v>6</v>
      </c>
    </row>
    <row r="77" spans="1:3">
      <c r="A77" s="1" t="s">
        <v>0</v>
      </c>
      <c r="B77" s="2" t="s">
        <v>13</v>
      </c>
      <c r="C77" s="2" t="s">
        <v>14</v>
      </c>
    </row>
    <row r="78" spans="1:3">
      <c r="A78" s="4">
        <v>80000</v>
      </c>
      <c r="B78" s="5"/>
      <c r="C78" s="5"/>
    </row>
    <row r="79" spans="1:3">
      <c r="A79" s="4">
        <v>90000</v>
      </c>
      <c r="B79" s="5">
        <v>32</v>
      </c>
      <c r="C79" s="5">
        <v>93</v>
      </c>
    </row>
    <row r="80" spans="1:3">
      <c r="A80" s="4">
        <v>100000</v>
      </c>
      <c r="B80" s="5">
        <v>38</v>
      </c>
      <c r="C80" s="5">
        <v>107</v>
      </c>
    </row>
    <row r="81" spans="1:3">
      <c r="A81" s="4">
        <v>105000</v>
      </c>
      <c r="B81" s="5">
        <v>42</v>
      </c>
      <c r="C81" s="5">
        <v>110</v>
      </c>
    </row>
    <row r="82" spans="1:3">
      <c r="A82" s="4">
        <v>110000</v>
      </c>
      <c r="B82" s="5">
        <v>46</v>
      </c>
      <c r="C82" s="5">
        <v>112</v>
      </c>
    </row>
    <row r="83" spans="1:3">
      <c r="A83" s="4">
        <v>115000</v>
      </c>
      <c r="B83" s="5">
        <v>48</v>
      </c>
      <c r="C83" s="5">
        <v>113</v>
      </c>
    </row>
    <row r="84" spans="1:3">
      <c r="A84" s="6">
        <v>120000</v>
      </c>
      <c r="B84" s="7">
        <v>48</v>
      </c>
      <c r="C84" s="7">
        <v>116</v>
      </c>
    </row>
    <row r="85" spans="1:3">
      <c r="A85" s="8">
        <v>125000</v>
      </c>
      <c r="B85" s="5">
        <v>49</v>
      </c>
      <c r="C85" s="5">
        <v>125</v>
      </c>
    </row>
    <row r="86" spans="1:3">
      <c r="A86" s="4">
        <v>130000</v>
      </c>
      <c r="B86" s="5">
        <v>50</v>
      </c>
      <c r="C86" s="5">
        <v>129</v>
      </c>
    </row>
    <row r="87" spans="1:3">
      <c r="A87" s="4">
        <v>140000</v>
      </c>
      <c r="B87" s="5">
        <v>55</v>
      </c>
      <c r="C87" s="5">
        <v>133</v>
      </c>
    </row>
    <row r="88" spans="1:3">
      <c r="A88" s="4">
        <v>150000</v>
      </c>
      <c r="B88" s="5">
        <v>56</v>
      </c>
      <c r="C88" s="5">
        <v>145</v>
      </c>
    </row>
    <row r="89" spans="1:3">
      <c r="A89" s="4">
        <v>160000</v>
      </c>
      <c r="B89" s="5">
        <v>62</v>
      </c>
      <c r="C89" s="5">
        <v>149</v>
      </c>
    </row>
    <row r="90" spans="1:3">
      <c r="B90" t="s">
        <v>7</v>
      </c>
    </row>
    <row r="91" spans="1:3">
      <c r="A91" s="1" t="s">
        <v>0</v>
      </c>
      <c r="B91" s="2" t="s">
        <v>13</v>
      </c>
      <c r="C91" s="2" t="s">
        <v>14</v>
      </c>
    </row>
    <row r="92" spans="1:3">
      <c r="A92" s="4">
        <v>80000</v>
      </c>
      <c r="B92" s="5"/>
      <c r="C92" s="5"/>
    </row>
    <row r="93" spans="1:3">
      <c r="A93" s="4">
        <v>90000</v>
      </c>
      <c r="B93" s="5"/>
      <c r="C93" s="5"/>
    </row>
    <row r="94" spans="1:3">
      <c r="A94" s="4">
        <v>100000</v>
      </c>
      <c r="B94" s="5"/>
      <c r="C94" s="5"/>
    </row>
    <row r="95" spans="1:3">
      <c r="A95" s="4">
        <v>105000</v>
      </c>
      <c r="B95" s="5"/>
      <c r="C95" s="5"/>
    </row>
    <row r="96" spans="1:3">
      <c r="A96" s="4">
        <v>110000</v>
      </c>
      <c r="B96" s="5"/>
      <c r="C96" s="5"/>
    </row>
    <row r="97" spans="1:3">
      <c r="A97" s="4">
        <v>115000</v>
      </c>
      <c r="B97" s="5">
        <v>34</v>
      </c>
      <c r="C97" s="5">
        <v>46</v>
      </c>
    </row>
    <row r="98" spans="1:3">
      <c r="A98" s="6">
        <v>120000</v>
      </c>
      <c r="B98" s="7">
        <v>36</v>
      </c>
      <c r="C98" s="7">
        <v>48</v>
      </c>
    </row>
    <row r="99" spans="1:3">
      <c r="A99" s="8">
        <v>125000</v>
      </c>
      <c r="B99" s="5">
        <v>37</v>
      </c>
      <c r="C99" s="5">
        <v>48</v>
      </c>
    </row>
    <row r="100" spans="1:3">
      <c r="A100" s="4">
        <v>130000</v>
      </c>
      <c r="B100" s="5">
        <v>38</v>
      </c>
      <c r="C100" s="5">
        <v>51</v>
      </c>
    </row>
    <row r="101" spans="1:3">
      <c r="A101" s="4">
        <v>140000</v>
      </c>
      <c r="B101" s="5">
        <v>43</v>
      </c>
      <c r="C101" s="5">
        <v>54</v>
      </c>
    </row>
    <row r="102" spans="1:3">
      <c r="A102" s="4">
        <v>150000</v>
      </c>
      <c r="B102" s="5">
        <v>48</v>
      </c>
      <c r="C102" s="5">
        <v>86</v>
      </c>
    </row>
    <row r="103" spans="1:3">
      <c r="A103" s="4">
        <v>160000</v>
      </c>
      <c r="B103" s="5">
        <v>54</v>
      </c>
      <c r="C103" s="5">
        <v>113</v>
      </c>
    </row>
    <row r="104" spans="1:3">
      <c r="B104" t="s">
        <v>8</v>
      </c>
    </row>
    <row r="105" spans="1:3">
      <c r="A105" s="1" t="s">
        <v>0</v>
      </c>
      <c r="B105" s="2" t="s">
        <v>13</v>
      </c>
      <c r="C105" s="2" t="s">
        <v>14</v>
      </c>
    </row>
    <row r="106" spans="1:3">
      <c r="A106" s="4">
        <v>80000</v>
      </c>
      <c r="B106" s="5"/>
      <c r="C106" s="5"/>
    </row>
    <row r="107" spans="1:3">
      <c r="A107" s="4">
        <v>90000</v>
      </c>
      <c r="B107" s="5"/>
      <c r="C107" s="5"/>
    </row>
    <row r="108" spans="1:3">
      <c r="A108" s="4">
        <v>100000</v>
      </c>
      <c r="B108" s="5"/>
      <c r="C108" s="5"/>
    </row>
    <row r="109" spans="1:3">
      <c r="A109" s="4">
        <v>105000</v>
      </c>
      <c r="B109" s="5"/>
      <c r="C109" s="5"/>
    </row>
    <row r="110" spans="1:3">
      <c r="A110" s="4">
        <v>110000</v>
      </c>
      <c r="B110" s="5"/>
      <c r="C110" s="5"/>
    </row>
    <row r="111" spans="1:3">
      <c r="A111" s="4">
        <v>115000</v>
      </c>
      <c r="B111" s="5"/>
      <c r="C111" s="5"/>
    </row>
    <row r="112" spans="1:3">
      <c r="A112" s="6">
        <v>120000</v>
      </c>
      <c r="B112" s="7"/>
      <c r="C112" s="7"/>
    </row>
    <row r="113" spans="1:3">
      <c r="A113" s="8">
        <v>125000</v>
      </c>
      <c r="B113" s="5">
        <v>26</v>
      </c>
      <c r="C113" s="5">
        <v>58</v>
      </c>
    </row>
    <row r="114" spans="1:3">
      <c r="A114" s="4">
        <v>130000</v>
      </c>
      <c r="B114" s="5">
        <v>29</v>
      </c>
      <c r="C114" s="5">
        <v>65</v>
      </c>
    </row>
    <row r="115" spans="1:3">
      <c r="A115" s="4">
        <v>140000</v>
      </c>
      <c r="B115" s="5">
        <v>33</v>
      </c>
      <c r="C115" s="5">
        <v>83</v>
      </c>
    </row>
    <row r="116" spans="1:3">
      <c r="A116" s="4">
        <v>150000</v>
      </c>
      <c r="B116" s="5">
        <v>39</v>
      </c>
      <c r="C116" s="5">
        <v>94</v>
      </c>
    </row>
    <row r="117" spans="1:3">
      <c r="A117" s="4">
        <v>160000</v>
      </c>
      <c r="B117" s="5">
        <v>49</v>
      </c>
      <c r="C117" s="5">
        <v>108</v>
      </c>
    </row>
    <row r="118" spans="1:3">
      <c r="B118" t="s">
        <v>9</v>
      </c>
    </row>
    <row r="119" spans="1:3">
      <c r="A119" s="1" t="s">
        <v>0</v>
      </c>
      <c r="B119" s="2" t="s">
        <v>13</v>
      </c>
      <c r="C119" s="2" t="s">
        <v>14</v>
      </c>
    </row>
    <row r="120" spans="1:3">
      <c r="A120" s="4">
        <v>80000</v>
      </c>
      <c r="B120" s="5"/>
      <c r="C120" s="5"/>
    </row>
    <row r="121" spans="1:3">
      <c r="A121" s="4">
        <v>90000</v>
      </c>
      <c r="B121" s="5">
        <v>25</v>
      </c>
      <c r="C121" s="5">
        <v>40</v>
      </c>
    </row>
    <row r="122" spans="1:3">
      <c r="A122" s="4">
        <v>100000</v>
      </c>
      <c r="B122" s="5">
        <v>28</v>
      </c>
      <c r="C122" s="5">
        <v>42</v>
      </c>
    </row>
    <row r="123" spans="1:3">
      <c r="A123" s="4">
        <v>105000</v>
      </c>
      <c r="B123" s="5">
        <v>32</v>
      </c>
      <c r="C123" s="5">
        <v>46</v>
      </c>
    </row>
    <row r="124" spans="1:3">
      <c r="A124" s="4">
        <v>110000</v>
      </c>
      <c r="B124" s="5">
        <v>34</v>
      </c>
      <c r="C124" s="5">
        <v>49</v>
      </c>
    </row>
    <row r="125" spans="1:3">
      <c r="A125" s="4">
        <v>115000</v>
      </c>
      <c r="B125" s="5">
        <v>35</v>
      </c>
      <c r="C125" s="5">
        <v>52</v>
      </c>
    </row>
    <row r="126" spans="1:3">
      <c r="A126" s="6">
        <v>120000</v>
      </c>
      <c r="B126" s="7">
        <v>36</v>
      </c>
      <c r="C126" s="7">
        <v>54</v>
      </c>
    </row>
    <row r="127" spans="1:3">
      <c r="A127" s="8">
        <v>125000</v>
      </c>
      <c r="B127" s="5">
        <v>37</v>
      </c>
      <c r="C127" s="5">
        <v>56</v>
      </c>
    </row>
    <row r="128" spans="1:3">
      <c r="A128" s="4">
        <v>130000</v>
      </c>
      <c r="B128" s="5">
        <v>37</v>
      </c>
      <c r="C128" s="5">
        <v>60</v>
      </c>
    </row>
    <row r="129" spans="1:3">
      <c r="A129" s="4">
        <v>140000</v>
      </c>
      <c r="B129" s="5">
        <v>41</v>
      </c>
      <c r="C129" s="5">
        <v>60</v>
      </c>
    </row>
    <row r="130" spans="1:3">
      <c r="A130" s="4">
        <v>150000</v>
      </c>
      <c r="B130" s="5">
        <v>48</v>
      </c>
      <c r="C130" s="5">
        <v>79</v>
      </c>
    </row>
    <row r="131" spans="1:3">
      <c r="A131" s="4">
        <v>160000</v>
      </c>
      <c r="B131" s="5">
        <v>57</v>
      </c>
      <c r="C131" s="5">
        <v>114</v>
      </c>
    </row>
    <row r="132" spans="1:3">
      <c r="B132" t="s">
        <v>10</v>
      </c>
    </row>
    <row r="133" spans="1:3">
      <c r="A133" s="1" t="s">
        <v>0</v>
      </c>
      <c r="B133" s="2" t="s">
        <v>13</v>
      </c>
      <c r="C133" s="2" t="s">
        <v>14</v>
      </c>
    </row>
    <row r="134" spans="1:3">
      <c r="A134" s="4">
        <v>80000</v>
      </c>
      <c r="B134" s="5">
        <v>27</v>
      </c>
      <c r="C134" s="5">
        <v>47</v>
      </c>
    </row>
    <row r="135" spans="1:3">
      <c r="A135" s="4">
        <v>90000</v>
      </c>
      <c r="B135" s="5">
        <v>31</v>
      </c>
      <c r="C135" s="5">
        <v>49</v>
      </c>
    </row>
    <row r="136" spans="1:3">
      <c r="A136" s="4">
        <v>100000</v>
      </c>
      <c r="B136" s="5">
        <v>33</v>
      </c>
      <c r="C136" s="5">
        <v>54</v>
      </c>
    </row>
    <row r="137" spans="1:3">
      <c r="A137" s="4">
        <v>105000</v>
      </c>
      <c r="B137" s="5">
        <v>33</v>
      </c>
      <c r="C137" s="5">
        <v>54</v>
      </c>
    </row>
    <row r="138" spans="1:3">
      <c r="A138" s="4">
        <v>110000</v>
      </c>
      <c r="B138" s="5">
        <v>34</v>
      </c>
      <c r="C138" s="5">
        <v>60</v>
      </c>
    </row>
    <row r="139" spans="1:3">
      <c r="A139" s="4">
        <v>115000</v>
      </c>
      <c r="B139" s="5">
        <v>35</v>
      </c>
      <c r="C139" s="5">
        <v>67</v>
      </c>
    </row>
    <row r="140" spans="1:3">
      <c r="A140" s="6">
        <v>120000</v>
      </c>
      <c r="B140" s="7">
        <v>35</v>
      </c>
      <c r="C140" s="7">
        <v>67</v>
      </c>
    </row>
    <row r="141" spans="1:3">
      <c r="A141" s="8">
        <v>125000</v>
      </c>
      <c r="B141" s="5">
        <v>38</v>
      </c>
      <c r="C141" s="5">
        <v>67</v>
      </c>
    </row>
    <row r="142" spans="1:3">
      <c r="A142" s="4">
        <v>130000</v>
      </c>
      <c r="B142" s="5">
        <v>39</v>
      </c>
      <c r="C142" s="5">
        <v>69</v>
      </c>
    </row>
    <row r="143" spans="1:3">
      <c r="A143" s="4">
        <v>140000</v>
      </c>
      <c r="B143" s="5">
        <v>46</v>
      </c>
      <c r="C143" s="5">
        <v>71</v>
      </c>
    </row>
    <row r="144" spans="1:3">
      <c r="A144" s="4">
        <v>150000</v>
      </c>
      <c r="B144" s="5">
        <v>54</v>
      </c>
      <c r="C144" s="5">
        <v>82</v>
      </c>
    </row>
    <row r="145" spans="1:3">
      <c r="A145" s="4">
        <v>160000</v>
      </c>
      <c r="B145" s="5">
        <v>68</v>
      </c>
      <c r="C145" s="5">
        <v>127</v>
      </c>
    </row>
    <row r="146" spans="1:3">
      <c r="B146" t="s">
        <v>11</v>
      </c>
    </row>
    <row r="147" spans="1:3">
      <c r="A147" s="1" t="s">
        <v>0</v>
      </c>
      <c r="B147" s="2" t="s">
        <v>13</v>
      </c>
      <c r="C147" s="2" t="s">
        <v>14</v>
      </c>
    </row>
    <row r="148" spans="1:3">
      <c r="A148" s="4">
        <v>80000</v>
      </c>
      <c r="B148" s="5"/>
      <c r="C148" s="5"/>
    </row>
    <row r="149" spans="1:3">
      <c r="A149" s="4">
        <v>90000</v>
      </c>
      <c r="B149" s="5"/>
      <c r="C149" s="5"/>
    </row>
    <row r="150" spans="1:3">
      <c r="A150" s="4">
        <v>100000</v>
      </c>
      <c r="B150" s="5"/>
      <c r="C150" s="5"/>
    </row>
    <row r="151" spans="1:3">
      <c r="A151" s="4">
        <v>105000</v>
      </c>
      <c r="B151" s="5"/>
      <c r="C151" s="5"/>
    </row>
    <row r="152" spans="1:3">
      <c r="A152" s="4">
        <v>110000</v>
      </c>
      <c r="B152" s="5"/>
      <c r="C152" s="5"/>
    </row>
    <row r="153" spans="1:3">
      <c r="A153" s="4">
        <v>115000</v>
      </c>
      <c r="B153" s="5"/>
      <c r="C153" s="5"/>
    </row>
    <row r="154" spans="1:3">
      <c r="A154" s="6">
        <v>120000</v>
      </c>
      <c r="B154" s="7">
        <v>31</v>
      </c>
      <c r="C154" s="7">
        <v>52</v>
      </c>
    </row>
    <row r="155" spans="1:3">
      <c r="A155" s="8">
        <v>125000</v>
      </c>
      <c r="B155" s="5">
        <v>31</v>
      </c>
      <c r="C155" s="5">
        <v>52</v>
      </c>
    </row>
    <row r="156" spans="1:3">
      <c r="A156" s="4">
        <v>130000</v>
      </c>
      <c r="B156" s="5">
        <v>32</v>
      </c>
      <c r="C156" s="5">
        <v>52</v>
      </c>
    </row>
    <row r="157" spans="1:3">
      <c r="A157" s="4">
        <v>140000</v>
      </c>
      <c r="B157" s="5">
        <v>34</v>
      </c>
      <c r="C157" s="5">
        <v>60</v>
      </c>
    </row>
    <row r="158" spans="1:3">
      <c r="A158" s="4">
        <v>150000</v>
      </c>
      <c r="B158" s="5">
        <v>44</v>
      </c>
      <c r="C158" s="5">
        <v>67</v>
      </c>
    </row>
    <row r="159" spans="1:3">
      <c r="A159" s="4">
        <v>160000</v>
      </c>
      <c r="B159" s="5">
        <v>45</v>
      </c>
      <c r="C159" s="5">
        <v>76</v>
      </c>
    </row>
    <row r="160" spans="1:3">
      <c r="B160" t="s">
        <v>38</v>
      </c>
    </row>
    <row r="161" spans="1:3">
      <c r="A161" s="1" t="s">
        <v>0</v>
      </c>
      <c r="B161" s="2" t="s">
        <v>13</v>
      </c>
      <c r="C161" s="2" t="s">
        <v>14</v>
      </c>
    </row>
    <row r="162" spans="1:3">
      <c r="A162" s="4">
        <v>80000</v>
      </c>
      <c r="B162" s="5"/>
      <c r="C162" s="5"/>
    </row>
    <row r="163" spans="1:3">
      <c r="A163" s="4">
        <v>90000</v>
      </c>
      <c r="B163" s="5"/>
      <c r="C163" s="5"/>
    </row>
    <row r="164" spans="1:3">
      <c r="A164" s="4">
        <v>100000</v>
      </c>
      <c r="B164" s="5"/>
      <c r="C164" s="5"/>
    </row>
    <row r="165" spans="1:3">
      <c r="A165" s="4">
        <v>105000</v>
      </c>
      <c r="B165" s="5"/>
      <c r="C165" s="5"/>
    </row>
    <row r="166" spans="1:3">
      <c r="A166" s="4">
        <v>110000</v>
      </c>
      <c r="B166" s="5"/>
      <c r="C166" s="5"/>
    </row>
    <row r="167" spans="1:3">
      <c r="A167" s="4">
        <v>115000</v>
      </c>
      <c r="B167" s="5"/>
      <c r="C167" s="5"/>
    </row>
    <row r="168" spans="1:3">
      <c r="A168" s="6">
        <v>120000</v>
      </c>
      <c r="B168" s="7"/>
      <c r="C168" s="7"/>
    </row>
    <row r="169" spans="1:3">
      <c r="A169" s="8">
        <v>125000</v>
      </c>
      <c r="B169" s="5">
        <v>28</v>
      </c>
      <c r="C169" s="5">
        <v>32</v>
      </c>
    </row>
    <row r="170" spans="1:3">
      <c r="A170" s="4">
        <v>130000</v>
      </c>
      <c r="B170" s="5">
        <v>28</v>
      </c>
      <c r="C170" s="5">
        <v>37</v>
      </c>
    </row>
    <row r="171" spans="1:3">
      <c r="A171" s="4">
        <v>140000</v>
      </c>
      <c r="B171" s="5">
        <v>31</v>
      </c>
      <c r="C171" s="5">
        <v>41</v>
      </c>
    </row>
    <row r="172" spans="1:3">
      <c r="A172" s="4">
        <v>150000</v>
      </c>
      <c r="B172" s="5">
        <v>31</v>
      </c>
      <c r="C172" s="5">
        <v>50</v>
      </c>
    </row>
    <row r="173" spans="1:3">
      <c r="A173" s="4">
        <v>160000</v>
      </c>
      <c r="B173" s="5">
        <v>38</v>
      </c>
      <c r="C173" s="5">
        <v>62</v>
      </c>
    </row>
    <row r="174" spans="1:3">
      <c r="B174" t="s">
        <v>39</v>
      </c>
    </row>
    <row r="175" spans="1:3">
      <c r="A175" s="1" t="s">
        <v>0</v>
      </c>
      <c r="B175" s="2" t="s">
        <v>13</v>
      </c>
      <c r="C175" s="2" t="s">
        <v>14</v>
      </c>
    </row>
    <row r="176" spans="1:3">
      <c r="A176" s="4">
        <v>80000</v>
      </c>
      <c r="B176" s="5"/>
      <c r="C176" s="5"/>
    </row>
    <row r="177" spans="1:3">
      <c r="A177" s="4">
        <v>90000</v>
      </c>
      <c r="B177" s="5"/>
      <c r="C177" s="5"/>
    </row>
    <row r="178" spans="1:3">
      <c r="A178" s="4">
        <v>100000</v>
      </c>
      <c r="B178" s="5"/>
      <c r="C178" s="5"/>
    </row>
    <row r="179" spans="1:3">
      <c r="A179" s="4">
        <v>105000</v>
      </c>
      <c r="B179" s="5"/>
      <c r="C179" s="5"/>
    </row>
    <row r="180" spans="1:3">
      <c r="A180" s="4">
        <v>110000</v>
      </c>
      <c r="B180" s="5"/>
      <c r="C180" s="5"/>
    </row>
    <row r="181" spans="1:3">
      <c r="A181" s="4">
        <v>115000</v>
      </c>
      <c r="B181" s="5"/>
      <c r="C181" s="5"/>
    </row>
    <row r="182" spans="1:3">
      <c r="A182" s="6">
        <v>120000</v>
      </c>
      <c r="B182" s="7"/>
      <c r="C182" s="7"/>
    </row>
    <row r="183" spans="1:3">
      <c r="A183" s="8">
        <v>125000</v>
      </c>
      <c r="B183" s="5"/>
      <c r="C183" s="5"/>
    </row>
    <row r="184" spans="1:3">
      <c r="A184" s="4">
        <v>130000</v>
      </c>
      <c r="B184" s="5">
        <v>34</v>
      </c>
      <c r="C184" s="5">
        <v>61</v>
      </c>
    </row>
    <row r="185" spans="1:3">
      <c r="A185" s="4">
        <v>140000</v>
      </c>
      <c r="B185" s="5">
        <v>36</v>
      </c>
      <c r="C185" s="5">
        <v>64</v>
      </c>
    </row>
    <row r="186" spans="1:3">
      <c r="A186" s="4">
        <v>150000</v>
      </c>
      <c r="B186" s="5">
        <v>38</v>
      </c>
      <c r="C186" s="5">
        <v>65</v>
      </c>
    </row>
    <row r="187" spans="1:3">
      <c r="A187" s="4">
        <v>160000</v>
      </c>
      <c r="B187" s="5">
        <v>40</v>
      </c>
      <c r="C187" s="5">
        <v>67</v>
      </c>
    </row>
    <row r="188" spans="1:3">
      <c r="B188" t="s">
        <v>40</v>
      </c>
    </row>
    <row r="189" spans="1:3">
      <c r="A189" s="1" t="s">
        <v>0</v>
      </c>
      <c r="B189" s="2" t="s">
        <v>13</v>
      </c>
      <c r="C189" s="2" t="s">
        <v>14</v>
      </c>
    </row>
    <row r="190" spans="1:3">
      <c r="A190" s="4">
        <v>80000</v>
      </c>
      <c r="B190" s="5">
        <v>41</v>
      </c>
      <c r="C190" s="5">
        <v>109</v>
      </c>
    </row>
    <row r="191" spans="1:3">
      <c r="A191" s="4">
        <v>90000</v>
      </c>
      <c r="B191" s="5">
        <v>48</v>
      </c>
      <c r="C191" s="5">
        <v>129</v>
      </c>
    </row>
    <row r="192" spans="1:3">
      <c r="A192" s="4">
        <v>100000</v>
      </c>
      <c r="B192" s="5">
        <v>61</v>
      </c>
      <c r="C192" s="5">
        <v>140</v>
      </c>
    </row>
    <row r="193" spans="1:3">
      <c r="A193" s="4">
        <v>105000</v>
      </c>
      <c r="B193" s="5">
        <v>65</v>
      </c>
      <c r="C193" s="5">
        <v>152</v>
      </c>
    </row>
    <row r="194" spans="1:3">
      <c r="A194" s="4">
        <v>110000</v>
      </c>
      <c r="B194" s="5">
        <v>70</v>
      </c>
      <c r="C194" s="5">
        <v>165</v>
      </c>
    </row>
    <row r="195" spans="1:3">
      <c r="A195" s="4">
        <v>115000</v>
      </c>
      <c r="B195" s="5">
        <v>76</v>
      </c>
      <c r="C195" s="5">
        <v>166</v>
      </c>
    </row>
    <row r="196" spans="1:3">
      <c r="A196" s="6">
        <v>120000</v>
      </c>
      <c r="B196" s="7">
        <v>79</v>
      </c>
      <c r="C196" s="7">
        <v>169</v>
      </c>
    </row>
    <row r="197" spans="1:3">
      <c r="A197" s="8">
        <v>125000</v>
      </c>
      <c r="B197" s="5">
        <v>82</v>
      </c>
      <c r="C197" s="5">
        <v>177</v>
      </c>
    </row>
    <row r="198" spans="1:3">
      <c r="A198" s="4">
        <v>130000</v>
      </c>
      <c r="B198" s="5">
        <v>86</v>
      </c>
      <c r="C198" s="5">
        <v>202</v>
      </c>
    </row>
    <row r="199" spans="1:3">
      <c r="A199" s="4">
        <v>140000</v>
      </c>
      <c r="B199" s="5">
        <v>100</v>
      </c>
      <c r="C199" s="5">
        <v>250</v>
      </c>
    </row>
    <row r="200" spans="1:3">
      <c r="A200" s="4">
        <v>150000</v>
      </c>
      <c r="B200" s="5">
        <v>115</v>
      </c>
      <c r="C200" s="5">
        <v>312</v>
      </c>
    </row>
    <row r="201" spans="1:3">
      <c r="A201" s="4">
        <v>160000</v>
      </c>
      <c r="B201" s="5">
        <v>152</v>
      </c>
      <c r="C201" s="5">
        <v>393</v>
      </c>
    </row>
    <row r="202" spans="1:3">
      <c r="B202" t="s">
        <v>41</v>
      </c>
    </row>
    <row r="203" spans="1:3">
      <c r="A203" s="1" t="s">
        <v>0</v>
      </c>
      <c r="B203" s="2" t="s">
        <v>13</v>
      </c>
      <c r="C203" s="2" t="s">
        <v>14</v>
      </c>
    </row>
    <row r="204" spans="1:3">
      <c r="A204" s="4">
        <v>80000</v>
      </c>
      <c r="B204" s="5"/>
      <c r="C204" s="5"/>
    </row>
    <row r="205" spans="1:3">
      <c r="A205" s="4">
        <v>90000</v>
      </c>
      <c r="B205" s="5">
        <v>31</v>
      </c>
      <c r="C205" s="5">
        <v>57</v>
      </c>
    </row>
    <row r="206" spans="1:3">
      <c r="A206" s="4">
        <v>100000</v>
      </c>
      <c r="B206" s="5">
        <v>32</v>
      </c>
      <c r="C206" s="5">
        <v>60</v>
      </c>
    </row>
    <row r="207" spans="1:3">
      <c r="A207" s="4">
        <v>105000</v>
      </c>
      <c r="B207" s="5">
        <v>37</v>
      </c>
      <c r="C207" s="5">
        <v>71</v>
      </c>
    </row>
    <row r="208" spans="1:3">
      <c r="A208" s="4">
        <v>110000</v>
      </c>
      <c r="B208" s="5">
        <v>39</v>
      </c>
      <c r="C208" s="5">
        <v>71</v>
      </c>
    </row>
    <row r="209" spans="1:3">
      <c r="A209" s="4">
        <v>115000</v>
      </c>
      <c r="B209" s="5">
        <v>42</v>
      </c>
      <c r="C209" s="5">
        <v>72</v>
      </c>
    </row>
    <row r="210" spans="1:3">
      <c r="A210" s="6">
        <v>120000</v>
      </c>
      <c r="B210" s="7">
        <v>42</v>
      </c>
      <c r="C210" s="7">
        <v>74</v>
      </c>
    </row>
    <row r="211" spans="1:3">
      <c r="A211" s="8">
        <v>125000</v>
      </c>
      <c r="B211" s="5">
        <v>43</v>
      </c>
      <c r="C211" s="5">
        <v>75</v>
      </c>
    </row>
    <row r="212" spans="1:3">
      <c r="A212" s="4">
        <v>130000</v>
      </c>
      <c r="B212" s="5">
        <v>45</v>
      </c>
      <c r="C212" s="5">
        <v>91</v>
      </c>
    </row>
    <row r="213" spans="1:3">
      <c r="A213" s="4">
        <v>140000</v>
      </c>
      <c r="B213" s="5">
        <v>48</v>
      </c>
      <c r="C213" s="5">
        <v>91</v>
      </c>
    </row>
    <row r="214" spans="1:3">
      <c r="A214" s="4">
        <v>150000</v>
      </c>
      <c r="B214" s="5">
        <v>49</v>
      </c>
      <c r="C214" s="5">
        <v>92</v>
      </c>
    </row>
    <row r="215" spans="1:3">
      <c r="A215" s="4">
        <v>160000</v>
      </c>
      <c r="B215" s="5">
        <v>52</v>
      </c>
      <c r="C215" s="5">
        <v>101</v>
      </c>
    </row>
    <row r="216" spans="1:3">
      <c r="B216" t="s">
        <v>42</v>
      </c>
    </row>
    <row r="217" spans="1:3">
      <c r="A217" s="1" t="s">
        <v>0</v>
      </c>
      <c r="B217" s="2" t="s">
        <v>13</v>
      </c>
      <c r="C217" s="2" t="s">
        <v>14</v>
      </c>
    </row>
    <row r="218" spans="1:3">
      <c r="A218" s="4">
        <v>80000</v>
      </c>
      <c r="B218" s="5"/>
      <c r="C218" s="5"/>
    </row>
    <row r="219" spans="1:3">
      <c r="A219" s="4">
        <v>90000</v>
      </c>
      <c r="B219" s="5">
        <v>28</v>
      </c>
      <c r="C219" s="5">
        <v>54</v>
      </c>
    </row>
    <row r="220" spans="1:3">
      <c r="A220" s="4">
        <v>100000</v>
      </c>
      <c r="B220" s="5">
        <v>31</v>
      </c>
      <c r="C220" s="5">
        <v>56</v>
      </c>
    </row>
    <row r="221" spans="1:3">
      <c r="A221" s="4">
        <v>105000</v>
      </c>
      <c r="B221" s="5">
        <v>37</v>
      </c>
      <c r="C221" s="5">
        <v>57</v>
      </c>
    </row>
    <row r="222" spans="1:3">
      <c r="A222" s="4">
        <v>110000</v>
      </c>
      <c r="B222" s="5">
        <v>39</v>
      </c>
      <c r="C222" s="5">
        <v>60</v>
      </c>
    </row>
    <row r="223" spans="1:3">
      <c r="A223" s="4">
        <v>115000</v>
      </c>
      <c r="B223" s="5">
        <v>40</v>
      </c>
      <c r="C223" s="5">
        <v>68</v>
      </c>
    </row>
    <row r="224" spans="1:3">
      <c r="A224" s="6">
        <v>120000</v>
      </c>
      <c r="B224" s="7">
        <v>40</v>
      </c>
      <c r="C224" s="7">
        <v>68</v>
      </c>
    </row>
    <row r="225" spans="1:3">
      <c r="A225" s="8">
        <v>125000</v>
      </c>
      <c r="B225" s="5">
        <v>40</v>
      </c>
      <c r="C225" s="5">
        <v>70</v>
      </c>
    </row>
    <row r="226" spans="1:3">
      <c r="A226" s="4">
        <v>130000</v>
      </c>
      <c r="B226" s="5">
        <v>41</v>
      </c>
      <c r="C226" s="5">
        <v>70</v>
      </c>
    </row>
    <row r="227" spans="1:3">
      <c r="A227" s="4">
        <v>140000</v>
      </c>
      <c r="B227" s="5">
        <v>44</v>
      </c>
      <c r="C227" s="5">
        <v>70</v>
      </c>
    </row>
    <row r="228" spans="1:3">
      <c r="A228" s="4">
        <v>150000</v>
      </c>
      <c r="B228" s="5">
        <v>45</v>
      </c>
      <c r="C228" s="5">
        <v>72</v>
      </c>
    </row>
    <row r="229" spans="1:3">
      <c r="A229" s="4">
        <v>160000</v>
      </c>
      <c r="B229" s="5">
        <v>45</v>
      </c>
      <c r="C229" s="5">
        <v>72</v>
      </c>
    </row>
    <row r="230" spans="1:3">
      <c r="B230" t="s">
        <v>43</v>
      </c>
    </row>
    <row r="231" spans="1:3">
      <c r="A231" s="1" t="s">
        <v>0</v>
      </c>
      <c r="B231" s="2" t="s">
        <v>13</v>
      </c>
      <c r="C231" s="2" t="s">
        <v>14</v>
      </c>
    </row>
    <row r="232" spans="1:3">
      <c r="A232" s="4">
        <v>80000</v>
      </c>
      <c r="B232" s="5"/>
      <c r="C232" s="5"/>
    </row>
    <row r="233" spans="1:3">
      <c r="A233" s="4">
        <v>90000</v>
      </c>
      <c r="B233" s="5"/>
      <c r="C233" s="5"/>
    </row>
    <row r="234" spans="1:3">
      <c r="A234" s="4">
        <v>100000</v>
      </c>
      <c r="B234" s="5"/>
      <c r="C234" s="5"/>
    </row>
    <row r="235" spans="1:3">
      <c r="A235" s="4">
        <v>105000</v>
      </c>
      <c r="B235" s="5"/>
      <c r="C235" s="5"/>
    </row>
    <row r="236" spans="1:3">
      <c r="A236" s="4">
        <v>110000</v>
      </c>
      <c r="B236" s="5"/>
      <c r="C236" s="5"/>
    </row>
    <row r="237" spans="1:3">
      <c r="A237" s="4">
        <v>115000</v>
      </c>
      <c r="B237" s="5"/>
      <c r="C237" s="5"/>
    </row>
    <row r="238" spans="1:3">
      <c r="A238" s="6">
        <v>120000</v>
      </c>
      <c r="B238" s="7">
        <v>22</v>
      </c>
      <c r="C238" s="7">
        <v>35</v>
      </c>
    </row>
    <row r="239" spans="1:3">
      <c r="A239" s="8">
        <v>125000</v>
      </c>
      <c r="B239" s="5">
        <v>24</v>
      </c>
      <c r="C239" s="5">
        <v>35</v>
      </c>
    </row>
    <row r="240" spans="1:3">
      <c r="A240" s="4">
        <v>130000</v>
      </c>
      <c r="B240" s="5">
        <v>24</v>
      </c>
      <c r="C240" s="5">
        <v>37</v>
      </c>
    </row>
    <row r="241" spans="1:3">
      <c r="A241" s="4">
        <v>140000</v>
      </c>
      <c r="B241" s="5">
        <v>24</v>
      </c>
      <c r="C241" s="5">
        <v>37</v>
      </c>
    </row>
    <row r="242" spans="1:3">
      <c r="A242" s="4">
        <v>150000</v>
      </c>
      <c r="B242" s="5">
        <v>25</v>
      </c>
      <c r="C242" s="5">
        <v>39</v>
      </c>
    </row>
    <row r="243" spans="1:3">
      <c r="A243" s="4">
        <v>160000</v>
      </c>
      <c r="B243" s="5">
        <v>27</v>
      </c>
      <c r="C243" s="5">
        <v>39</v>
      </c>
    </row>
    <row r="244" spans="1:3">
      <c r="B244" t="s">
        <v>44</v>
      </c>
    </row>
    <row r="245" spans="1:3">
      <c r="A245" s="1" t="s">
        <v>0</v>
      </c>
      <c r="B245" s="2" t="s">
        <v>13</v>
      </c>
      <c r="C245" s="2" t="s">
        <v>14</v>
      </c>
    </row>
    <row r="246" spans="1:3">
      <c r="A246" s="4">
        <v>80000</v>
      </c>
      <c r="B246" s="5"/>
      <c r="C246" s="5"/>
    </row>
    <row r="247" spans="1:3">
      <c r="A247" s="4">
        <v>90000</v>
      </c>
      <c r="B247" s="5">
        <v>34</v>
      </c>
      <c r="C247" s="5">
        <v>49</v>
      </c>
    </row>
    <row r="248" spans="1:3">
      <c r="A248" s="4">
        <v>100000</v>
      </c>
      <c r="B248" s="5">
        <v>36</v>
      </c>
      <c r="C248" s="5">
        <v>68</v>
      </c>
    </row>
    <row r="249" spans="1:3">
      <c r="A249" s="4">
        <v>105000</v>
      </c>
      <c r="B249" s="5">
        <v>39</v>
      </c>
      <c r="C249" s="5">
        <v>70</v>
      </c>
    </row>
    <row r="250" spans="1:3">
      <c r="A250" s="4">
        <v>110000</v>
      </c>
      <c r="B250" s="5">
        <v>40</v>
      </c>
      <c r="C250" s="5">
        <v>70</v>
      </c>
    </row>
    <row r="251" spans="1:3">
      <c r="A251" s="4">
        <v>115000</v>
      </c>
      <c r="B251" s="5">
        <v>42</v>
      </c>
      <c r="C251" s="5">
        <v>70</v>
      </c>
    </row>
    <row r="252" spans="1:3">
      <c r="A252" s="6">
        <v>120000</v>
      </c>
      <c r="B252" s="7">
        <v>43</v>
      </c>
      <c r="C252" s="7">
        <v>70</v>
      </c>
    </row>
    <row r="253" spans="1:3">
      <c r="A253" s="8">
        <v>125000</v>
      </c>
      <c r="B253" s="5">
        <v>43</v>
      </c>
      <c r="C253" s="5">
        <v>70</v>
      </c>
    </row>
    <row r="254" spans="1:3">
      <c r="A254" s="4">
        <v>130000</v>
      </c>
      <c r="B254" s="5">
        <v>44</v>
      </c>
      <c r="C254" s="5">
        <v>77</v>
      </c>
    </row>
    <row r="255" spans="1:3">
      <c r="A255" s="4">
        <v>140000</v>
      </c>
      <c r="B255" s="5">
        <v>46</v>
      </c>
      <c r="C255" s="5">
        <v>77</v>
      </c>
    </row>
    <row r="256" spans="1:3">
      <c r="A256" s="4">
        <v>150000</v>
      </c>
      <c r="B256" s="5">
        <v>46</v>
      </c>
      <c r="C256" s="5">
        <v>79</v>
      </c>
    </row>
    <row r="257" spans="1:3">
      <c r="A257" s="4">
        <v>160000</v>
      </c>
      <c r="B257" s="5">
        <v>48</v>
      </c>
      <c r="C257" s="5">
        <v>87</v>
      </c>
    </row>
    <row r="258" spans="1:3">
      <c r="B258" t="s">
        <v>45</v>
      </c>
    </row>
    <row r="259" spans="1:3">
      <c r="A259" s="1" t="s">
        <v>0</v>
      </c>
      <c r="B259" s="2" t="s">
        <v>13</v>
      </c>
      <c r="C259" s="2" t="s">
        <v>14</v>
      </c>
    </row>
    <row r="260" spans="1:3">
      <c r="A260" s="4">
        <v>80000</v>
      </c>
      <c r="B260" s="5"/>
      <c r="C260" s="5"/>
    </row>
    <row r="261" spans="1:3">
      <c r="A261" s="4">
        <v>90000</v>
      </c>
      <c r="B261" s="5"/>
      <c r="C261" s="5"/>
    </row>
    <row r="262" spans="1:3">
      <c r="A262" s="4">
        <v>100000</v>
      </c>
      <c r="B262" s="5"/>
      <c r="C262" s="5"/>
    </row>
    <row r="263" spans="1:3">
      <c r="A263" s="4">
        <v>105000</v>
      </c>
      <c r="B263" s="5"/>
      <c r="C263" s="5"/>
    </row>
    <row r="264" spans="1:3">
      <c r="A264" s="4">
        <v>110000</v>
      </c>
      <c r="B264" s="5"/>
      <c r="C264" s="5"/>
    </row>
    <row r="265" spans="1:3">
      <c r="A265" s="4">
        <v>115000</v>
      </c>
      <c r="B265" s="5"/>
      <c r="C265" s="5"/>
    </row>
    <row r="266" spans="1:3">
      <c r="A266" s="6">
        <v>120000</v>
      </c>
      <c r="B266" s="7"/>
      <c r="C266" s="7"/>
    </row>
    <row r="267" spans="1:3">
      <c r="A267" s="8">
        <v>125000</v>
      </c>
      <c r="B267" s="5">
        <v>39</v>
      </c>
      <c r="C267" s="5">
        <v>38</v>
      </c>
    </row>
    <row r="268" spans="1:3">
      <c r="A268" s="4">
        <v>130000</v>
      </c>
      <c r="B268" s="5">
        <v>39</v>
      </c>
      <c r="C268" s="5">
        <v>39</v>
      </c>
    </row>
    <row r="269" spans="1:3">
      <c r="A269" s="4">
        <v>140000</v>
      </c>
      <c r="B269" s="5">
        <v>46</v>
      </c>
      <c r="C269" s="5">
        <v>53</v>
      </c>
    </row>
    <row r="270" spans="1:3">
      <c r="A270" s="4">
        <v>150000</v>
      </c>
      <c r="B270" s="5">
        <v>47</v>
      </c>
      <c r="C270" s="5">
        <v>60</v>
      </c>
    </row>
    <row r="271" spans="1:3">
      <c r="A271" s="4">
        <v>160000</v>
      </c>
      <c r="B271" s="5">
        <v>52</v>
      </c>
      <c r="C271" s="5">
        <v>89</v>
      </c>
    </row>
    <row r="272" spans="1:3">
      <c r="B272" t="s">
        <v>46</v>
      </c>
    </row>
    <row r="273" spans="1:3">
      <c r="A273" s="1" t="s">
        <v>0</v>
      </c>
      <c r="B273" s="2" t="s">
        <v>13</v>
      </c>
      <c r="C273" s="2" t="s">
        <v>14</v>
      </c>
    </row>
    <row r="274" spans="1:3">
      <c r="A274" s="4">
        <v>80000</v>
      </c>
      <c r="B274" s="5">
        <v>45</v>
      </c>
      <c r="C274" s="5">
        <v>93</v>
      </c>
    </row>
    <row r="275" spans="1:3">
      <c r="A275" s="4">
        <v>90000</v>
      </c>
      <c r="B275" s="5">
        <v>48</v>
      </c>
      <c r="C275" s="5">
        <v>95</v>
      </c>
    </row>
    <row r="276" spans="1:3">
      <c r="A276" s="4">
        <v>100000</v>
      </c>
      <c r="B276" s="5">
        <v>49</v>
      </c>
      <c r="C276" s="5">
        <v>102</v>
      </c>
    </row>
    <row r="277" spans="1:3">
      <c r="A277" s="4">
        <v>105000</v>
      </c>
      <c r="B277" s="5">
        <v>49</v>
      </c>
      <c r="C277" s="5">
        <v>107</v>
      </c>
    </row>
    <row r="278" spans="1:3">
      <c r="A278" s="4">
        <v>110000</v>
      </c>
      <c r="B278" s="5">
        <v>51</v>
      </c>
      <c r="C278" s="5">
        <v>107</v>
      </c>
    </row>
    <row r="279" spans="1:3">
      <c r="A279" s="4">
        <v>115000</v>
      </c>
      <c r="B279" s="5">
        <v>53</v>
      </c>
      <c r="C279" s="5">
        <v>110</v>
      </c>
    </row>
    <row r="280" spans="1:3">
      <c r="A280" s="6">
        <v>120000</v>
      </c>
      <c r="B280" s="7">
        <v>54</v>
      </c>
      <c r="C280" s="7">
        <v>110</v>
      </c>
    </row>
    <row r="281" spans="1:3">
      <c r="A281" s="8">
        <v>125000</v>
      </c>
      <c r="B281" s="5">
        <v>54</v>
      </c>
      <c r="C281" s="5">
        <v>112</v>
      </c>
    </row>
    <row r="282" spans="1:3">
      <c r="A282" s="4">
        <v>130000</v>
      </c>
      <c r="B282" s="5">
        <v>55</v>
      </c>
      <c r="C282" s="5">
        <v>121</v>
      </c>
    </row>
    <row r="283" spans="1:3">
      <c r="A283" s="4">
        <v>140000</v>
      </c>
      <c r="B283" s="5">
        <v>57</v>
      </c>
      <c r="C283" s="5">
        <v>130</v>
      </c>
    </row>
    <row r="284" spans="1:3">
      <c r="A284" s="4">
        <v>150000</v>
      </c>
      <c r="B284" s="5">
        <v>58</v>
      </c>
      <c r="C284" s="5">
        <v>131</v>
      </c>
    </row>
    <row r="285" spans="1:3">
      <c r="A285" s="4">
        <v>160000</v>
      </c>
      <c r="B285" s="5">
        <v>69</v>
      </c>
      <c r="C285" s="5">
        <v>175</v>
      </c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1"/>
  <sheetViews>
    <sheetView topLeftCell="A88" workbookViewId="0">
      <selection activeCell="G21" sqref="G21"/>
    </sheetView>
  </sheetViews>
  <sheetFormatPr defaultRowHeight="14.25"/>
  <cols>
    <col min="1" max="26" width="10.75" customWidth="1"/>
    <col min="32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562</v>
      </c>
    </row>
    <row r="3" spans="1:3">
      <c r="A3" s="9" t="s">
        <v>26</v>
      </c>
      <c r="B3" s="9">
        <f>B1*B2*0.001</f>
        <v>3.4282000000000006E-3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>
        <v>20</v>
      </c>
      <c r="C8" s="5">
        <v>31</v>
      </c>
    </row>
    <row r="9" spans="1:3">
      <c r="A9" s="4">
        <v>90000</v>
      </c>
      <c r="B9" s="5">
        <v>30</v>
      </c>
      <c r="C9" s="5">
        <v>42</v>
      </c>
    </row>
    <row r="10" spans="1:3">
      <c r="A10" s="4">
        <v>100000</v>
      </c>
      <c r="B10" s="5">
        <v>32</v>
      </c>
      <c r="C10" s="5">
        <v>49</v>
      </c>
    </row>
    <row r="11" spans="1:3">
      <c r="A11" s="4">
        <v>105000</v>
      </c>
      <c r="B11" s="5">
        <v>35</v>
      </c>
      <c r="C11" s="5">
        <v>53</v>
      </c>
    </row>
    <row r="12" spans="1:3">
      <c r="A12" s="4">
        <v>115000</v>
      </c>
      <c r="B12" s="5">
        <v>35</v>
      </c>
      <c r="C12" s="5">
        <v>53</v>
      </c>
    </row>
    <row r="13" spans="1:3">
      <c r="A13" s="4">
        <v>125000</v>
      </c>
      <c r="B13" s="5">
        <v>37</v>
      </c>
      <c r="C13" s="5">
        <v>53</v>
      </c>
    </row>
    <row r="14" spans="1:3">
      <c r="A14" s="6">
        <v>135000</v>
      </c>
      <c r="B14" s="7">
        <v>40</v>
      </c>
      <c r="C14" s="7">
        <v>55</v>
      </c>
    </row>
    <row r="15" spans="1:3">
      <c r="A15" s="8">
        <v>145000</v>
      </c>
      <c r="B15" s="5">
        <v>40</v>
      </c>
      <c r="C15" s="5">
        <v>56</v>
      </c>
    </row>
    <row r="16" spans="1:3">
      <c r="A16" s="4">
        <v>155000</v>
      </c>
      <c r="B16" s="5">
        <v>41</v>
      </c>
      <c r="C16" s="5">
        <v>56</v>
      </c>
    </row>
    <row r="17" spans="1:3">
      <c r="A17" s="4">
        <v>175000</v>
      </c>
      <c r="B17" s="5">
        <v>41</v>
      </c>
      <c r="C17" s="5">
        <v>56</v>
      </c>
    </row>
    <row r="18" spans="1:3">
      <c r="A18" s="4">
        <v>195000</v>
      </c>
      <c r="B18" s="5">
        <v>51</v>
      </c>
      <c r="C18" s="5">
        <v>57</v>
      </c>
    </row>
    <row r="19" spans="1:3">
      <c r="A19" s="4">
        <v>215000</v>
      </c>
      <c r="B19" s="5">
        <v>59</v>
      </c>
      <c r="C19" s="5">
        <v>85</v>
      </c>
    </row>
    <row r="20" spans="1:3">
      <c r="A20" s="4">
        <v>225000</v>
      </c>
      <c r="B20" s="5">
        <v>63</v>
      </c>
      <c r="C20" s="5">
        <v>102</v>
      </c>
    </row>
    <row r="21" spans="1:3">
      <c r="A21" s="4">
        <v>235000</v>
      </c>
      <c r="B21" s="5">
        <v>68</v>
      </c>
      <c r="C21" s="5">
        <v>160</v>
      </c>
    </row>
    <row r="22" spans="1:3">
      <c r="A22" s="4">
        <v>245000</v>
      </c>
      <c r="B22" s="5">
        <v>72</v>
      </c>
      <c r="C22" s="5">
        <v>200</v>
      </c>
    </row>
    <row r="23" spans="1:3">
      <c r="B23" t="s">
        <v>2</v>
      </c>
    </row>
    <row r="24" spans="1:3">
      <c r="A24" s="1" t="s">
        <v>0</v>
      </c>
      <c r="B24" s="2" t="s">
        <v>13</v>
      </c>
      <c r="C24" s="2" t="s">
        <v>14</v>
      </c>
    </row>
    <row r="25" spans="1:3">
      <c r="A25" s="4">
        <v>80000</v>
      </c>
      <c r="B25" s="5"/>
      <c r="C25" s="5"/>
    </row>
    <row r="26" spans="1:3">
      <c r="A26" s="4">
        <v>90000</v>
      </c>
      <c r="B26" s="5"/>
      <c r="C26" s="5"/>
    </row>
    <row r="27" spans="1:3">
      <c r="A27" s="4">
        <v>100000</v>
      </c>
      <c r="B27" s="5"/>
      <c r="C27" s="5"/>
    </row>
    <row r="28" spans="1:3">
      <c r="A28" s="4">
        <v>105000</v>
      </c>
      <c r="B28" s="5"/>
      <c r="C28" s="5"/>
    </row>
    <row r="29" spans="1:3">
      <c r="A29" s="4">
        <v>115000</v>
      </c>
      <c r="B29" s="5"/>
      <c r="C29" s="5"/>
    </row>
    <row r="30" spans="1:3">
      <c r="A30" s="4">
        <v>125000</v>
      </c>
      <c r="B30" s="5"/>
      <c r="C30" s="5"/>
    </row>
    <row r="31" spans="1:3">
      <c r="A31" s="6">
        <v>135000</v>
      </c>
      <c r="B31" s="7"/>
      <c r="C31" s="7"/>
    </row>
    <row r="32" spans="1:3">
      <c r="A32" s="8">
        <v>145000</v>
      </c>
      <c r="B32" s="5"/>
      <c r="C32" s="5"/>
    </row>
    <row r="33" spans="1:3">
      <c r="A33" s="4">
        <v>155000</v>
      </c>
      <c r="B33" s="5"/>
      <c r="C33" s="5"/>
    </row>
    <row r="34" spans="1:3">
      <c r="A34" s="4">
        <v>175000</v>
      </c>
      <c r="B34" s="5">
        <v>28</v>
      </c>
      <c r="C34" s="5">
        <v>46</v>
      </c>
    </row>
    <row r="35" spans="1:3">
      <c r="A35" s="4">
        <v>195000</v>
      </c>
      <c r="B35" s="5">
        <v>42</v>
      </c>
      <c r="C35" s="5">
        <v>78</v>
      </c>
    </row>
    <row r="36" spans="1:3">
      <c r="A36" s="4">
        <v>215000</v>
      </c>
      <c r="B36" s="5">
        <v>64</v>
      </c>
      <c r="C36" s="5">
        <v>126</v>
      </c>
    </row>
    <row r="37" spans="1:3">
      <c r="A37" s="4">
        <v>225000</v>
      </c>
      <c r="B37" s="5">
        <v>72</v>
      </c>
      <c r="C37" s="5">
        <v>173</v>
      </c>
    </row>
    <row r="38" spans="1:3">
      <c r="A38" s="4">
        <v>235000</v>
      </c>
      <c r="B38" s="5">
        <v>92</v>
      </c>
      <c r="C38" s="5">
        <v>236</v>
      </c>
    </row>
    <row r="39" spans="1:3">
      <c r="A39" s="4">
        <v>245000</v>
      </c>
      <c r="B39" s="5">
        <v>118</v>
      </c>
      <c r="C39" s="5">
        <v>312</v>
      </c>
    </row>
    <row r="40" spans="1:3">
      <c r="B40" t="s">
        <v>3</v>
      </c>
    </row>
    <row r="41" spans="1:3">
      <c r="A41" s="1" t="s">
        <v>0</v>
      </c>
      <c r="B41" s="2" t="s">
        <v>13</v>
      </c>
      <c r="C41" s="2" t="s">
        <v>14</v>
      </c>
    </row>
    <row r="42" spans="1:3">
      <c r="A42" s="4">
        <v>80000</v>
      </c>
      <c r="B42" s="5"/>
      <c r="C42" s="5"/>
    </row>
    <row r="43" spans="1:3">
      <c r="A43" s="4">
        <v>90000</v>
      </c>
      <c r="B43" s="5"/>
      <c r="C43" s="5"/>
    </row>
    <row r="44" spans="1:3">
      <c r="A44" s="4">
        <v>100000</v>
      </c>
      <c r="B44" s="5"/>
      <c r="C44" s="5"/>
    </row>
    <row r="45" spans="1:3">
      <c r="A45" s="4">
        <v>105000</v>
      </c>
      <c r="B45" s="5"/>
      <c r="C45" s="5"/>
    </row>
    <row r="46" spans="1:3">
      <c r="A46" s="4">
        <v>115000</v>
      </c>
      <c r="B46" s="5"/>
      <c r="C46" s="5"/>
    </row>
    <row r="47" spans="1:3">
      <c r="A47" s="4">
        <v>125000</v>
      </c>
      <c r="B47" s="5"/>
      <c r="C47" s="5"/>
    </row>
    <row r="48" spans="1:3">
      <c r="A48" s="6">
        <v>135000</v>
      </c>
      <c r="B48" s="7"/>
      <c r="C48" s="7"/>
    </row>
    <row r="49" spans="1:3">
      <c r="A49" s="8">
        <v>145000</v>
      </c>
      <c r="B49" s="5"/>
      <c r="C49" s="5"/>
    </row>
    <row r="50" spans="1:3">
      <c r="A50" s="4">
        <v>155000</v>
      </c>
      <c r="B50" s="5"/>
      <c r="C50" s="5"/>
    </row>
    <row r="51" spans="1:3">
      <c r="A51" s="4">
        <v>175000</v>
      </c>
      <c r="B51" s="5">
        <v>15</v>
      </c>
      <c r="C51" s="5">
        <v>28</v>
      </c>
    </row>
    <row r="52" spans="1:3">
      <c r="A52" s="4">
        <v>195000</v>
      </c>
      <c r="B52" s="5">
        <v>20</v>
      </c>
      <c r="C52" s="5">
        <v>35</v>
      </c>
    </row>
    <row r="53" spans="1:3">
      <c r="A53" s="4">
        <v>215000</v>
      </c>
      <c r="B53" s="5">
        <v>36</v>
      </c>
      <c r="C53" s="5">
        <v>69</v>
      </c>
    </row>
    <row r="54" spans="1:3">
      <c r="A54" s="4">
        <v>225000</v>
      </c>
      <c r="B54" s="5">
        <v>43</v>
      </c>
      <c r="C54" s="5">
        <v>84</v>
      </c>
    </row>
    <row r="55" spans="1:3">
      <c r="A55" s="4">
        <v>235000</v>
      </c>
      <c r="B55" s="5">
        <v>51</v>
      </c>
      <c r="C55" s="5">
        <v>96</v>
      </c>
    </row>
    <row r="56" spans="1:3">
      <c r="A56" s="4">
        <v>245000</v>
      </c>
      <c r="B56" s="5">
        <v>53</v>
      </c>
      <c r="C56" s="5">
        <v>116</v>
      </c>
    </row>
    <row r="57" spans="1:3">
      <c r="B57" t="s">
        <v>4</v>
      </c>
    </row>
    <row r="58" spans="1:3">
      <c r="A58" s="1" t="s">
        <v>0</v>
      </c>
      <c r="B58" s="2" t="s">
        <v>13</v>
      </c>
      <c r="C58" s="2" t="s">
        <v>14</v>
      </c>
    </row>
    <row r="59" spans="1:3">
      <c r="A59" s="4">
        <v>80000</v>
      </c>
      <c r="B59" s="5"/>
      <c r="C59" s="5"/>
    </row>
    <row r="60" spans="1:3">
      <c r="A60" s="4">
        <v>90000</v>
      </c>
      <c r="B60" s="5"/>
      <c r="C60" s="5"/>
    </row>
    <row r="61" spans="1:3">
      <c r="A61" s="4">
        <v>100000</v>
      </c>
      <c r="B61" s="5"/>
      <c r="C61" s="5"/>
    </row>
    <row r="62" spans="1:3">
      <c r="A62" s="4">
        <v>105000</v>
      </c>
      <c r="B62" s="5"/>
      <c r="C62" s="5"/>
    </row>
    <row r="63" spans="1:3">
      <c r="A63" s="4">
        <v>115000</v>
      </c>
      <c r="B63" s="5"/>
      <c r="C63" s="5"/>
    </row>
    <row r="64" spans="1:3">
      <c r="A64" s="4">
        <v>125000</v>
      </c>
      <c r="B64" s="5"/>
      <c r="C64" s="5"/>
    </row>
    <row r="65" spans="1:3">
      <c r="A65" s="6">
        <v>135000</v>
      </c>
      <c r="B65" s="7">
        <v>18</v>
      </c>
      <c r="C65" s="7">
        <v>34</v>
      </c>
    </row>
    <row r="66" spans="1:3">
      <c r="A66" s="8">
        <v>145000</v>
      </c>
      <c r="B66" s="5">
        <v>22</v>
      </c>
      <c r="C66" s="5">
        <v>36</v>
      </c>
    </row>
    <row r="67" spans="1:3">
      <c r="A67" s="4">
        <v>155000</v>
      </c>
      <c r="B67" s="5">
        <v>26</v>
      </c>
      <c r="C67" s="5">
        <v>54</v>
      </c>
    </row>
    <row r="68" spans="1:3">
      <c r="A68" s="4">
        <v>175000</v>
      </c>
      <c r="B68" s="5">
        <v>31</v>
      </c>
      <c r="C68" s="5">
        <v>66</v>
      </c>
    </row>
    <row r="69" spans="1:3">
      <c r="A69" s="4">
        <v>195000</v>
      </c>
      <c r="B69" s="5">
        <v>40</v>
      </c>
      <c r="C69" s="5">
        <v>118</v>
      </c>
    </row>
    <row r="70" spans="1:3">
      <c r="A70" s="4">
        <v>215000</v>
      </c>
      <c r="B70" s="5">
        <v>69</v>
      </c>
      <c r="C70" s="5">
        <v>210</v>
      </c>
    </row>
    <row r="71" spans="1:3">
      <c r="A71" s="4">
        <v>225000</v>
      </c>
      <c r="B71" s="5">
        <v>86</v>
      </c>
      <c r="C71" s="5">
        <v>268</v>
      </c>
    </row>
    <row r="72" spans="1:3">
      <c r="A72" s="4">
        <v>235000</v>
      </c>
      <c r="B72" s="5">
        <v>96</v>
      </c>
      <c r="C72" s="5">
        <v>316</v>
      </c>
    </row>
    <row r="73" spans="1:3">
      <c r="A73" s="4">
        <v>245000</v>
      </c>
      <c r="B73" s="5">
        <v>128</v>
      </c>
      <c r="C73" s="5">
        <v>423</v>
      </c>
    </row>
    <row r="74" spans="1:3">
      <c r="B74" t="s">
        <v>5</v>
      </c>
    </row>
    <row r="75" spans="1:3">
      <c r="A75" s="1" t="s">
        <v>0</v>
      </c>
      <c r="B75" s="2" t="s">
        <v>13</v>
      </c>
      <c r="C75" s="2" t="s">
        <v>14</v>
      </c>
    </row>
    <row r="76" spans="1:3">
      <c r="A76" s="4">
        <v>80000</v>
      </c>
      <c r="B76" s="5"/>
      <c r="C76" s="5"/>
    </row>
    <row r="77" spans="1:3">
      <c r="A77" s="4">
        <v>90000</v>
      </c>
      <c r="B77" s="5"/>
      <c r="C77" s="5"/>
    </row>
    <row r="78" spans="1:3">
      <c r="A78" s="4">
        <v>100000</v>
      </c>
      <c r="B78" s="5"/>
      <c r="C78" s="5"/>
    </row>
    <row r="79" spans="1:3">
      <c r="A79" s="4">
        <v>105000</v>
      </c>
      <c r="B79" s="5"/>
      <c r="C79" s="5"/>
    </row>
    <row r="80" spans="1:3">
      <c r="A80" s="4">
        <v>115000</v>
      </c>
      <c r="B80" s="5"/>
      <c r="C80" s="5"/>
    </row>
    <row r="81" spans="1:3">
      <c r="A81" s="4">
        <v>125000</v>
      </c>
      <c r="B81" s="5"/>
      <c r="C81" s="5"/>
    </row>
    <row r="82" spans="1:3">
      <c r="A82" s="6">
        <v>135000</v>
      </c>
      <c r="B82" s="7"/>
      <c r="C82" s="7"/>
    </row>
    <row r="83" spans="1:3">
      <c r="A83" s="8">
        <v>145000</v>
      </c>
      <c r="B83" s="5"/>
      <c r="C83" s="5"/>
    </row>
    <row r="84" spans="1:3">
      <c r="A84" s="4">
        <v>155000</v>
      </c>
      <c r="B84" s="5"/>
      <c r="C84" s="5"/>
    </row>
    <row r="85" spans="1:3">
      <c r="A85" s="4">
        <v>175000</v>
      </c>
      <c r="B85" s="5"/>
      <c r="C85" s="5"/>
    </row>
    <row r="86" spans="1:3">
      <c r="A86" s="4">
        <v>195000</v>
      </c>
      <c r="B86" s="5"/>
      <c r="C86" s="5"/>
    </row>
    <row r="87" spans="1:3">
      <c r="A87" s="4">
        <v>215000</v>
      </c>
      <c r="B87" s="5">
        <v>26</v>
      </c>
      <c r="C87" s="5">
        <v>43</v>
      </c>
    </row>
    <row r="88" spans="1:3">
      <c r="A88" s="4">
        <v>225000</v>
      </c>
      <c r="B88" s="5">
        <v>34</v>
      </c>
      <c r="C88" s="5">
        <v>62</v>
      </c>
    </row>
    <row r="89" spans="1:3">
      <c r="A89" s="4">
        <v>235000</v>
      </c>
      <c r="B89" s="5">
        <v>41</v>
      </c>
      <c r="C89" s="5">
        <v>68</v>
      </c>
    </row>
    <row r="90" spans="1:3">
      <c r="A90" s="4">
        <v>245000</v>
      </c>
      <c r="B90" s="5">
        <v>47</v>
      </c>
      <c r="C90" s="5">
        <v>74</v>
      </c>
    </row>
    <row r="91" spans="1:3">
      <c r="B91" t="s">
        <v>6</v>
      </c>
    </row>
    <row r="92" spans="1:3">
      <c r="A92" s="1" t="s">
        <v>0</v>
      </c>
      <c r="B92" s="2" t="s">
        <v>13</v>
      </c>
      <c r="C92" s="2" t="s">
        <v>14</v>
      </c>
    </row>
    <row r="93" spans="1:3">
      <c r="A93" s="4">
        <v>80000</v>
      </c>
      <c r="B93" s="5"/>
      <c r="C93" s="5"/>
    </row>
    <row r="94" spans="1:3">
      <c r="A94" s="4">
        <v>90000</v>
      </c>
      <c r="B94" s="5"/>
      <c r="C94" s="5"/>
    </row>
    <row r="95" spans="1:3">
      <c r="A95" s="4">
        <v>100000</v>
      </c>
      <c r="B95" s="5"/>
      <c r="C95" s="5"/>
    </row>
    <row r="96" spans="1:3">
      <c r="A96" s="4">
        <v>105000</v>
      </c>
      <c r="B96" s="5"/>
      <c r="C96" s="5"/>
    </row>
    <row r="97" spans="1:3">
      <c r="A97" s="4">
        <v>115000</v>
      </c>
      <c r="B97" s="5"/>
      <c r="C97" s="5"/>
    </row>
    <row r="98" spans="1:3">
      <c r="A98" s="4">
        <v>125000</v>
      </c>
      <c r="B98" s="5"/>
      <c r="C98" s="5"/>
    </row>
    <row r="99" spans="1:3">
      <c r="A99" s="6">
        <v>135000</v>
      </c>
      <c r="B99" s="7"/>
      <c r="C99" s="7"/>
    </row>
    <row r="100" spans="1:3">
      <c r="A100" s="8">
        <v>145000</v>
      </c>
      <c r="B100" s="5"/>
      <c r="C100" s="5"/>
    </row>
    <row r="101" spans="1:3">
      <c r="A101" s="4">
        <v>155000</v>
      </c>
      <c r="B101" s="5"/>
      <c r="C101" s="5"/>
    </row>
    <row r="102" spans="1:3">
      <c r="A102" s="4">
        <v>175000</v>
      </c>
      <c r="B102" s="5"/>
      <c r="C102" s="5"/>
    </row>
    <row r="103" spans="1:3">
      <c r="A103" s="4">
        <v>195000</v>
      </c>
      <c r="B103" s="5">
        <v>16</v>
      </c>
      <c r="C103" s="5">
        <v>28</v>
      </c>
    </row>
    <row r="104" spans="1:3">
      <c r="A104" s="4">
        <v>215000</v>
      </c>
      <c r="B104" s="5">
        <v>34</v>
      </c>
      <c r="C104" s="5">
        <v>65</v>
      </c>
    </row>
    <row r="105" spans="1:3">
      <c r="A105" s="4">
        <v>225000</v>
      </c>
      <c r="B105" s="5">
        <v>43</v>
      </c>
      <c r="C105" s="5">
        <v>83</v>
      </c>
    </row>
    <row r="106" spans="1:3">
      <c r="A106" s="4">
        <v>235000</v>
      </c>
      <c r="B106" s="5">
        <v>51</v>
      </c>
      <c r="C106" s="5">
        <v>90</v>
      </c>
    </row>
    <row r="107" spans="1:3">
      <c r="A107" s="4">
        <v>245000</v>
      </c>
      <c r="B107" s="5">
        <v>59</v>
      </c>
      <c r="C107" s="5">
        <v>91</v>
      </c>
    </row>
    <row r="108" spans="1:3">
      <c r="B108" t="s">
        <v>7</v>
      </c>
    </row>
    <row r="109" spans="1:3">
      <c r="A109" s="1" t="s">
        <v>0</v>
      </c>
      <c r="B109" s="2" t="s">
        <v>13</v>
      </c>
      <c r="C109" s="2" t="s">
        <v>14</v>
      </c>
    </row>
    <row r="110" spans="1:3">
      <c r="A110" s="4">
        <v>80000</v>
      </c>
      <c r="B110" s="5"/>
      <c r="C110" s="5"/>
    </row>
    <row r="111" spans="1:3">
      <c r="A111" s="4">
        <v>90000</v>
      </c>
      <c r="B111" s="5"/>
      <c r="C111" s="5"/>
    </row>
    <row r="112" spans="1:3">
      <c r="A112" s="4">
        <v>100000</v>
      </c>
      <c r="B112" s="5"/>
      <c r="C112" s="5"/>
    </row>
    <row r="113" spans="1:3">
      <c r="A113" s="4">
        <v>105000</v>
      </c>
      <c r="B113" s="5"/>
      <c r="C113" s="5"/>
    </row>
    <row r="114" spans="1:3">
      <c r="A114" s="4">
        <v>115000</v>
      </c>
      <c r="B114" s="5"/>
      <c r="C114" s="5"/>
    </row>
    <row r="115" spans="1:3">
      <c r="A115" s="4">
        <v>125000</v>
      </c>
      <c r="B115" s="5"/>
      <c r="C115" s="5"/>
    </row>
    <row r="116" spans="1:3">
      <c r="A116" s="6">
        <v>135000</v>
      </c>
      <c r="B116" s="7"/>
      <c r="C116" s="7"/>
    </row>
    <row r="117" spans="1:3">
      <c r="A117" s="8">
        <v>145000</v>
      </c>
      <c r="B117" s="5"/>
      <c r="C117" s="5"/>
    </row>
    <row r="118" spans="1:3">
      <c r="A118" s="4">
        <v>155000</v>
      </c>
      <c r="B118" s="5"/>
      <c r="C118" s="5"/>
    </row>
    <row r="119" spans="1:3">
      <c r="A119" s="4">
        <v>175000</v>
      </c>
      <c r="B119" s="5">
        <v>31</v>
      </c>
      <c r="C119" s="5">
        <v>42</v>
      </c>
    </row>
    <row r="120" spans="1:3">
      <c r="A120" s="4">
        <v>195000</v>
      </c>
      <c r="B120" s="5">
        <v>38</v>
      </c>
      <c r="C120" s="5">
        <v>98</v>
      </c>
    </row>
    <row r="121" spans="1:3">
      <c r="A121" s="4">
        <v>215000</v>
      </c>
      <c r="B121" s="5">
        <v>50</v>
      </c>
      <c r="C121" s="5">
        <v>114</v>
      </c>
    </row>
    <row r="122" spans="1:3">
      <c r="A122" s="4">
        <v>225000</v>
      </c>
      <c r="B122" s="5">
        <v>59</v>
      </c>
      <c r="C122" s="5">
        <v>156</v>
      </c>
    </row>
    <row r="123" spans="1:3">
      <c r="A123" s="4">
        <v>235000</v>
      </c>
      <c r="B123" s="5">
        <v>76</v>
      </c>
      <c r="C123" s="5">
        <v>179</v>
      </c>
    </row>
    <row r="124" spans="1:3">
      <c r="A124" s="4">
        <v>245000</v>
      </c>
      <c r="B124" s="5">
        <v>77</v>
      </c>
      <c r="C124" s="5">
        <v>200</v>
      </c>
    </row>
    <row r="125" spans="1:3">
      <c r="B125" t="s">
        <v>8</v>
      </c>
    </row>
    <row r="126" spans="1:3">
      <c r="A126" s="1" t="s">
        <v>0</v>
      </c>
      <c r="B126" s="2" t="s">
        <v>13</v>
      </c>
      <c r="C126" s="2" t="s">
        <v>14</v>
      </c>
    </row>
    <row r="127" spans="1:3">
      <c r="A127" s="4">
        <v>80000</v>
      </c>
      <c r="B127" s="5"/>
      <c r="C127" s="5"/>
    </row>
    <row r="128" spans="1:3">
      <c r="A128" s="4">
        <v>90000</v>
      </c>
      <c r="B128" s="5"/>
      <c r="C128" s="5"/>
    </row>
    <row r="129" spans="1:3">
      <c r="A129" s="4">
        <v>100000</v>
      </c>
      <c r="B129" s="5"/>
      <c r="C129" s="5"/>
    </row>
    <row r="130" spans="1:3">
      <c r="A130" s="4">
        <v>105000</v>
      </c>
      <c r="B130" s="5"/>
      <c r="C130" s="5"/>
    </row>
    <row r="131" spans="1:3">
      <c r="A131" s="4">
        <v>115000</v>
      </c>
      <c r="B131" s="5"/>
      <c r="C131" s="5"/>
    </row>
    <row r="132" spans="1:3">
      <c r="A132" s="4">
        <v>125000</v>
      </c>
      <c r="B132" s="5"/>
      <c r="C132" s="5"/>
    </row>
    <row r="133" spans="1:3">
      <c r="A133" s="6">
        <v>135000</v>
      </c>
      <c r="B133" s="7">
        <v>20</v>
      </c>
      <c r="C133" s="7">
        <v>38</v>
      </c>
    </row>
    <row r="134" spans="1:3">
      <c r="A134" s="8">
        <v>145000</v>
      </c>
      <c r="B134" s="5">
        <v>27</v>
      </c>
      <c r="C134" s="5">
        <v>48</v>
      </c>
    </row>
    <row r="135" spans="1:3">
      <c r="A135" s="4">
        <v>155000</v>
      </c>
      <c r="B135" s="5">
        <v>30</v>
      </c>
      <c r="C135" s="5">
        <v>75</v>
      </c>
    </row>
    <row r="136" spans="1:3">
      <c r="A136" s="4">
        <v>175000</v>
      </c>
      <c r="B136" s="5">
        <v>46</v>
      </c>
      <c r="C136" s="5">
        <v>80</v>
      </c>
    </row>
    <row r="137" spans="1:3">
      <c r="A137" s="4">
        <v>195000</v>
      </c>
      <c r="B137" s="5">
        <v>56</v>
      </c>
      <c r="C137" s="5">
        <v>110</v>
      </c>
    </row>
    <row r="138" spans="1:3">
      <c r="A138" s="4">
        <v>215000</v>
      </c>
      <c r="B138" s="5">
        <v>78</v>
      </c>
      <c r="C138" s="5">
        <v>160</v>
      </c>
    </row>
    <row r="139" spans="1:3">
      <c r="A139" s="4">
        <v>225000</v>
      </c>
      <c r="B139" s="5">
        <v>92</v>
      </c>
      <c r="C139" s="5">
        <v>210</v>
      </c>
    </row>
    <row r="140" spans="1:3">
      <c r="A140" s="4">
        <v>235000</v>
      </c>
      <c r="B140" s="5">
        <v>93</v>
      </c>
      <c r="C140" s="5">
        <v>229</v>
      </c>
    </row>
    <row r="141" spans="1:3">
      <c r="A141" s="4">
        <v>245000</v>
      </c>
      <c r="B141" s="5">
        <v>131</v>
      </c>
      <c r="C141" s="5">
        <v>332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zoomScale="115" zoomScaleNormal="115" workbookViewId="0">
      <selection activeCell="A13" sqref="A13:XFD13"/>
    </sheetView>
  </sheetViews>
  <sheetFormatPr defaultRowHeight="14.25"/>
  <cols>
    <col min="1" max="6" width="10.75" customWidth="1"/>
    <col min="7" max="7" width="10.375" customWidth="1"/>
    <col min="8" max="1024" width="10.75" customWidth="1"/>
  </cols>
  <sheetData>
    <row r="1" spans="1:20">
      <c r="A1" s="9" t="s">
        <v>12</v>
      </c>
      <c r="B1" s="9">
        <v>6.1000000000000004E-3</v>
      </c>
    </row>
    <row r="2" spans="1:20">
      <c r="A2" s="9" t="s">
        <v>15</v>
      </c>
      <c r="B2" s="9">
        <v>551</v>
      </c>
    </row>
    <row r="3" spans="1:20">
      <c r="A3" s="9" t="s">
        <v>26</v>
      </c>
      <c r="B3" s="9">
        <f>B1*B2*0.001</f>
        <v>3.3611000000000005E-3</v>
      </c>
    </row>
    <row r="4" spans="1:20">
      <c r="A4" s="9" t="s">
        <v>18</v>
      </c>
      <c r="B4" s="9">
        <v>200</v>
      </c>
    </row>
    <row r="5" spans="1:20">
      <c r="A5" s="3"/>
      <c r="B5" s="3"/>
    </row>
    <row r="6" spans="1:20">
      <c r="B6" t="s">
        <v>1</v>
      </c>
      <c r="S6" t="s">
        <v>25</v>
      </c>
    </row>
    <row r="7" spans="1:20">
      <c r="A7" s="1" t="s">
        <v>0</v>
      </c>
      <c r="B7" s="2" t="s">
        <v>13</v>
      </c>
      <c r="C7" s="2" t="s">
        <v>14</v>
      </c>
      <c r="I7" s="2" t="s">
        <v>16</v>
      </c>
      <c r="J7" s="2" t="s">
        <v>27</v>
      </c>
      <c r="K7" s="2" t="s">
        <v>28</v>
      </c>
      <c r="L7" s="2" t="s">
        <v>17</v>
      </c>
      <c r="M7" s="2" t="s">
        <v>29</v>
      </c>
      <c r="N7" s="2" t="s">
        <v>30</v>
      </c>
      <c r="O7" s="2" t="s">
        <v>24</v>
      </c>
      <c r="P7" s="2" t="s">
        <v>22</v>
      </c>
      <c r="Q7" s="2" t="s">
        <v>19</v>
      </c>
      <c r="R7" s="2" t="s">
        <v>20</v>
      </c>
      <c r="S7" s="2" t="s">
        <v>21</v>
      </c>
      <c r="T7" s="2" t="s">
        <v>23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 t="shared" si="0"/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Ref_dadN-dK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2021-09-24T00:35:29Z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