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6.xml" ContentType="application/vnd.openxmlformats-officedocument.drawingml.chart+xml"/>
  <Override PartName="/xl/charts/chart4.xml" ContentType="application/vnd.openxmlformats-officedocument.drawingml.chart+xml"/>
  <Override PartName="/xl/charts/chart15.xml" ContentType="application/vnd.openxmlformats-officedocument.drawingml.chart+xml"/>
  <Override PartName="/xl/charts/chart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f_dadN-dK" sheetId="1" state="visible" r:id="rId2"/>
    <sheet name="AMS2" sheetId="2" state="visible" r:id="rId3"/>
    <sheet name="Yellow 6" sheetId="3" state="visible" r:id="rId4"/>
    <sheet name="Yellow 6a" sheetId="4" state="visible" r:id="rId5"/>
    <sheet name="Green 5" sheetId="5" state="visible" r:id="rId6"/>
    <sheet name="Green 6a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<sst xmlns="http://schemas.openxmlformats.org/spreadsheetml/2006/main" count="284" uniqueCount="90">
  <si>
    <t xml:space="preserve">Crack growth for SLM </t>
  </si>
  <si>
    <t xml:space="preserve">Fei Cao, 2018, Jom</t>
  </si>
  <si>
    <t xml:space="preserve">Fei Cao, 2018, Jom, Total</t>
  </si>
  <si>
    <t xml:space="preserve">Caton et al., IJF, 2012</t>
  </si>
  <si>
    <t xml:space="preserve">dK, Mpa m^0.5</t>
  </si>
  <si>
    <t xml:space="preserve">da/dN, m/cycle</t>
  </si>
  <si>
    <t xml:space="preserve">da/dN, mm/cycle</t>
  </si>
  <si>
    <t xml:space="preserve">Straight line region</t>
  </si>
  <si>
    <t xml:space="preserve">Pixel</t>
  </si>
  <si>
    <t xml:space="preserve">D</t>
  </si>
  <si>
    <t xml:space="preserve">D, m</t>
  </si>
  <si>
    <t xml:space="preserve">dS, Mpa</t>
  </si>
  <si>
    <t xml:space="preserve">#1</t>
  </si>
  <si>
    <t xml:space="preserve">Unit: Mpa m^0.5</t>
  </si>
  <si>
    <t xml:space="preserve"># cycle</t>
  </si>
  <si>
    <t xml:space="preserve">a</t>
  </si>
  <si>
    <t xml:space="preserve">2h</t>
  </si>
  <si>
    <t xml:space="preserve">a, mm</t>
  </si>
  <si>
    <t xml:space="preserve">a^, m</t>
  </si>
  <si>
    <t xml:space="preserve">h, mm</t>
  </si>
  <si>
    <t xml:space="preserve">h^, m</t>
  </si>
  <si>
    <t xml:space="preserve">b, m</t>
  </si>
  <si>
    <t xml:space="preserve">a^/b</t>
  </si>
  <si>
    <t xml:space="preserve">a^/D</t>
  </si>
  <si>
    <t xml:space="preserve">FI_x=0</t>
  </si>
  <si>
    <t xml:space="preserve">FI_x=h</t>
  </si>
  <si>
    <t xml:space="preserve">dK_x=0</t>
  </si>
  <si>
    <t xml:space="preserve">dK_x=h^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</si>
  <si>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</si>
  <si>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</si>
  <si>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</si>
  <si>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</si>
  <si>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</si>
  <si>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</si>
  <si>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</si>
  <si>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</si>
  <si>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</si>
  <si>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#11</t>
  </si>
  <si>
    <t xml:space="preserve">#1 7</t>
  </si>
  <si>
    <t xml:space="preserve">#2 7</t>
  </si>
  <si>
    <t xml:space="preserve">#3 2</t>
  </si>
  <si>
    <t xml:space="preserve">#4 3</t>
  </si>
  <si>
    <t xml:space="preserve">#5 7</t>
  </si>
  <si>
    <t xml:space="preserve">#6 7</t>
  </si>
  <si>
    <t xml:space="preserve">#7 3</t>
  </si>
  <si>
    <t xml:space="preserve">#8 6</t>
  </si>
  <si>
    <t xml:space="preserve">#9 7</t>
  </si>
  <si>
    <t xml:space="preserve">#10 6</t>
  </si>
  <si>
    <t xml:space="preserve">#11 7</t>
  </si>
  <si>
    <t xml:space="preserve">#1 9</t>
  </si>
  <si>
    <t xml:space="preserve">#2 8</t>
  </si>
  <si>
    <t xml:space="preserve">#3 11</t>
  </si>
  <si>
    <t xml:space="preserve">#4 11</t>
  </si>
  <si>
    <t xml:space="preserve">#5 3</t>
  </si>
  <si>
    <t xml:space="preserve">#6 8</t>
  </si>
  <si>
    <t xml:space="preserve">#7 2</t>
  </si>
  <si>
    <t xml:space="preserve">#8 11</t>
  </si>
  <si>
    <t xml:space="preserve">#9 10</t>
  </si>
  <si>
    <t xml:space="preserve">#10 3</t>
  </si>
  <si>
    <t xml:space="preserve">#12 8</t>
  </si>
  <si>
    <t xml:space="preserve">#13 11</t>
  </si>
  <si>
    <t xml:space="preserve">#14 11</t>
  </si>
  <si>
    <t xml:space="preserve">#15 10</t>
  </si>
  <si>
    <t xml:space="preserve">#16 11</t>
  </si>
  <si>
    <t xml:space="preserve">#17 11</t>
  </si>
  <si>
    <t xml:space="preserve">#18 11</t>
  </si>
  <si>
    <t xml:space="preserve">#1 11</t>
  </si>
  <si>
    <t xml:space="preserve">#2 11</t>
  </si>
  <si>
    <t xml:space="preserve">#3 5</t>
  </si>
  <si>
    <t xml:space="preserve">#4 5</t>
  </si>
  <si>
    <t xml:space="preserve">#5 4</t>
  </si>
  <si>
    <t xml:space="preserve">#6 11</t>
  </si>
  <si>
    <t xml:space="preserve">#7 7</t>
  </si>
  <si>
    <t xml:space="preserve">#8 5</t>
  </si>
  <si>
    <t xml:space="preserve">#9 11</t>
  </si>
  <si>
    <t xml:space="preserve">#10 12</t>
  </si>
  <si>
    <t xml:space="preserve">#11 6</t>
  </si>
  <si>
    <t xml:space="preserve">#12 5</t>
  </si>
  <si>
    <t xml:space="preserve">#13 4</t>
  </si>
  <si>
    <t xml:space="preserve">#14 12</t>
  </si>
  <si>
    <t xml:space="preserve">#15 11</t>
  </si>
  <si>
    <t xml:space="preserve">#18 5</t>
  </si>
  <si>
    <t xml:space="preserve">#19 12</t>
  </si>
  <si>
    <t xml:space="preserve">#1 15</t>
  </si>
  <si>
    <t xml:space="preserve">#2 6</t>
  </si>
  <si>
    <t xml:space="preserve">#3 6</t>
  </si>
  <si>
    <t xml:space="preserve">#4 9</t>
  </si>
  <si>
    <t xml:space="preserve">#6 5</t>
  </si>
  <si>
    <t xml:space="preserve">#7 6</t>
  </si>
  <si>
    <t xml:space="preserve">#8 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</si>
</sst>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7];[RED]\-#,##0.00\ [$€-407]"/>
    <numFmt numFmtId="166" formatCode="0.00E+00"/>
    <numFmt numFmtId="167" formatCode="0.00000"/>
    <numFmt numFmtId="168" formatCode="0.000000"/>
  </numFmts>
  <fonts count="12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2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4472C4"/>
      </patternFill>
    </fill>
    <fill>
      <patternFill patternType="solid">
        <fgColor rgb="FF00FF7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 4" xfId="22"/>
    <cellStyle name="Result2" xfId="23"/>
  </cellStyles>
  <colors>
    <indexedColors>
      <rgbColor rgb="FF000000"/>
      <rgbColor rgb="FFFFFFFF"/>
      <rgbColor rgb="FFFF0000"/>
      <rgbColor rgb="FF00FF7F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BFBFBF"/>
      <rgbColor rgb="FF808080"/>
      <rgbColor rgb="FF5B9BD5"/>
      <rgbColor rgb="FF993366"/>
      <rgbColor rgb="FFF2F2F2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'Ref_dadN-dK'!$B$3</c:f>
              <c:strCache>
                <c:ptCount val="1"/>
                <c:pt idx="0">
                  <c:v>Fei Cao, 2018, Jom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'Ref_dadN-dK'!$B$13:$B$29</c:f>
              <c:numCache>
                <c:formatCode>General</c:formatCode>
                <c:ptCount val="17"/>
                <c:pt idx="0">
                  <c:v>4.97082611643739</c:v>
                </c:pt>
                <c:pt idx="1">
                  <c:v>5.68151667583028</c:v>
                </c:pt>
                <c:pt idx="2">
                  <c:v>6.10540229658533</c:v>
                </c:pt>
                <c:pt idx="3">
                  <c:v>6.42740571031541</c:v>
                </c:pt>
                <c:pt idx="4">
                  <c:v>7.05040858137838</c:v>
                </c:pt>
                <c:pt idx="5">
                  <c:v>7.34634683855244</c:v>
                </c:pt>
                <c:pt idx="6">
                  <c:v>8.05842187761482</c:v>
                </c:pt>
                <c:pt idx="7">
                  <c:v>8.48342898244072</c:v>
                </c:pt>
                <c:pt idx="8">
                  <c:v>8.83951773374436</c:v>
                </c:pt>
                <c:pt idx="9">
                  <c:v>9.40187094877629</c:v>
                </c:pt>
                <c:pt idx="10">
                  <c:v>10.3131861603009</c:v>
                </c:pt>
                <c:pt idx="11">
                  <c:v>11.5478198468945</c:v>
                </c:pt>
                <c:pt idx="12">
                  <c:v>13.0638573220023</c:v>
                </c:pt>
                <c:pt idx="13">
                  <c:v>14.7789254069051</c:v>
                </c:pt>
                <c:pt idx="14">
                  <c:v>16.2114338519455</c:v>
                </c:pt>
                <c:pt idx="15">
                  <c:v>17.24277427362</c:v>
                </c:pt>
                <c:pt idx="16">
                  <c:v>18.9141014562678</c:v>
                </c:pt>
              </c:numCache>
            </c:numRef>
          </c:xVal>
          <c:yVal>
            <c:numRef>
              <c:f>'Ref_dadN-dK'!$C$13:$C$29</c:f>
              <c:numCache>
                <c:formatCode>General</c:formatCode>
                <c:ptCount val="17"/>
                <c:pt idx="0">
                  <c:v>1.8879755982173E-009</c:v>
                </c:pt>
                <c:pt idx="1">
                  <c:v>3.08556172831076E-009</c:v>
                </c:pt>
                <c:pt idx="2">
                  <c:v>4.70003886617682E-009</c:v>
                </c:pt>
                <c:pt idx="3">
                  <c:v>5.80121580811729E-009</c:v>
                </c:pt>
                <c:pt idx="4">
                  <c:v>6.22526163552282E-009</c:v>
                </c:pt>
                <c:pt idx="5">
                  <c:v>9.26215312294209E-009</c:v>
                </c:pt>
                <c:pt idx="6">
                  <c:v>1.1170566058489E-008</c:v>
                </c:pt>
                <c:pt idx="7">
                  <c:v>1.51381381324315E-008</c:v>
                </c:pt>
                <c:pt idx="8">
                  <c:v>2.05138464987828E-008</c:v>
                </c:pt>
                <c:pt idx="9">
                  <c:v>2.65324389685152E-008</c:v>
                </c:pt>
                <c:pt idx="10">
                  <c:v>3.5963755482158E-008</c:v>
                </c:pt>
                <c:pt idx="11">
                  <c:v>5.47927157142543E-008</c:v>
                </c:pt>
                <c:pt idx="12">
                  <c:v>8.74768459783455E-008</c:v>
                </c:pt>
                <c:pt idx="13">
                  <c:v>1.10564098817298E-007</c:v>
                </c:pt>
                <c:pt idx="14">
                  <c:v>1.3972277746979E-007</c:v>
                </c:pt>
                <c:pt idx="15">
                  <c:v>1.89359517224642E-007</c:v>
                </c:pt>
                <c:pt idx="16">
                  <c:v>2.4495434361906E-007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'Ref_dadN-dK'!$C$3</c:f>
              <c:strCache>
                <c:ptCount val="1"/>
                <c:pt idx="0">
                  <c:v>Fei Cao, 2018, Jom, Total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'Ref_dadN-dK'!$B$5:$B$40</c:f>
              <c:numCache>
                <c:formatCode>General</c:formatCode>
                <c:ptCount val="36"/>
                <c:pt idx="0">
                  <c:v>3.03488931872231</c:v>
                </c:pt>
                <c:pt idx="1">
                  <c:v>3.06624704627273</c:v>
                </c:pt>
                <c:pt idx="2">
                  <c:v>3.12993785198923</c:v>
                </c:pt>
                <c:pt idx="3">
                  <c:v>3.26131581998775</c:v>
                </c:pt>
                <c:pt idx="4">
                  <c:v>3.43332001828199</c:v>
                </c:pt>
                <c:pt idx="5">
                  <c:v>3.65174127254837</c:v>
                </c:pt>
                <c:pt idx="6">
                  <c:v>3.92418975848453</c:v>
                </c:pt>
                <c:pt idx="7">
                  <c:v>4.26053645543091</c:v>
                </c:pt>
                <c:pt idx="8">
                  <c:v>4.97082611643739</c:v>
                </c:pt>
                <c:pt idx="9">
                  <c:v>5.68151667583028</c:v>
                </c:pt>
                <c:pt idx="10">
                  <c:v>6.10540229658533</c:v>
                </c:pt>
                <c:pt idx="11">
                  <c:v>6.42740571031541</c:v>
                </c:pt>
                <c:pt idx="12">
                  <c:v>7.05040858137838</c:v>
                </c:pt>
                <c:pt idx="13">
                  <c:v>7.34634683855244</c:v>
                </c:pt>
                <c:pt idx="14">
                  <c:v>8.05842187761482</c:v>
                </c:pt>
                <c:pt idx="15">
                  <c:v>8.48342898244072</c:v>
                </c:pt>
                <c:pt idx="16">
                  <c:v>8.83951773374436</c:v>
                </c:pt>
                <c:pt idx="17">
                  <c:v>9.40187094877629</c:v>
                </c:pt>
                <c:pt idx="18">
                  <c:v>10.3131861603009</c:v>
                </c:pt>
                <c:pt idx="19">
                  <c:v>11.5478198468945</c:v>
                </c:pt>
                <c:pt idx="20">
                  <c:v>13.0638573220023</c:v>
                </c:pt>
                <c:pt idx="21">
                  <c:v>14.7789254069051</c:v>
                </c:pt>
                <c:pt idx="22">
                  <c:v>16.2114338519455</c:v>
                </c:pt>
                <c:pt idx="23">
                  <c:v>17.24277427362</c:v>
                </c:pt>
                <c:pt idx="24">
                  <c:v>18.9141014562678</c:v>
                </c:pt>
                <c:pt idx="25">
                  <c:v>20.7474289358012</c:v>
                </c:pt>
                <c:pt idx="26">
                  <c:v>23.7137370566165</c:v>
                </c:pt>
                <c:pt idx="27">
                  <c:v>26.8269579527972</c:v>
                </c:pt>
                <c:pt idx="28">
                  <c:v>29.7313264651013</c:v>
                </c:pt>
                <c:pt idx="29">
                  <c:v>32.950130794918</c:v>
                </c:pt>
                <c:pt idx="30">
                  <c:v>36.8947256877812</c:v>
                </c:pt>
                <c:pt idx="31">
                  <c:v>40.0570139265182</c:v>
                </c:pt>
                <c:pt idx="32">
                  <c:v>43.9397056076079</c:v>
                </c:pt>
                <c:pt idx="33">
                  <c:v>46.2571180427979</c:v>
                </c:pt>
                <c:pt idx="34">
                  <c:v>48.6967525165863</c:v>
                </c:pt>
                <c:pt idx="35">
                  <c:v>48.6967525165863</c:v>
                </c:pt>
              </c:numCache>
            </c:numRef>
          </c:xVal>
          <c:yVal>
            <c:numRef>
              <c:f>'Ref_dadN-dK'!$C$5:$C$40</c:f>
              <c:numCache>
                <c:formatCode>General</c:formatCode>
                <c:ptCount val="36"/>
                <c:pt idx="0">
                  <c:v>5.93553875433383E-011</c:v>
                </c:pt>
                <c:pt idx="1">
                  <c:v>1.03982690578927E-010</c:v>
                </c:pt>
                <c:pt idx="2">
                  <c:v>1.44223265986385E-010</c:v>
                </c:pt>
                <c:pt idx="3">
                  <c:v>2.00057524839119E-010</c:v>
                </c:pt>
                <c:pt idx="4">
                  <c:v>2.97667818069626E-010</c:v>
                </c:pt>
                <c:pt idx="5">
                  <c:v>4.8630779609572E-010</c:v>
                </c:pt>
                <c:pt idx="6">
                  <c:v>7.06949817914874E-010</c:v>
                </c:pt>
                <c:pt idx="7">
                  <c:v>1.21032799788081E-009</c:v>
                </c:pt>
                <c:pt idx="8">
                  <c:v>1.8879755982173E-009</c:v>
                </c:pt>
                <c:pt idx="9">
                  <c:v>3.08556172831076E-009</c:v>
                </c:pt>
                <c:pt idx="10">
                  <c:v>4.70003886617682E-009</c:v>
                </c:pt>
                <c:pt idx="11">
                  <c:v>5.80121580811729E-009</c:v>
                </c:pt>
                <c:pt idx="12">
                  <c:v>6.22526163552282E-009</c:v>
                </c:pt>
                <c:pt idx="13">
                  <c:v>9.26215312294209E-009</c:v>
                </c:pt>
                <c:pt idx="14">
                  <c:v>1.1170566058489E-008</c:v>
                </c:pt>
                <c:pt idx="15">
                  <c:v>1.51381381324315E-008</c:v>
                </c:pt>
                <c:pt idx="16">
                  <c:v>2.05138464987828E-008</c:v>
                </c:pt>
                <c:pt idx="17">
                  <c:v>2.65324389685152E-008</c:v>
                </c:pt>
                <c:pt idx="18">
                  <c:v>3.5963755482158E-008</c:v>
                </c:pt>
                <c:pt idx="19">
                  <c:v>5.47927157142543E-008</c:v>
                </c:pt>
                <c:pt idx="20">
                  <c:v>8.74768459783455E-008</c:v>
                </c:pt>
                <c:pt idx="21">
                  <c:v>1.10564098817298E-007</c:v>
                </c:pt>
                <c:pt idx="22">
                  <c:v>1.3972277746979E-007</c:v>
                </c:pt>
                <c:pt idx="23">
                  <c:v>1.89359517224642E-007</c:v>
                </c:pt>
                <c:pt idx="24">
                  <c:v>2.4495434361906E-007</c:v>
                </c:pt>
                <c:pt idx="25">
                  <c:v>2.8860472832206E-007</c:v>
                </c:pt>
                <c:pt idx="26">
                  <c:v>3.32251837379017E-007</c:v>
                </c:pt>
                <c:pt idx="27">
                  <c:v>4.50425727231908E-007</c:v>
                </c:pt>
                <c:pt idx="28">
                  <c:v>6.8621203935267E-007</c:v>
                </c:pt>
                <c:pt idx="29">
                  <c:v>9.52168408431971E-007</c:v>
                </c:pt>
                <c:pt idx="30">
                  <c:v>1.52006238786628E-006</c:v>
                </c:pt>
                <c:pt idx="31">
                  <c:v>2.48362515983946E-006</c:v>
                </c:pt>
                <c:pt idx="32">
                  <c:v>3.78354192522973E-006</c:v>
                </c:pt>
                <c:pt idx="33">
                  <c:v>6.03823937840685E-006</c:v>
                </c:pt>
                <c:pt idx="34">
                  <c:v>9.86431719698229E-006</c:v>
                </c:pt>
                <c:pt idx="35">
                  <c:v>1.68810852204256E-005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'Ref_dadN-dK'!$H$3</c:f>
              <c:strCache>
                <c:ptCount val="1"/>
                <c:pt idx="0">
                  <c:v>Caton et al., IJF, 2012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'Ref_dadN-dK'!$H$5:$H$12</c:f>
              <c:numCache>
                <c:formatCode>General</c:formatCode>
                <c:ptCount val="8"/>
                <c:pt idx="0">
                  <c:v>0.377117738938422</c:v>
                </c:pt>
                <c:pt idx="1">
                  <c:v>0.6985787449816</c:v>
                </c:pt>
                <c:pt idx="2">
                  <c:v>1.2542509082599</c:v>
                </c:pt>
                <c:pt idx="3">
                  <c:v>1.89679461880901</c:v>
                </c:pt>
                <c:pt idx="4">
                  <c:v>2.71598327955443</c:v>
                </c:pt>
                <c:pt idx="5">
                  <c:v>4.01224359172897</c:v>
                </c:pt>
                <c:pt idx="6">
                  <c:v>5.70026569583276</c:v>
                </c:pt>
                <c:pt idx="7">
                  <c:v>7.72819535034752</c:v>
                </c:pt>
              </c:numCache>
            </c:numRef>
          </c:xVal>
          <c:yVal>
            <c:numRef>
              <c:f>'Ref_dadN-dK'!$J$5:$J$12</c:f>
              <c:numCache>
                <c:formatCode>General</c:formatCode>
                <c:ptCount val="8"/>
                <c:pt idx="0">
                  <c:v>4.5423123535161E-011</c:v>
                </c:pt>
                <c:pt idx="1">
                  <c:v>1.54653008359936E-010</c:v>
                </c:pt>
                <c:pt idx="2">
                  <c:v>5.17148207226361E-010</c:v>
                </c:pt>
                <c:pt idx="3">
                  <c:v>1.12222062767603E-009</c:v>
                </c:pt>
                <c:pt idx="4">
                  <c:v>2.22544999539109E-009</c:v>
                </c:pt>
                <c:pt idx="5">
                  <c:v>4.74303509393003E-009</c:v>
                </c:pt>
                <c:pt idx="6">
                  <c:v>9.57680528092483E-009</c:v>
                </c:pt>
                <c:pt idx="7">
                  <c:v>1.70455843284706E-008</c:v>
                </c:pt>
              </c:numCache>
            </c:numRef>
          </c:yVal>
          <c:smooth val="0"/>
        </c:ser>
        <c:axId val="10222331"/>
        <c:axId val="35459943"/>
      </c:scatterChart>
      <c:valAx>
        <c:axId val="10222331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dK, MPa m^0.5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459943"/>
        <c:crosses val="autoZero"/>
        <c:crossBetween val="midCat"/>
      </c:valAx>
      <c:valAx>
        <c:axId val="35459943"/>
        <c:scaling>
          <c:logBase val="10"/>
          <c:orientation val="minMax"/>
          <c:max val="0.000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da/dN, m/cycle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022233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698910000595628"/>
          <c:y val="0.585772508336421"/>
          <c:w val="0.30104836788182"/>
          <c:h val="0.27568318666049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AMS2!$I$32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AMS2!$A$17:$A$18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AMS2!$I$41:$I$42</c:f>
              <c:numCache>
                <c:formatCode>General</c:formatCode>
                <c:ptCount val="2"/>
                <c:pt idx="0">
                  <c:v>0.122</c:v>
                </c:pt>
                <c:pt idx="1">
                  <c:v>0.1647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AMS2!$L$32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AMS2!$A$41:$A$42</c:f>
              <c:numCache>
                <c:formatCode>General</c:formatCode>
                <c:ptCount val="2"/>
                <c:pt idx="0">
                  <c:v>100000</c:v>
                </c:pt>
                <c:pt idx="1">
                  <c:v>105000</c:v>
                </c:pt>
              </c:numCache>
            </c:numRef>
          </c:xVal>
          <c:yVal>
            <c:numRef>
              <c:f>AMS2!$L$41:$L$42</c:f>
              <c:numCache>
                <c:formatCode>General</c:formatCode>
                <c:ptCount val="2"/>
                <c:pt idx="0">
                  <c:v>0.183</c:v>
                </c:pt>
                <c:pt idx="1">
                  <c:v>0.22265</c:v>
                </c:pt>
              </c:numCache>
            </c:numRef>
          </c:yVal>
          <c:smooth val="0"/>
        </c:ser>
        <c:axId val="36616896"/>
        <c:axId val="88251320"/>
      </c:scatterChart>
      <c:valAx>
        <c:axId val="36616896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251320"/>
        <c:crosses val="autoZero"/>
        <c:crossBetween val="midCat"/>
      </c:valAx>
      <c:valAx>
        <c:axId val="882513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61689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AMS2!$I$44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AMS2!$A$16:$A$18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AMS2!$I$52:$I$54</c:f>
              <c:numCache>
                <c:formatCode>General</c:formatCode>
                <c:ptCount val="3"/>
                <c:pt idx="0">
                  <c:v>0.061</c:v>
                </c:pt>
                <c:pt idx="1">
                  <c:v>0.0793</c:v>
                </c:pt>
                <c:pt idx="2">
                  <c:v>0.1037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AMS2!$L$44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AMS2!$A$52:$A$54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AMS2!$L$52:$L$54</c:f>
              <c:numCache>
                <c:formatCode>General</c:formatCode>
                <c:ptCount val="3"/>
                <c:pt idx="0">
                  <c:v>0.10675</c:v>
                </c:pt>
                <c:pt idx="1">
                  <c:v>0.1403</c:v>
                </c:pt>
                <c:pt idx="2">
                  <c:v>0.1586</c:v>
                </c:pt>
              </c:numCache>
            </c:numRef>
          </c:yVal>
          <c:smooth val="0"/>
        </c:ser>
        <c:axId val="68691246"/>
        <c:axId val="43675579"/>
      </c:scatterChart>
      <c:valAx>
        <c:axId val="68691246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675579"/>
        <c:crosses val="autoZero"/>
        <c:crossBetween val="midCat"/>
      </c:valAx>
      <c:valAx>
        <c:axId val="43675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69124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AMS2!$I$80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AMS2!$I$88:$I$90</c:f>
              <c:numCache>
                <c:formatCode>General</c:formatCode>
                <c:ptCount val="3"/>
                <c:pt idx="0">
                  <c:v>0.1342</c:v>
                </c:pt>
                <c:pt idx="1">
                  <c:v>0.1769</c:v>
                </c:pt>
                <c:pt idx="2">
                  <c:v>0.2318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AMS2!$L$80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AMS2!$A$88:$A$90</c:f>
              <c:numCache>
                <c:formatCode>General</c:formatCode>
                <c:ptCount val="3"/>
                <c:pt idx="0">
                  <c:v>95000</c:v>
                </c:pt>
                <c:pt idx="1">
                  <c:v>100000</c:v>
                </c:pt>
                <c:pt idx="2">
                  <c:v>105000</c:v>
                </c:pt>
              </c:numCache>
            </c:numRef>
          </c:xVal>
          <c:yVal>
            <c:numRef>
              <c:f>AMS2!$L$88:$L$90</c:f>
              <c:numCache>
                <c:formatCode>General</c:formatCode>
                <c:ptCount val="3"/>
                <c:pt idx="0">
                  <c:v>0.1952</c:v>
                </c:pt>
                <c:pt idx="1">
                  <c:v>0.2623</c:v>
                </c:pt>
                <c:pt idx="2">
                  <c:v>0.366</c:v>
                </c:pt>
              </c:numCache>
            </c:numRef>
          </c:yVal>
          <c:smooth val="0"/>
        </c:ser>
        <c:axId val="34754476"/>
        <c:axId val="3954234"/>
      </c:scatterChart>
      <c:valAx>
        <c:axId val="34754476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54234"/>
        <c:crosses val="autoZero"/>
        <c:crossBetween val="midCat"/>
      </c:valAx>
      <c:valAx>
        <c:axId val="39542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75447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AMS2!$B$7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AMS2!$S$12:$S$18</c:f>
              <c:numCache>
                <c:formatCode>General</c:formatCode>
                <c:ptCount val="7"/>
                <c:pt idx="0">
                  <c:v>3.25450468748093</c:v>
                </c:pt>
                <c:pt idx="1">
                  <c:v>3.50603808672707</c:v>
                </c:pt>
                <c:pt idx="2">
                  <c:v>3.53071050261526</c:v>
                </c:pt>
                <c:pt idx="3">
                  <c:v>3.5552980165365</c:v>
                </c:pt>
                <c:pt idx="4">
                  <c:v>3.62858377676589</c:v>
                </c:pt>
                <c:pt idx="5">
                  <c:v>3.74918348676608</c:v>
                </c:pt>
                <c:pt idx="6">
                  <c:v>3.8679595655135</c:v>
                </c:pt>
              </c:numCache>
            </c:numRef>
          </c:xVal>
          <c:yVal>
            <c:numRef>
              <c:f>AMS2!$K$12:$K$18</c:f>
              <c:numCache>
                <c:formatCode>General</c:formatCode>
                <c:ptCount val="7"/>
                <c:pt idx="0">
                  <c:v>2.0361833751322E-009</c:v>
                </c:pt>
                <c:pt idx="1">
                  <c:v>2.05318581575761E-009</c:v>
                </c:pt>
                <c:pt idx="2">
                  <c:v>2.05478816879381E-009</c:v>
                </c:pt>
                <c:pt idx="3">
                  <c:v>2.05637423950783E-009</c:v>
                </c:pt>
                <c:pt idx="4">
                  <c:v>2.06103810254284E-009</c:v>
                </c:pt>
                <c:pt idx="5">
                  <c:v>2.0685152838046E-009</c:v>
                </c:pt>
                <c:pt idx="6">
                  <c:v>2.07565274748965E-009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AMS2!$B$19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AMS2!$S$24:$S$30</c:f>
              <c:numCache>
                <c:formatCode>General</c:formatCode>
                <c:ptCount val="7"/>
                <c:pt idx="0">
                  <c:v>3.44760755792854</c:v>
                </c:pt>
                <c:pt idx="1">
                  <c:v>3.85636931565474</c:v>
                </c:pt>
                <c:pt idx="2">
                  <c:v>3.8967218892683</c:v>
                </c:pt>
                <c:pt idx="3">
                  <c:v>3.93692005390207</c:v>
                </c:pt>
                <c:pt idx="4">
                  <c:v>4.0563634266412</c:v>
                </c:pt>
                <c:pt idx="5">
                  <c:v>4.25054335727092</c:v>
                </c:pt>
                <c:pt idx="6">
                  <c:v>4.43658573834723</c:v>
                </c:pt>
              </c:numCache>
            </c:numRef>
          </c:xVal>
          <c:yVal>
            <c:numRef>
              <c:f>AMS2!$K$24:$K$30</c:f>
              <c:numCache>
                <c:formatCode>General</c:formatCode>
                <c:ptCount val="7"/>
                <c:pt idx="0">
                  <c:v>3.83733608075914E-009</c:v>
                </c:pt>
                <c:pt idx="1">
                  <c:v>4.37525647961584E-009</c:v>
                </c:pt>
                <c:pt idx="2">
                  <c:v>4.42943682992519E-009</c:v>
                </c:pt>
                <c:pt idx="3">
                  <c:v>4.48368497911289E-009</c:v>
                </c:pt>
                <c:pt idx="4">
                  <c:v>4.64682975075411E-009</c:v>
                </c:pt>
                <c:pt idx="5">
                  <c:v>4.92003519701341E-009</c:v>
                </c:pt>
                <c:pt idx="6">
                  <c:v>5.19480022826605E-009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AMS2!$B$31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AMS2!$S$41:$S$42</c:f>
              <c:numCache>
                <c:formatCode>General</c:formatCode>
                <c:ptCount val="2"/>
                <c:pt idx="0">
                  <c:v>2.80471482928322</c:v>
                </c:pt>
                <c:pt idx="1">
                  <c:v>3.23012095614416</c:v>
                </c:pt>
              </c:numCache>
            </c:numRef>
          </c:xVal>
          <c:yVal>
            <c:numRef>
              <c:f>AMS2!$K$41:$K$42</c:f>
              <c:numCache>
                <c:formatCode>General</c:formatCode>
                <c:ptCount val="2"/>
                <c:pt idx="0">
                  <c:v>7.50187043608529E-009</c:v>
                </c:pt>
                <c:pt idx="1">
                  <c:v>9.6452506882859E-009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AMS2!$B$43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AMS2!$S$52:$S$54</c:f>
              <c:numCache>
                <c:formatCode>General</c:formatCode>
                <c:ptCount val="3"/>
                <c:pt idx="0">
                  <c:v>1.98189897544096</c:v>
                </c:pt>
                <c:pt idx="1">
                  <c:v>2.26681739735177</c:v>
                </c:pt>
                <c:pt idx="2">
                  <c:v>2.58248168156481</c:v>
                </c:pt>
              </c:numCache>
            </c:numRef>
          </c:xVal>
          <c:yVal>
            <c:numRef>
              <c:f>AMS2!$K$52:$K$54</c:f>
              <c:numCache>
                <c:formatCode>General</c:formatCode>
                <c:ptCount val="3"/>
                <c:pt idx="0">
                  <c:v>3.39430160471621E-009</c:v>
                </c:pt>
                <c:pt idx="1">
                  <c:v>4.23199951861466E-009</c:v>
                </c:pt>
                <c:pt idx="2">
                  <c:v>5.21994530455419E-009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AMS2!$B$55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AMS2!$S$60:$S$66</c:f>
              <c:numCache>
                <c:formatCode>General</c:formatCode>
                <c:ptCount val="7"/>
                <c:pt idx="0">
                  <c:v>5.62081005755811</c:v>
                </c:pt>
                <c:pt idx="1">
                  <c:v>7.38258385515522</c:v>
                </c:pt>
                <c:pt idx="2">
                  <c:v>7.5887907958015</c:v>
                </c:pt>
                <c:pt idx="3">
                  <c:v>7.80185785975047</c:v>
                </c:pt>
                <c:pt idx="4">
                  <c:v>8.48865353807625</c:v>
                </c:pt>
                <c:pt idx="5">
                  <c:v>9.85066592219078</c:v>
                </c:pt>
                <c:pt idx="6">
                  <c:v>11.6674463168242</c:v>
                </c:pt>
              </c:numCache>
            </c:numRef>
          </c:xVal>
          <c:yVal>
            <c:numRef>
              <c:f>AMS2!$K$60:$K$66</c:f>
              <c:numCache>
                <c:formatCode>General</c:formatCode>
                <c:ptCount val="7"/>
                <c:pt idx="0">
                  <c:v>1.40831734571973E-008</c:v>
                </c:pt>
                <c:pt idx="1">
                  <c:v>2.11076621623375E-008</c:v>
                </c:pt>
                <c:pt idx="2">
                  <c:v>2.19243727164035E-008</c:v>
                </c:pt>
                <c:pt idx="3">
                  <c:v>2.27632374506915E-008</c:v>
                </c:pt>
                <c:pt idx="4">
                  <c:v>2.54162683600392E-008</c:v>
                </c:pt>
                <c:pt idx="5">
                  <c:v>3.03140923306612E-008</c:v>
                </c:pt>
                <c:pt idx="6">
                  <c:v>3.58461505902641E-008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AMS2!$B$67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AMS2!$S$72:$S$78</c:f>
              <c:numCache>
                <c:formatCode>General</c:formatCode>
                <c:ptCount val="7"/>
                <c:pt idx="0">
                  <c:v>2.89061553521836</c:v>
                </c:pt>
                <c:pt idx="1">
                  <c:v>3.80685753332135</c:v>
                </c:pt>
                <c:pt idx="2">
                  <c:v>3.90829269078807</c:v>
                </c:pt>
                <c:pt idx="3">
                  <c:v>4.0115812815175</c:v>
                </c:pt>
                <c:pt idx="4">
                  <c:v>4.33277059951955</c:v>
                </c:pt>
                <c:pt idx="5">
                  <c:v>4.90775448005616</c:v>
                </c:pt>
                <c:pt idx="6">
                  <c:v>5.53815681622732</c:v>
                </c:pt>
              </c:numCache>
            </c:numRef>
          </c:xVal>
          <c:yVal>
            <c:numRef>
              <c:f>AMS2!$K$72:$K$78</c:f>
              <c:numCache>
                <c:formatCode>General</c:formatCode>
                <c:ptCount val="7"/>
                <c:pt idx="0">
                  <c:v>5.9618072223551E-009</c:v>
                </c:pt>
                <c:pt idx="1">
                  <c:v>8.24791259878539E-009</c:v>
                </c:pt>
                <c:pt idx="2">
                  <c:v>8.50293406937402E-009</c:v>
                </c:pt>
                <c:pt idx="3">
                  <c:v>8.76292384166662E-009</c:v>
                </c:pt>
                <c:pt idx="4">
                  <c:v>9.57311451688774E-009</c:v>
                </c:pt>
                <c:pt idx="5">
                  <c:v>1.10266234153734E-008</c:v>
                </c:pt>
                <c:pt idx="6">
                  <c:v>1.2613511661338E-008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AMS2!$B$79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AMS2!$S$88:$S$90</c:f>
              <c:numCache>
                <c:formatCode>General</c:formatCode>
                <c:ptCount val="3"/>
                <c:pt idx="0">
                  <c:v>2.92686906021158</c:v>
                </c:pt>
                <c:pt idx="1">
                  <c:v>3.51689775568961</c:v>
                </c:pt>
                <c:pt idx="2">
                  <c:v>4.20570190552824</c:v>
                </c:pt>
              </c:numCache>
            </c:numRef>
          </c:xVal>
          <c:yVal>
            <c:numRef>
              <c:f>AMS2!$K$88:$K$90</c:f>
              <c:numCache>
                <c:formatCode>General</c:formatCode>
                <c:ptCount val="3"/>
                <c:pt idx="0">
                  <c:v>7.70026407594397E-009</c:v>
                </c:pt>
                <c:pt idx="1">
                  <c:v>9.67972000218518E-009</c:v>
                </c:pt>
                <c:pt idx="2">
                  <c:v>1.20329276848777E-008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AMS2!$B$91</c:f>
              <c:strCache>
                <c:ptCount val="1"/>
                <c:pt idx="0">
                  <c:v>#8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AMS2!$S$97:$S$102</c:f>
              <c:numCache>
                <c:formatCode>General</c:formatCode>
                <c:ptCount val="6"/>
                <c:pt idx="0">
                  <c:v>2.68666084008845</c:v>
                </c:pt>
                <c:pt idx="1">
                  <c:v>2.72717755169244</c:v>
                </c:pt>
                <c:pt idx="2">
                  <c:v>2.76738202242928</c:v>
                </c:pt>
                <c:pt idx="3">
                  <c:v>2.88446891461442</c:v>
                </c:pt>
                <c:pt idx="4">
                  <c:v>3.05531326127866</c:v>
                </c:pt>
                <c:pt idx="5">
                  <c:v>3.16423337812084</c:v>
                </c:pt>
              </c:numCache>
            </c:numRef>
          </c:xVal>
          <c:yVal>
            <c:numRef>
              <c:f>AMS2!$K$97:$K$102</c:f>
              <c:numCache>
                <c:formatCode>General</c:formatCode>
                <c:ptCount val="6"/>
                <c:pt idx="0">
                  <c:v>4.66623775830196E-009</c:v>
                </c:pt>
                <c:pt idx="1">
                  <c:v>4.81245613790962E-009</c:v>
                </c:pt>
                <c:pt idx="2">
                  <c:v>4.96158293041241E-009</c:v>
                </c:pt>
                <c:pt idx="3">
                  <c:v>5.42666643784951E-009</c:v>
                </c:pt>
                <c:pt idx="4">
                  <c:v>6.2623235831526E-009</c:v>
                </c:pt>
                <c:pt idx="5">
                  <c:v>7.17632971831762E-009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AMS2!$B$103</c:f>
              <c:strCache>
                <c:ptCount val="1"/>
                <c:pt idx="0">
                  <c:v>#9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AMS2!$S$108:$S$114</c:f>
              <c:numCache>
                <c:formatCode>General</c:formatCode>
                <c:ptCount val="7"/>
                <c:pt idx="0">
                  <c:v>2.71584727610321</c:v>
                </c:pt>
                <c:pt idx="1">
                  <c:v>3.14019966009994</c:v>
                </c:pt>
                <c:pt idx="2">
                  <c:v>3.18276293714634</c:v>
                </c:pt>
                <c:pt idx="3">
                  <c:v>3.22531731848632</c:v>
                </c:pt>
                <c:pt idx="4">
                  <c:v>3.35287071076736</c:v>
                </c:pt>
                <c:pt idx="5">
                  <c:v>3.56474016532188</c:v>
                </c:pt>
                <c:pt idx="6">
                  <c:v>3.77525681491574</c:v>
                </c:pt>
              </c:numCache>
            </c:numRef>
          </c:xVal>
          <c:yVal>
            <c:numRef>
              <c:f>AMS2!$K$108:$K$114</c:f>
              <c:numCache>
                <c:formatCode>General</c:formatCode>
                <c:ptCount val="7"/>
                <c:pt idx="0">
                  <c:v>3.74753770690156E-009</c:v>
                </c:pt>
                <c:pt idx="1">
                  <c:v>4.41884115553812E-009</c:v>
                </c:pt>
                <c:pt idx="2">
                  <c:v>4.48768150832481E-009</c:v>
                </c:pt>
                <c:pt idx="3">
                  <c:v>4.55682436715693E-009</c:v>
                </c:pt>
                <c:pt idx="4">
                  <c:v>4.76604834459281E-009</c:v>
                </c:pt>
                <c:pt idx="5">
                  <c:v>5.12062673691785E-009</c:v>
                </c:pt>
                <c:pt idx="6">
                  <c:v>5.48235241022131E-009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AMS2!$B$115</c:f>
              <c:strCache>
                <c:ptCount val="1"/>
                <c:pt idx="0">
                  <c:v>#10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AMS2!$S$121:$S$126</c:f>
              <c:numCache>
                <c:formatCode>General</c:formatCode>
                <c:ptCount val="6"/>
                <c:pt idx="0">
                  <c:v>3.1328088652554</c:v>
                </c:pt>
                <c:pt idx="1">
                  <c:v>3.17368968896027</c:v>
                </c:pt>
                <c:pt idx="2">
                  <c:v>3.21444001670527</c:v>
                </c:pt>
                <c:pt idx="3">
                  <c:v>3.33586285386035</c:v>
                </c:pt>
                <c:pt idx="4">
                  <c:v>3.53485164606446</c:v>
                </c:pt>
                <c:pt idx="5">
                  <c:v>3.72881401876461</c:v>
                </c:pt>
              </c:numCache>
            </c:numRef>
          </c:xVal>
          <c:yVal>
            <c:numRef>
              <c:f>AMS2!$K$121:$K$126</c:f>
              <c:numCache>
                <c:formatCode>General</c:formatCode>
                <c:ptCount val="6"/>
                <c:pt idx="0">
                  <c:v>4.5441149403047E-009</c:v>
                </c:pt>
                <c:pt idx="1">
                  <c:v>4.61668694404868E-009</c:v>
                </c:pt>
                <c:pt idx="2">
                  <c:v>4.68960581243415E-009</c:v>
                </c:pt>
                <c:pt idx="3">
                  <c:v>4.91042239027923E-009</c:v>
                </c:pt>
                <c:pt idx="4">
                  <c:v>5.2851944923181E-009</c:v>
                </c:pt>
                <c:pt idx="5">
                  <c:v>5.66818882710263E-009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AMS2!$B$127</c:f>
              <c:strCache>
                <c:ptCount val="1"/>
                <c:pt idx="0">
                  <c:v>#11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AMS2!$S$132:$S$138</c:f>
              <c:numCache>
                <c:formatCode>General</c:formatCode>
                <c:ptCount val="7"/>
                <c:pt idx="0">
                  <c:v>3.17930695114733</c:v>
                </c:pt>
                <c:pt idx="1">
                  <c:v>3.735087681732</c:v>
                </c:pt>
                <c:pt idx="2">
                  <c:v>3.79094115598291</c:v>
                </c:pt>
                <c:pt idx="3">
                  <c:v>3.84683249047442</c:v>
                </c:pt>
                <c:pt idx="4">
                  <c:v>4.01475957563952</c:v>
                </c:pt>
                <c:pt idx="5">
                  <c:v>4.29583296824333</c:v>
                </c:pt>
                <c:pt idx="6">
                  <c:v>4.57961863195225</c:v>
                </c:pt>
              </c:numCache>
            </c:numRef>
          </c:xVal>
          <c:yVal>
            <c:numRef>
              <c:f>AMS2!$K$132:$K$138</c:f>
              <c:numCache>
                <c:formatCode>General</c:formatCode>
                <c:ptCount val="7"/>
                <c:pt idx="0">
                  <c:v>5.89702175362424E-009</c:v>
                </c:pt>
                <c:pt idx="1">
                  <c:v>7.22384678248846E-009</c:v>
                </c:pt>
                <c:pt idx="2">
                  <c:v>7.3626982390855E-009</c:v>
                </c:pt>
                <c:pt idx="3">
                  <c:v>7.50265728647645E-009</c:v>
                </c:pt>
                <c:pt idx="4">
                  <c:v>7.92914672224255E-009</c:v>
                </c:pt>
                <c:pt idx="5">
                  <c:v>8.66181058201116E-009</c:v>
                </c:pt>
                <c:pt idx="6">
                  <c:v>9.42145210253621E-009</c:v>
                </c:pt>
              </c:numCache>
            </c:numRef>
          </c:yVal>
          <c:smooth val="0"/>
        </c:ser>
        <c:axId val="5282491"/>
        <c:axId val="94522113"/>
      </c:scatterChart>
      <c:valAx>
        <c:axId val="5282491"/>
        <c:scaling>
          <c:logBase val="10"/>
          <c:orientation val="minMax"/>
          <c:max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dK, x=0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522113"/>
        <c:crosses val="autoZero"/>
        <c:crossBetween val="midCat"/>
      </c:valAx>
      <c:valAx>
        <c:axId val="94522113"/>
        <c:scaling>
          <c:logBase val="10"/>
          <c:orientation val="minMax"/>
          <c:max val="1E-00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da/dN, m/cycle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82491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149955815376249"/>
          <c:y val="0.0420808054730864"/>
          <c:w val="0.180489462950374"/>
          <c:h val="0.89530080041311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AMS2!$B$7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AMS2!$T$12:$T$18</c:f>
              <c:numCache>
                <c:formatCode>General</c:formatCode>
                <c:ptCount val="7"/>
                <c:pt idx="0">
                  <c:v>2.46572398910626</c:v>
                </c:pt>
                <c:pt idx="1">
                  <c:v>2.68637813525554</c:v>
                </c:pt>
                <c:pt idx="2">
                  <c:v>2.70819006547167</c:v>
                </c:pt>
                <c:pt idx="3">
                  <c:v>2.72995414018571</c:v>
                </c:pt>
                <c:pt idx="4">
                  <c:v>2.79500624376459</c:v>
                </c:pt>
                <c:pt idx="5">
                  <c:v>2.90262700359769</c:v>
                </c:pt>
                <c:pt idx="6">
                  <c:v>3.00931218880747</c:v>
                </c:pt>
              </c:numCache>
            </c:numRef>
          </c:xVal>
          <c:yVal>
            <c:numRef>
              <c:f>AMS2!$K$12:$K$18</c:f>
              <c:numCache>
                <c:formatCode>General</c:formatCode>
                <c:ptCount val="7"/>
                <c:pt idx="0">
                  <c:v>2.0361833751322E-009</c:v>
                </c:pt>
                <c:pt idx="1">
                  <c:v>2.05318581575761E-009</c:v>
                </c:pt>
                <c:pt idx="2">
                  <c:v>2.05478816879381E-009</c:v>
                </c:pt>
                <c:pt idx="3">
                  <c:v>2.05637423950783E-009</c:v>
                </c:pt>
                <c:pt idx="4">
                  <c:v>2.06103810254284E-009</c:v>
                </c:pt>
                <c:pt idx="5">
                  <c:v>2.0685152838046E-009</c:v>
                </c:pt>
                <c:pt idx="6">
                  <c:v>2.07565274748965E-009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AMS2!$B$19</c:f>
              <c:strCache>
                <c:ptCount val="1"/>
                <c:pt idx="0">
                  <c:v>#2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AMS2!$T$24:$T$30</c:f>
              <c:numCache>
                <c:formatCode>General</c:formatCode>
                <c:ptCount val="7"/>
                <c:pt idx="0">
                  <c:v>2.27384318399059</c:v>
                </c:pt>
                <c:pt idx="1">
                  <c:v>2.77321568293703</c:v>
                </c:pt>
                <c:pt idx="2">
                  <c:v>2.82456352937428</c:v>
                </c:pt>
                <c:pt idx="3">
                  <c:v>2.87610713192309</c:v>
                </c:pt>
                <c:pt idx="4">
                  <c:v>3.03165382361025</c:v>
                </c:pt>
                <c:pt idx="5">
                  <c:v>3.29296481580352</c:v>
                </c:pt>
                <c:pt idx="6">
                  <c:v>3.55500226791021</c:v>
                </c:pt>
              </c:numCache>
            </c:numRef>
          </c:xVal>
          <c:yVal>
            <c:numRef>
              <c:f>AMS2!$K$24:$K$30</c:f>
              <c:numCache>
                <c:formatCode>General</c:formatCode>
                <c:ptCount val="7"/>
                <c:pt idx="0">
                  <c:v>3.83733608075914E-009</c:v>
                </c:pt>
                <c:pt idx="1">
                  <c:v>4.37525647961584E-009</c:v>
                </c:pt>
                <c:pt idx="2">
                  <c:v>4.42943682992519E-009</c:v>
                </c:pt>
                <c:pt idx="3">
                  <c:v>4.48368497911289E-009</c:v>
                </c:pt>
                <c:pt idx="4">
                  <c:v>4.64682975075411E-009</c:v>
                </c:pt>
                <c:pt idx="5">
                  <c:v>4.92003519701341E-009</c:v>
                </c:pt>
                <c:pt idx="6">
                  <c:v>5.19480022826605E-009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AMS2!$B$31</c:f>
              <c:strCache>
                <c:ptCount val="1"/>
                <c:pt idx="0">
                  <c:v>#3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AMS2!$T$41:$T$42</c:f>
              <c:numCache>
                <c:formatCode>General</c:formatCode>
                <c:ptCount val="2"/>
                <c:pt idx="0">
                  <c:v>2.15671497366245</c:v>
                </c:pt>
                <c:pt idx="1">
                  <c:v>2.66699763693319</c:v>
                </c:pt>
              </c:numCache>
            </c:numRef>
          </c:xVal>
          <c:yVal>
            <c:numRef>
              <c:f>AMS2!$K$41:$K$42</c:f>
              <c:numCache>
                <c:formatCode>General</c:formatCode>
                <c:ptCount val="2"/>
                <c:pt idx="0">
                  <c:v>7.50187043608529E-009</c:v>
                </c:pt>
                <c:pt idx="1">
                  <c:v>9.6452506882859E-009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AMS2!$B$43</c:f>
              <c:strCache>
                <c:ptCount val="1"/>
                <c:pt idx="0">
                  <c:v>#4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AMS2!$T$52:$T$54</c:f>
              <c:numCache>
                <c:formatCode>General</c:formatCode>
                <c:ptCount val="3"/>
                <c:pt idx="0">
                  <c:v>1.32236214994118</c:v>
                </c:pt>
                <c:pt idx="1">
                  <c:v>1.59967491931592</c:v>
                </c:pt>
                <c:pt idx="2">
                  <c:v>1.91896354782545</c:v>
                </c:pt>
              </c:numCache>
            </c:numRef>
          </c:xVal>
          <c:yVal>
            <c:numRef>
              <c:f>AMS2!$K$52:$K$54</c:f>
              <c:numCache>
                <c:formatCode>General</c:formatCode>
                <c:ptCount val="3"/>
                <c:pt idx="0">
                  <c:v>3.39430160471621E-009</c:v>
                </c:pt>
                <c:pt idx="1">
                  <c:v>4.23199951861466E-009</c:v>
                </c:pt>
                <c:pt idx="2">
                  <c:v>5.21994530455419E-009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AMS2!$B$55</c:f>
              <c:strCache>
                <c:ptCount val="1"/>
                <c:pt idx="0">
                  <c:v>#5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AMS2!$T$60:$T$66</c:f>
              <c:numCache>
                <c:formatCode>General</c:formatCode>
                <c:ptCount val="7"/>
                <c:pt idx="0">
                  <c:v>3.15624577492988</c:v>
                </c:pt>
                <c:pt idx="1">
                  <c:v>5.01074112944942</c:v>
                </c:pt>
                <c:pt idx="2">
                  <c:v>5.23694788183171</c:v>
                </c:pt>
                <c:pt idx="3">
                  <c:v>5.47211315144442</c:v>
                </c:pt>
                <c:pt idx="4">
                  <c:v>6.23841897796106</c:v>
                </c:pt>
                <c:pt idx="5">
                  <c:v>7.78040418450162</c:v>
                </c:pt>
                <c:pt idx="6">
                  <c:v>9.83606452577673</c:v>
                </c:pt>
              </c:numCache>
            </c:numRef>
          </c:xVal>
          <c:yVal>
            <c:numRef>
              <c:f>AMS2!$K$60:$K$66</c:f>
              <c:numCache>
                <c:formatCode>General</c:formatCode>
                <c:ptCount val="7"/>
                <c:pt idx="0">
                  <c:v>1.40831734571973E-008</c:v>
                </c:pt>
                <c:pt idx="1">
                  <c:v>2.11076621623375E-008</c:v>
                </c:pt>
                <c:pt idx="2">
                  <c:v>2.19243727164035E-008</c:v>
                </c:pt>
                <c:pt idx="3">
                  <c:v>2.27632374506915E-008</c:v>
                </c:pt>
                <c:pt idx="4">
                  <c:v>2.54162683600392E-008</c:v>
                </c:pt>
                <c:pt idx="5">
                  <c:v>3.03140923306612E-008</c:v>
                </c:pt>
                <c:pt idx="6">
                  <c:v>3.58461505902641E-008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AMS2!$B$67</c:f>
              <c:strCache>
                <c:ptCount val="1"/>
                <c:pt idx="0">
                  <c:v>#6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70ad47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AMS2!$T$72:$T$78</c:f>
              <c:numCache>
                <c:formatCode>General</c:formatCode>
                <c:ptCount val="7"/>
                <c:pt idx="0">
                  <c:v>2.20350830873995</c:v>
                </c:pt>
                <c:pt idx="1">
                  <c:v>2.94670957832038</c:v>
                </c:pt>
                <c:pt idx="2">
                  <c:v>3.03131284109312</c:v>
                </c:pt>
                <c:pt idx="3">
                  <c:v>3.11792732427201</c:v>
                </c:pt>
                <c:pt idx="4">
                  <c:v>3.39017713527316</c:v>
                </c:pt>
                <c:pt idx="5">
                  <c:v>3.88794656326248</c:v>
                </c:pt>
                <c:pt idx="6">
                  <c:v>4.44722813675917</c:v>
                </c:pt>
              </c:numCache>
            </c:numRef>
          </c:xVal>
          <c:yVal>
            <c:numRef>
              <c:f>AMS2!$K$72:$K$78</c:f>
              <c:numCache>
                <c:formatCode>General</c:formatCode>
                <c:ptCount val="7"/>
                <c:pt idx="0">
                  <c:v>5.9618072223551E-009</c:v>
                </c:pt>
                <c:pt idx="1">
                  <c:v>8.24791259878539E-009</c:v>
                </c:pt>
                <c:pt idx="2">
                  <c:v>8.50293406937402E-009</c:v>
                </c:pt>
                <c:pt idx="3">
                  <c:v>8.76292384166662E-009</c:v>
                </c:pt>
                <c:pt idx="4">
                  <c:v>9.57311451688774E-009</c:v>
                </c:pt>
                <c:pt idx="5">
                  <c:v>1.10266234153734E-008</c:v>
                </c:pt>
                <c:pt idx="6">
                  <c:v>1.2613511661338E-008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AMS2!$B$79</c:f>
              <c:strCache>
                <c:ptCount val="1"/>
                <c:pt idx="0">
                  <c:v>#7</c:v>
                </c:pt>
              </c:strCache>
            </c:strRef>
          </c:tx>
          <c:spPr>
            <a:solidFill>
              <a:srgbClr val="264478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AMS2!$T$88:$T$90</c:f>
              <c:numCache>
                <c:formatCode>General</c:formatCode>
                <c:ptCount val="3"/>
                <c:pt idx="0">
                  <c:v>2.3102856065648</c:v>
                </c:pt>
                <c:pt idx="1">
                  <c:v>2.75045525732411</c:v>
                </c:pt>
                <c:pt idx="2">
                  <c:v>3.28484002851571</c:v>
                </c:pt>
              </c:numCache>
            </c:numRef>
          </c:xVal>
          <c:yVal>
            <c:numRef>
              <c:f>AMS2!$K$88:$K$90</c:f>
              <c:numCache>
                <c:formatCode>General</c:formatCode>
                <c:ptCount val="3"/>
                <c:pt idx="0">
                  <c:v>7.70026407594397E-009</c:v>
                </c:pt>
                <c:pt idx="1">
                  <c:v>9.67972000218518E-009</c:v>
                </c:pt>
                <c:pt idx="2">
                  <c:v>1.20329276848777E-008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AMS2!$B$91</c:f>
              <c:strCache>
                <c:ptCount val="1"/>
                <c:pt idx="0">
                  <c:v>#8</c:v>
                </c:pt>
              </c:strCache>
            </c:strRef>
          </c:tx>
          <c:spPr>
            <a:solidFill>
              <a:srgbClr val="9e480e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AMS2!$T$97:$T$102</c:f>
              <c:numCache>
                <c:formatCode>General</c:formatCode>
                <c:ptCount val="6"/>
                <c:pt idx="0">
                  <c:v>2.00592669782225</c:v>
                </c:pt>
                <c:pt idx="1">
                  <c:v>2.07626236916703</c:v>
                </c:pt>
                <c:pt idx="2">
                  <c:v>2.14769648359303</c:v>
                </c:pt>
                <c:pt idx="3">
                  <c:v>2.36701977507888</c:v>
                </c:pt>
                <c:pt idx="4">
                  <c:v>2.73790716713303</c:v>
                </c:pt>
                <c:pt idx="5">
                  <c:v>3.08828294463504</c:v>
                </c:pt>
              </c:numCache>
            </c:numRef>
          </c:xVal>
          <c:yVal>
            <c:numRef>
              <c:f>AMS2!$K$97:$K$102</c:f>
              <c:numCache>
                <c:formatCode>General</c:formatCode>
                <c:ptCount val="6"/>
                <c:pt idx="0">
                  <c:v>4.66623775830196E-009</c:v>
                </c:pt>
                <c:pt idx="1">
                  <c:v>4.81245613790962E-009</c:v>
                </c:pt>
                <c:pt idx="2">
                  <c:v>4.96158293041241E-009</c:v>
                </c:pt>
                <c:pt idx="3">
                  <c:v>5.42666643784951E-009</c:v>
                </c:pt>
                <c:pt idx="4">
                  <c:v>6.2623235831526E-009</c:v>
                </c:pt>
                <c:pt idx="5">
                  <c:v>7.17632971831762E-009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AMS2!$B$103</c:f>
              <c:strCache>
                <c:ptCount val="1"/>
                <c:pt idx="0">
                  <c:v>#9</c:v>
                </c:pt>
              </c:strCache>
            </c:strRef>
          </c:tx>
          <c:spPr>
            <a:solidFill>
              <a:srgbClr val="636363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636363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AMS2!$T$108:$T$114</c:f>
              <c:numCache>
                <c:formatCode>General</c:formatCode>
                <c:ptCount val="7"/>
                <c:pt idx="0">
                  <c:v>2.26710024321282</c:v>
                </c:pt>
                <c:pt idx="1">
                  <c:v>2.71575012850737</c:v>
                </c:pt>
                <c:pt idx="2">
                  <c:v>2.76166437868698</c:v>
                </c:pt>
                <c:pt idx="3">
                  <c:v>2.80774932165514</c:v>
                </c:pt>
                <c:pt idx="4">
                  <c:v>2.94702038135773</c:v>
                </c:pt>
                <c:pt idx="5">
                  <c:v>3.18240939668909</c:v>
                </c:pt>
                <c:pt idx="6">
                  <c:v>3.42184411459844</c:v>
                </c:pt>
              </c:numCache>
            </c:numRef>
          </c:xVal>
          <c:yVal>
            <c:numRef>
              <c:f>AMS2!$K$108:$K$114</c:f>
              <c:numCache>
                <c:formatCode>General</c:formatCode>
                <c:ptCount val="7"/>
                <c:pt idx="0">
                  <c:v>3.74753770690156E-009</c:v>
                </c:pt>
                <c:pt idx="1">
                  <c:v>4.41884115553812E-009</c:v>
                </c:pt>
                <c:pt idx="2">
                  <c:v>4.48768150832481E-009</c:v>
                </c:pt>
                <c:pt idx="3">
                  <c:v>4.55682436715693E-009</c:v>
                </c:pt>
                <c:pt idx="4">
                  <c:v>4.76604834459281E-009</c:v>
                </c:pt>
                <c:pt idx="5">
                  <c:v>5.12062673691785E-009</c:v>
                </c:pt>
                <c:pt idx="6">
                  <c:v>5.48235241022131E-009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AMS2!$B$115</c:f>
              <c:strCache>
                <c:ptCount val="1"/>
                <c:pt idx="0">
                  <c:v>#10</c:v>
                </c:pt>
              </c:strCache>
            </c:strRef>
          </c:tx>
          <c:spPr>
            <a:solidFill>
              <a:srgbClr val="9973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9973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AMS2!$T$121:$T$126</c:f>
              <c:numCache>
                <c:formatCode>General</c:formatCode>
                <c:ptCount val="6"/>
                <c:pt idx="0">
                  <c:v>2.74918873595915</c:v>
                </c:pt>
                <c:pt idx="1">
                  <c:v>2.79617458428324</c:v>
                </c:pt>
                <c:pt idx="2">
                  <c:v>2.84325546768728</c:v>
                </c:pt>
                <c:pt idx="3">
                  <c:v>2.98507610833635</c:v>
                </c:pt>
                <c:pt idx="4">
                  <c:v>3.22303291579793</c:v>
                </c:pt>
                <c:pt idx="5">
                  <c:v>3.46267831321643</c:v>
                </c:pt>
              </c:numCache>
            </c:numRef>
          </c:xVal>
          <c:yVal>
            <c:numRef>
              <c:f>AMS2!$K$121:$K$126</c:f>
              <c:numCache>
                <c:formatCode>General</c:formatCode>
                <c:ptCount val="6"/>
                <c:pt idx="0">
                  <c:v>4.5441149403047E-009</c:v>
                </c:pt>
                <c:pt idx="1">
                  <c:v>4.61668694404868E-009</c:v>
                </c:pt>
                <c:pt idx="2">
                  <c:v>4.68960581243415E-009</c:v>
                </c:pt>
                <c:pt idx="3">
                  <c:v>4.91042239027923E-009</c:v>
                </c:pt>
                <c:pt idx="4">
                  <c:v>5.2851944923181E-009</c:v>
                </c:pt>
                <c:pt idx="5">
                  <c:v>5.66818882710263E-009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AMS2!$B$127</c:f>
              <c:strCache>
                <c:ptCount val="1"/>
                <c:pt idx="0">
                  <c:v>#11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AMS2!$T$132:$T$138</c:f>
              <c:numCache>
                <c:formatCode>General</c:formatCode>
                <c:ptCount val="7"/>
                <c:pt idx="0">
                  <c:v>2.80268678266446</c:v>
                </c:pt>
                <c:pt idx="1">
                  <c:v>3.41235867244929</c:v>
                </c:pt>
                <c:pt idx="2">
                  <c:v>3.47560908148589</c:v>
                </c:pt>
                <c:pt idx="3">
                  <c:v>3.53929834758234</c:v>
                </c:pt>
                <c:pt idx="4">
                  <c:v>3.7331238893426</c:v>
                </c:pt>
                <c:pt idx="5">
                  <c:v>4.06612403284536</c:v>
                </c:pt>
                <c:pt idx="6">
                  <c:v>4.41337520601294</c:v>
                </c:pt>
              </c:numCache>
            </c:numRef>
          </c:xVal>
          <c:yVal>
            <c:numRef>
              <c:f>AMS2!$K$132:$K$138</c:f>
              <c:numCache>
                <c:formatCode>General</c:formatCode>
                <c:ptCount val="7"/>
                <c:pt idx="0">
                  <c:v>5.89702175362424E-009</c:v>
                </c:pt>
                <c:pt idx="1">
                  <c:v>7.22384678248846E-009</c:v>
                </c:pt>
                <c:pt idx="2">
                  <c:v>7.3626982390855E-009</c:v>
                </c:pt>
                <c:pt idx="3">
                  <c:v>7.50265728647645E-009</c:v>
                </c:pt>
                <c:pt idx="4">
                  <c:v>7.92914672224255E-009</c:v>
                </c:pt>
                <c:pt idx="5">
                  <c:v>8.66181058201116E-009</c:v>
                </c:pt>
                <c:pt idx="6">
                  <c:v>9.42145210253621E-009</c:v>
                </c:pt>
              </c:numCache>
            </c:numRef>
          </c:yVal>
          <c:smooth val="0"/>
        </c:ser>
        <c:axId val="29192787"/>
        <c:axId val="32684860"/>
      </c:scatterChart>
      <c:valAx>
        <c:axId val="29192787"/>
        <c:scaling>
          <c:logBase val="10"/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dK, x=h^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684860"/>
        <c:crosses val="autoZero"/>
        <c:crossBetween val="midCat"/>
      </c:valAx>
      <c:valAx>
        <c:axId val="32684860"/>
        <c:scaling>
          <c:logBase val="10"/>
          <c:orientation val="minMax"/>
          <c:max val="1E-00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da/dN, m/cycle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19278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'Green 6a'!$I$7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6a'!$I$9:$I$19</c:f>
              <c:numCache>
                <c:formatCode>General</c:formatCode>
                <c:ptCount val="11"/>
                <c:pt idx="0">
                  <c:v>0.1342</c:v>
                </c:pt>
                <c:pt idx="1">
                  <c:v>0.1952</c:v>
                </c:pt>
                <c:pt idx="2">
                  <c:v>0.2257</c:v>
                </c:pt>
                <c:pt idx="3">
                  <c:v>0.244</c:v>
                </c:pt>
                <c:pt idx="4">
                  <c:v>0.2562</c:v>
                </c:pt>
                <c:pt idx="5">
                  <c:v>0.3782</c:v>
                </c:pt>
                <c:pt idx="6">
                  <c:v>0.4026</c:v>
                </c:pt>
                <c:pt idx="7">
                  <c:v>0.488</c:v>
                </c:pt>
                <c:pt idx="8">
                  <c:v>0.5978</c:v>
                </c:pt>
                <c:pt idx="9">
                  <c:v>0.732</c:v>
                </c:pt>
                <c:pt idx="10">
                  <c:v>1.0126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'Green 6a'!$L$7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1"/>
            <c:dispEq val="1"/>
          </c:trendline>
          <c:xVal>
            <c:numRef>
              <c:f>'Green 6a'!$A$9:$A$19</c:f>
              <c:numCache>
                <c:formatCode>General</c:formatCode>
                <c:ptCount val="11"/>
                <c:pt idx="0">
                  <c:v>80000</c:v>
                </c:pt>
                <c:pt idx="1">
                  <c:v>90000</c:v>
                </c:pt>
                <c:pt idx="2">
                  <c:v>100000</c:v>
                </c:pt>
                <c:pt idx="3">
                  <c:v>105000</c:v>
                </c:pt>
                <c:pt idx="4">
                  <c:v>115000</c:v>
                </c:pt>
                <c:pt idx="5">
                  <c:v>125000</c:v>
                </c:pt>
                <c:pt idx="6">
                  <c:v>130000</c:v>
                </c:pt>
                <c:pt idx="7">
                  <c:v>135000</c:v>
                </c:pt>
                <c:pt idx="8">
                  <c:v>140000</c:v>
                </c:pt>
                <c:pt idx="9">
                  <c:v>150000</c:v>
                </c:pt>
                <c:pt idx="10">
                  <c:v>160000</c:v>
                </c:pt>
              </c:numCache>
            </c:numRef>
          </c:xVal>
          <c:yVal>
            <c:numRef>
              <c:f>'Green 6a'!$L$9:$L$19</c:f>
              <c:numCache>
                <c:formatCode>General</c:formatCode>
                <c:ptCount val="11"/>
                <c:pt idx="0">
                  <c:v>0.11895</c:v>
                </c:pt>
                <c:pt idx="1">
                  <c:v>0.1769</c:v>
                </c:pt>
                <c:pt idx="2">
                  <c:v>0.24705</c:v>
                </c:pt>
                <c:pt idx="3">
                  <c:v>0.2745</c:v>
                </c:pt>
                <c:pt idx="4">
                  <c:v>0.3782</c:v>
                </c:pt>
                <c:pt idx="5">
                  <c:v>0.4636</c:v>
                </c:pt>
                <c:pt idx="6">
                  <c:v>0.5551</c:v>
                </c:pt>
                <c:pt idx="7">
                  <c:v>0.6039</c:v>
                </c:pt>
                <c:pt idx="8">
                  <c:v>0.6405</c:v>
                </c:pt>
                <c:pt idx="9">
                  <c:v>0.9333</c:v>
                </c:pt>
                <c:pt idx="10">
                  <c:v>1.43045</c:v>
                </c:pt>
              </c:numCache>
            </c:numRef>
          </c:yVal>
          <c:smooth val="0"/>
        </c:ser>
        <c:axId val="91779215"/>
        <c:axId val="17413087"/>
      </c:scatterChart>
      <c:valAx>
        <c:axId val="917792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413087"/>
        <c:crosses val="autoZero"/>
        <c:crossBetween val="midCat"/>
      </c:valAx>
      <c:valAx>
        <c:axId val="174130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77921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'Green 6a'!$B$6</c:f>
              <c:strCache>
                <c:ptCount val="1"/>
                <c:pt idx="0">
                  <c:v>#1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'Green 6a'!$S$9:$S$19</c:f>
              <c:numCache>
                <c:formatCode>General</c:formatCode>
                <c:ptCount val="11"/>
                <c:pt idx="0">
                  <c:v>2.52611004487282</c:v>
                </c:pt>
                <c:pt idx="1">
                  <c:v>2.89678602055656</c:v>
                </c:pt>
                <c:pt idx="2">
                  <c:v>3.37021015082631</c:v>
                </c:pt>
                <c:pt idx="3">
                  <c:v>3.65215582666796</c:v>
                </c:pt>
                <c:pt idx="4">
                  <c:v>4.32148872438745</c:v>
                </c:pt>
                <c:pt idx="5">
                  <c:v>5.15755525757945</c:v>
                </c:pt>
                <c:pt idx="6">
                  <c:v>5.65330386682502</c:v>
                </c:pt>
                <c:pt idx="7">
                  <c:v>6.21540104044012</c:v>
                </c:pt>
                <c:pt idx="8">
                  <c:v>6.86320395491015</c:v>
                </c:pt>
                <c:pt idx="9">
                  <c:v>8.56771615325266</c:v>
                </c:pt>
                <c:pt idx="10">
                  <c:v>11.476924707325</c:v>
                </c:pt>
              </c:numCache>
            </c:numRef>
          </c:xVal>
          <c:yVal>
            <c:numRef>
              <c:f>'Green 6a'!$K$9:$K$19</c:f>
              <c:numCache>
                <c:formatCode>General</c:formatCode>
                <c:ptCount val="11"/>
                <c:pt idx="0">
                  <c:v>3.21370645568692E-009</c:v>
                </c:pt>
                <c:pt idx="1">
                  <c:v>4.08619790502516E-009</c:v>
                </c:pt>
                <c:pt idx="2">
                  <c:v>5.19556267794318E-009</c:v>
                </c:pt>
                <c:pt idx="3">
                  <c:v>5.85853709615257E-009</c:v>
                </c:pt>
                <c:pt idx="4">
                  <c:v>7.44907549550723E-009</c:v>
                </c:pt>
                <c:pt idx="5">
                  <c:v>9.47143029515115E-009</c:v>
                </c:pt>
                <c:pt idx="6">
                  <c:v>1.06800223916716E-008</c:v>
                </c:pt>
                <c:pt idx="7">
                  <c:v>1.20428356364508E-008</c:v>
                </c:pt>
                <c:pt idx="8">
                  <c:v>1.35795492600902E-008</c:v>
                </c:pt>
                <c:pt idx="9">
                  <c:v>1.72662707384411E-008</c:v>
                </c:pt>
                <c:pt idx="10">
                  <c:v>2.19539028507614E-008</c:v>
                </c:pt>
              </c:numCache>
            </c:numRef>
          </c:yVal>
          <c:smooth val="0"/>
        </c:ser>
        <c:axId val="29880027"/>
        <c:axId val="97354643"/>
      </c:scatterChart>
      <c:valAx>
        <c:axId val="29880027"/>
        <c:scaling>
          <c:logBase val="10"/>
          <c:orientation val="minMax"/>
          <c:max val="1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dK, x=0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354643"/>
        <c:crosses val="autoZero"/>
        <c:crossBetween val="midCat"/>
      </c:valAx>
      <c:valAx>
        <c:axId val="97354643"/>
        <c:scaling>
          <c:logBase val="10"/>
          <c:orientation val="minMax"/>
          <c:max val="1E-007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da/dN, m/cycle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88002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AMS2!$I$56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AMS2!$A$60:$A$66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AMS2!$I$60:$I$66</c:f>
              <c:numCache>
                <c:formatCode>General</c:formatCode>
                <c:ptCount val="7"/>
                <c:pt idx="0">
                  <c:v>0.2806</c:v>
                </c:pt>
                <c:pt idx="1">
                  <c:v>0.3965</c:v>
                </c:pt>
                <c:pt idx="2">
                  <c:v>0.427</c:v>
                </c:pt>
                <c:pt idx="3">
                  <c:v>0.4392</c:v>
                </c:pt>
                <c:pt idx="4">
                  <c:v>0.5368</c:v>
                </c:pt>
                <c:pt idx="5">
                  <c:v>0.732</c:v>
                </c:pt>
                <c:pt idx="6">
                  <c:v>0.8906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AMS2!$L$56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AMS2!$L$60:$L$66</c:f>
              <c:numCache>
                <c:formatCode>General</c:formatCode>
                <c:ptCount val="7"/>
                <c:pt idx="0">
                  <c:v>0.8723</c:v>
                </c:pt>
                <c:pt idx="1">
                  <c:v>1.02175</c:v>
                </c:pt>
                <c:pt idx="2">
                  <c:v>1.02785</c:v>
                </c:pt>
                <c:pt idx="3">
                  <c:v>1.0553</c:v>
                </c:pt>
                <c:pt idx="4">
                  <c:v>1.1224</c:v>
                </c:pt>
                <c:pt idx="5">
                  <c:v>1.2993</c:v>
                </c:pt>
                <c:pt idx="6">
                  <c:v>1.403</c:v>
                </c:pt>
              </c:numCache>
            </c:numRef>
          </c:yVal>
          <c:smooth val="0"/>
        </c:ser>
        <c:axId val="21651080"/>
        <c:axId val="14700382"/>
      </c:scatterChart>
      <c:valAx>
        <c:axId val="216510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4700382"/>
        <c:crosses val="autoZero"/>
        <c:crossBetween val="midCat"/>
      </c:valAx>
      <c:valAx>
        <c:axId val="147003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65108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AMS2!$I$68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AMS2!$A$60:$A$66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AMS2!$I$72:$I$78</c:f>
              <c:numCache>
                <c:formatCode>General</c:formatCode>
                <c:ptCount val="7"/>
                <c:pt idx="0">
                  <c:v>0.1464</c:v>
                </c:pt>
                <c:pt idx="1">
                  <c:v>0.183</c:v>
                </c:pt>
                <c:pt idx="2">
                  <c:v>0.183</c:v>
                </c:pt>
                <c:pt idx="3">
                  <c:v>0.2013</c:v>
                </c:pt>
                <c:pt idx="4">
                  <c:v>0.2318</c:v>
                </c:pt>
                <c:pt idx="5">
                  <c:v>0.3111</c:v>
                </c:pt>
                <c:pt idx="6">
                  <c:v>0.3904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AMS2!$L$68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AMS2!$A$72:$A$78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AMS2!$L$72:$L$78</c:f>
              <c:numCache>
                <c:formatCode>General</c:formatCode>
                <c:ptCount val="7"/>
                <c:pt idx="0">
                  <c:v>0.2013</c:v>
                </c:pt>
                <c:pt idx="1">
                  <c:v>0.3172</c:v>
                </c:pt>
                <c:pt idx="2">
                  <c:v>0.3233</c:v>
                </c:pt>
                <c:pt idx="3">
                  <c:v>0.3233</c:v>
                </c:pt>
                <c:pt idx="4">
                  <c:v>0.3355</c:v>
                </c:pt>
                <c:pt idx="5">
                  <c:v>0.4941</c:v>
                </c:pt>
                <c:pt idx="6">
                  <c:v>0.5856</c:v>
                </c:pt>
              </c:numCache>
            </c:numRef>
          </c:yVal>
          <c:smooth val="0"/>
        </c:ser>
        <c:axId val="82532313"/>
        <c:axId val="63796155"/>
      </c:scatterChart>
      <c:valAx>
        <c:axId val="825323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96155"/>
        <c:crosses val="autoZero"/>
        <c:crossBetween val="midCat"/>
      </c:valAx>
      <c:valAx>
        <c:axId val="637961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53231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AMS2!$I$8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AMS2!$A$12:$A$18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AMS2!$I$12:$I$18</c:f>
              <c:numCache>
                <c:formatCode>General</c:formatCode>
                <c:ptCount val="7"/>
                <c:pt idx="0">
                  <c:v>0.1464</c:v>
                </c:pt>
                <c:pt idx="1">
                  <c:v>0.1769</c:v>
                </c:pt>
                <c:pt idx="2">
                  <c:v>0.1769</c:v>
                </c:pt>
                <c:pt idx="3">
                  <c:v>0.183</c:v>
                </c:pt>
                <c:pt idx="4">
                  <c:v>0.183</c:v>
                </c:pt>
                <c:pt idx="5">
                  <c:v>0.1952</c:v>
                </c:pt>
                <c:pt idx="6">
                  <c:v>0.1952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AMS2!$L$8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AMS2!$L$12:$L$18</c:f>
              <c:numCache>
                <c:formatCode>General</c:formatCode>
                <c:ptCount val="7"/>
                <c:pt idx="0">
                  <c:v>0.2379</c:v>
                </c:pt>
                <c:pt idx="1">
                  <c:v>0.2684</c:v>
                </c:pt>
                <c:pt idx="2">
                  <c:v>0.2745</c:v>
                </c:pt>
                <c:pt idx="3">
                  <c:v>0.2806</c:v>
                </c:pt>
                <c:pt idx="4">
                  <c:v>0.2806</c:v>
                </c:pt>
                <c:pt idx="5">
                  <c:v>0.305</c:v>
                </c:pt>
                <c:pt idx="6">
                  <c:v>0.3111</c:v>
                </c:pt>
              </c:numCache>
            </c:numRef>
          </c:yVal>
          <c:smooth val="0"/>
        </c:ser>
        <c:axId val="35525575"/>
        <c:axId val="32130316"/>
      </c:scatterChart>
      <c:valAx>
        <c:axId val="3552557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130316"/>
        <c:crosses val="autoZero"/>
        <c:crossBetween val="midCat"/>
      </c:valAx>
      <c:valAx>
        <c:axId val="3213031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52557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AMS2!$I$20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AMS2!$A$12:$A$18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AMS2!$I$24:$I$30</c:f>
              <c:numCache>
                <c:formatCode>General</c:formatCode>
                <c:ptCount val="7"/>
                <c:pt idx="0">
                  <c:v>0.1403</c:v>
                </c:pt>
                <c:pt idx="1">
                  <c:v>0.1586</c:v>
                </c:pt>
                <c:pt idx="2">
                  <c:v>0.2074</c:v>
                </c:pt>
                <c:pt idx="3">
                  <c:v>0.2196</c:v>
                </c:pt>
                <c:pt idx="4">
                  <c:v>0.2257</c:v>
                </c:pt>
                <c:pt idx="5">
                  <c:v>0.2257</c:v>
                </c:pt>
                <c:pt idx="6">
                  <c:v>0.244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AMS2!$L$20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AMS2!$A$24:$A$30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AMS2!$L$24:$L$30</c:f>
              <c:numCache>
                <c:formatCode>General</c:formatCode>
                <c:ptCount val="7"/>
                <c:pt idx="0">
                  <c:v>0.305</c:v>
                </c:pt>
                <c:pt idx="1">
                  <c:v>0.3172</c:v>
                </c:pt>
                <c:pt idx="2">
                  <c:v>0.3416</c:v>
                </c:pt>
                <c:pt idx="3">
                  <c:v>0.3538</c:v>
                </c:pt>
                <c:pt idx="4">
                  <c:v>0.366</c:v>
                </c:pt>
                <c:pt idx="5">
                  <c:v>0.366</c:v>
                </c:pt>
                <c:pt idx="6">
                  <c:v>0.3904</c:v>
                </c:pt>
              </c:numCache>
            </c:numRef>
          </c:yVal>
          <c:smooth val="0"/>
        </c:ser>
        <c:axId val="36189347"/>
        <c:axId val="59974737"/>
      </c:scatterChart>
      <c:valAx>
        <c:axId val="361893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974737"/>
        <c:crosses val="autoZero"/>
        <c:crossBetween val="midCat"/>
      </c:valAx>
      <c:valAx>
        <c:axId val="5997473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189347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AMS2!$I$92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AMS2!$A$61:$A$66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AMS2!$I$97:$I$102</c:f>
              <c:numCache>
                <c:formatCode>General</c:formatCode>
                <c:ptCount val="6"/>
                <c:pt idx="0">
                  <c:v>0.1098</c:v>
                </c:pt>
                <c:pt idx="1">
                  <c:v>0.1098</c:v>
                </c:pt>
                <c:pt idx="2">
                  <c:v>0.1159</c:v>
                </c:pt>
                <c:pt idx="3">
                  <c:v>0.1586</c:v>
                </c:pt>
                <c:pt idx="4">
                  <c:v>0.1586</c:v>
                </c:pt>
                <c:pt idx="5">
                  <c:v>0.1952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AMS2!$L$92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AMS2!$A$97:$A$102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AMS2!$L$97:$L$102</c:f>
              <c:numCache>
                <c:formatCode>General</c:formatCode>
                <c:ptCount val="6"/>
                <c:pt idx="0">
                  <c:v>0.1708</c:v>
                </c:pt>
                <c:pt idx="1">
                  <c:v>0.1769</c:v>
                </c:pt>
                <c:pt idx="2">
                  <c:v>0.17995</c:v>
                </c:pt>
                <c:pt idx="3">
                  <c:v>0.18605</c:v>
                </c:pt>
                <c:pt idx="4">
                  <c:v>0.1891</c:v>
                </c:pt>
                <c:pt idx="5">
                  <c:v>0.2074</c:v>
                </c:pt>
              </c:numCache>
            </c:numRef>
          </c:yVal>
          <c:smooth val="0"/>
        </c:ser>
        <c:axId val="90181744"/>
        <c:axId val="90958405"/>
      </c:scatterChart>
      <c:valAx>
        <c:axId val="90181744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958405"/>
        <c:crosses val="autoZero"/>
        <c:crossBetween val="midCat"/>
      </c:valAx>
      <c:valAx>
        <c:axId val="909584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18174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AMS2!$I$104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AMS2!$I$108:$I$114</c:f>
              <c:numCache>
                <c:formatCode>General</c:formatCode>
                <c:ptCount val="7"/>
                <c:pt idx="0">
                  <c:v>0.1281</c:v>
                </c:pt>
                <c:pt idx="1">
                  <c:v>0.1586</c:v>
                </c:pt>
                <c:pt idx="2">
                  <c:v>0.1586</c:v>
                </c:pt>
                <c:pt idx="3">
                  <c:v>0.1708</c:v>
                </c:pt>
                <c:pt idx="4">
                  <c:v>0.2135</c:v>
                </c:pt>
                <c:pt idx="5">
                  <c:v>0.2196</c:v>
                </c:pt>
                <c:pt idx="6">
                  <c:v>0.2318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AMS2!$L$104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AMS2!$L$108:$L$114</c:f>
              <c:numCache>
                <c:formatCode>General</c:formatCode>
                <c:ptCount val="7"/>
                <c:pt idx="0">
                  <c:v>0.1586</c:v>
                </c:pt>
                <c:pt idx="1">
                  <c:v>0.2135</c:v>
                </c:pt>
                <c:pt idx="2">
                  <c:v>0.2135</c:v>
                </c:pt>
                <c:pt idx="3">
                  <c:v>0.21655</c:v>
                </c:pt>
                <c:pt idx="4">
                  <c:v>0.2379</c:v>
                </c:pt>
                <c:pt idx="5">
                  <c:v>0.2501</c:v>
                </c:pt>
                <c:pt idx="6">
                  <c:v>0.2745</c:v>
                </c:pt>
              </c:numCache>
            </c:numRef>
          </c:yVal>
          <c:smooth val="0"/>
        </c:ser>
        <c:axId val="16036555"/>
        <c:axId val="52281315"/>
      </c:scatterChart>
      <c:valAx>
        <c:axId val="1603655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281315"/>
        <c:crosses val="autoZero"/>
        <c:crossBetween val="midCat"/>
      </c:valAx>
      <c:valAx>
        <c:axId val="52281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03655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AMS2!$I$116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exp"/>
            <c:forward val="0"/>
            <c:backward val="0"/>
            <c:dispRSqr val="0"/>
            <c:dispEq val="1"/>
          </c:trendline>
          <c:xVal>
            <c:numRef>
              <c:f>AMS2!$A$109:$A$114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AMS2!$I$121:$I$126</c:f>
              <c:numCache>
                <c:formatCode>General</c:formatCode>
                <c:ptCount val="6"/>
                <c:pt idx="0">
                  <c:v>0.1708</c:v>
                </c:pt>
                <c:pt idx="1">
                  <c:v>0.1708</c:v>
                </c:pt>
                <c:pt idx="2">
                  <c:v>0.1708</c:v>
                </c:pt>
                <c:pt idx="3">
                  <c:v>0.1952</c:v>
                </c:pt>
                <c:pt idx="4">
                  <c:v>0.2257</c:v>
                </c:pt>
                <c:pt idx="5">
                  <c:v>0.2379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AMS2!$L$116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AMS2!$A$121:$A$126</c:f>
              <c:numCache>
                <c:formatCode>General</c:formatCode>
                <c:ptCount val="6"/>
                <c:pt idx="0">
                  <c:v>90000</c:v>
                </c:pt>
                <c:pt idx="1">
                  <c:v>91000</c:v>
                </c:pt>
                <c:pt idx="2">
                  <c:v>92000</c:v>
                </c:pt>
                <c:pt idx="3">
                  <c:v>95000</c:v>
                </c:pt>
                <c:pt idx="4">
                  <c:v>100000</c:v>
                </c:pt>
                <c:pt idx="5">
                  <c:v>105000</c:v>
                </c:pt>
              </c:numCache>
            </c:numRef>
          </c:xVal>
          <c:yVal>
            <c:numRef>
              <c:f>AMS2!$L$121:$L$126</c:f>
              <c:numCache>
                <c:formatCode>General</c:formatCode>
                <c:ptCount val="6"/>
                <c:pt idx="0">
                  <c:v>0.1952</c:v>
                </c:pt>
                <c:pt idx="1">
                  <c:v>0.1952</c:v>
                </c:pt>
                <c:pt idx="2">
                  <c:v>0.2318</c:v>
                </c:pt>
                <c:pt idx="3">
                  <c:v>0.2379</c:v>
                </c:pt>
                <c:pt idx="4">
                  <c:v>0.25925</c:v>
                </c:pt>
                <c:pt idx="5">
                  <c:v>0.2623</c:v>
                </c:pt>
              </c:numCache>
            </c:numRef>
          </c:yVal>
          <c:smooth val="0"/>
        </c:ser>
        <c:axId val="16403871"/>
        <c:axId val="53166349"/>
      </c:scatterChart>
      <c:valAx>
        <c:axId val="16403871"/>
        <c:scaling>
          <c:orientation val="minMax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166349"/>
        <c:crosses val="autoZero"/>
        <c:crossBetween val="midCat"/>
      </c:valAx>
      <c:valAx>
        <c:axId val="53166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40387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AMS2!$I$128</c:f>
              <c:strCache>
                <c:ptCount val="1"/>
                <c:pt idx="0">
                  <c:v>a, mm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AMS2!$A$108:$A$114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AMS2!$I$132:$I$138</c:f>
              <c:numCache>
                <c:formatCode>General</c:formatCode>
                <c:ptCount val="7"/>
                <c:pt idx="0">
                  <c:v>0.1708</c:v>
                </c:pt>
                <c:pt idx="1">
                  <c:v>0.2257</c:v>
                </c:pt>
                <c:pt idx="2">
                  <c:v>0.2318</c:v>
                </c:pt>
                <c:pt idx="3">
                  <c:v>0.2806</c:v>
                </c:pt>
                <c:pt idx="4">
                  <c:v>0.305</c:v>
                </c:pt>
                <c:pt idx="5">
                  <c:v>0.305</c:v>
                </c:pt>
                <c:pt idx="6">
                  <c:v>0.3538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AMS2!$L$128</c:f>
              <c:strCache>
                <c:ptCount val="1"/>
                <c:pt idx="0">
                  <c:v>h, mm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AMS2!$A$132:$A$138</c:f>
              <c:numCache>
                <c:formatCode>General</c:formatCode>
                <c:ptCount val="7"/>
                <c:pt idx="0">
                  <c:v>80000</c:v>
                </c:pt>
                <c:pt idx="1">
                  <c:v>90000</c:v>
                </c:pt>
                <c:pt idx="2">
                  <c:v>91000</c:v>
                </c:pt>
                <c:pt idx="3">
                  <c:v>92000</c:v>
                </c:pt>
                <c:pt idx="4">
                  <c:v>95000</c:v>
                </c:pt>
                <c:pt idx="5">
                  <c:v>100000</c:v>
                </c:pt>
                <c:pt idx="6">
                  <c:v>105000</c:v>
                </c:pt>
              </c:numCache>
            </c:numRef>
          </c:xVal>
          <c:yVal>
            <c:numRef>
              <c:f>AMS2!$L$132:$L$138</c:f>
              <c:numCache>
                <c:formatCode>General</c:formatCode>
                <c:ptCount val="7"/>
                <c:pt idx="0">
                  <c:v>0.2013</c:v>
                </c:pt>
                <c:pt idx="1">
                  <c:v>0.24095</c:v>
                </c:pt>
                <c:pt idx="2">
                  <c:v>0.30195</c:v>
                </c:pt>
                <c:pt idx="3">
                  <c:v>0.3233</c:v>
                </c:pt>
                <c:pt idx="4">
                  <c:v>0.3355</c:v>
                </c:pt>
                <c:pt idx="5">
                  <c:v>0.3599</c:v>
                </c:pt>
                <c:pt idx="6">
                  <c:v>0.3599</c:v>
                </c:pt>
              </c:numCache>
            </c:numRef>
          </c:yVal>
          <c:smooth val="0"/>
        </c:ser>
        <c:axId val="92020819"/>
        <c:axId val="80488541"/>
      </c:scatterChart>
      <c:valAx>
        <c:axId val="9202081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488541"/>
        <c:crosses val="autoZero"/>
        <c:crossBetween val="midCat"/>
      </c:valAx>
      <c:valAx>
        <c:axId val="804885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02081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6" Type="http://schemas.openxmlformats.org/officeDocument/2006/relationships/chart" Target="../charts/chart7.xml"/><Relationship Id="rId7" Type="http://schemas.openxmlformats.org/officeDocument/2006/relationships/chart" Target="../charts/chart8.xml"/><Relationship Id="rId8" Type="http://schemas.openxmlformats.org/officeDocument/2006/relationships/chart" Target="../charts/chart9.xml"/><Relationship Id="rId9" Type="http://schemas.openxmlformats.org/officeDocument/2006/relationships/chart" Target="../charts/chart10.xml"/><Relationship Id="rId10" Type="http://schemas.openxmlformats.org/officeDocument/2006/relationships/chart" Target="../charts/chart11.xml"/><Relationship Id="rId11" Type="http://schemas.openxmlformats.org/officeDocument/2006/relationships/chart" Target="../charts/chart12.xml"/><Relationship Id="rId12" Type="http://schemas.openxmlformats.org/officeDocument/2006/relationships/chart" Target="../charts/chart13.xml"/><Relationship Id="rId13" Type="http://schemas.openxmlformats.org/officeDocument/2006/relationships/chart" Target="../charts/chart1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223920</xdr:colOff>
      <xdr:row>5</xdr:row>
      <xdr:rowOff>19080</xdr:rowOff>
    </xdr:from>
    <xdr:to>
      <xdr:col>7</xdr:col>
      <xdr:colOff>418680</xdr:colOff>
      <xdr:row>25</xdr:row>
      <xdr:rowOff>161640</xdr:rowOff>
    </xdr:to>
    <xdr:graphicFrame>
      <xdr:nvGraphicFramePr>
        <xdr:cNvPr id="0" name="Chart 1"/>
        <xdr:cNvGraphicFramePr/>
      </xdr:nvGraphicFramePr>
      <xdr:xfrm>
        <a:off x="223920" y="1076040"/>
        <a:ext cx="6043680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39960</xdr:colOff>
      <xdr:row>55</xdr:row>
      <xdr:rowOff>6120</xdr:rowOff>
    </xdr:from>
    <xdr:to>
      <xdr:col>7</xdr:col>
      <xdr:colOff>516240</xdr:colOff>
      <xdr:row>66</xdr:row>
      <xdr:rowOff>6480</xdr:rowOff>
    </xdr:to>
    <xdr:graphicFrame>
      <xdr:nvGraphicFramePr>
        <xdr:cNvPr id="1" name="Chart 1"/>
        <xdr:cNvGraphicFramePr/>
      </xdr:nvGraphicFramePr>
      <xdr:xfrm>
        <a:off x="2177280" y="9959400"/>
        <a:ext cx="3143160" cy="199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46800</xdr:colOff>
      <xdr:row>66</xdr:row>
      <xdr:rowOff>167040</xdr:rowOff>
    </xdr:from>
    <xdr:to>
      <xdr:col>7</xdr:col>
      <xdr:colOff>518400</xdr:colOff>
      <xdr:row>78</xdr:row>
      <xdr:rowOff>1800</xdr:rowOff>
    </xdr:to>
    <xdr:graphicFrame>
      <xdr:nvGraphicFramePr>
        <xdr:cNvPr id="2" name="Chart 6"/>
        <xdr:cNvGraphicFramePr/>
      </xdr:nvGraphicFramePr>
      <xdr:xfrm>
        <a:off x="2184120" y="12111120"/>
        <a:ext cx="3138480" cy="200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105840</xdr:colOff>
      <xdr:row>7</xdr:row>
      <xdr:rowOff>22320</xdr:rowOff>
    </xdr:from>
    <xdr:to>
      <xdr:col>7</xdr:col>
      <xdr:colOff>600120</xdr:colOff>
      <xdr:row>17</xdr:row>
      <xdr:rowOff>113040</xdr:rowOff>
    </xdr:to>
    <xdr:graphicFrame>
      <xdr:nvGraphicFramePr>
        <xdr:cNvPr id="3" name="Chart 7"/>
        <xdr:cNvGraphicFramePr/>
      </xdr:nvGraphicFramePr>
      <xdr:xfrm>
        <a:off x="2243160" y="1288800"/>
        <a:ext cx="3161160" cy="190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75240</xdr:colOff>
      <xdr:row>19</xdr:row>
      <xdr:rowOff>37080</xdr:rowOff>
    </xdr:from>
    <xdr:to>
      <xdr:col>7</xdr:col>
      <xdr:colOff>556200</xdr:colOff>
      <xdr:row>30</xdr:row>
      <xdr:rowOff>36720</xdr:rowOff>
    </xdr:to>
    <xdr:graphicFrame>
      <xdr:nvGraphicFramePr>
        <xdr:cNvPr id="4" name="Chart 8"/>
        <xdr:cNvGraphicFramePr/>
      </xdr:nvGraphicFramePr>
      <xdr:xfrm>
        <a:off x="2212560" y="3475440"/>
        <a:ext cx="3147840" cy="199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</xdr:col>
      <xdr:colOff>29520</xdr:colOff>
      <xdr:row>90</xdr:row>
      <xdr:rowOff>170640</xdr:rowOff>
    </xdr:from>
    <xdr:to>
      <xdr:col>7</xdr:col>
      <xdr:colOff>520200</xdr:colOff>
      <xdr:row>102</xdr:row>
      <xdr:rowOff>6120</xdr:rowOff>
    </xdr:to>
    <xdr:graphicFrame>
      <xdr:nvGraphicFramePr>
        <xdr:cNvPr id="5" name="Chart 9"/>
        <xdr:cNvGraphicFramePr/>
      </xdr:nvGraphicFramePr>
      <xdr:xfrm>
        <a:off x="2166840" y="16458120"/>
        <a:ext cx="3157560" cy="200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</xdr:col>
      <xdr:colOff>29520</xdr:colOff>
      <xdr:row>102</xdr:row>
      <xdr:rowOff>119160</xdr:rowOff>
    </xdr:from>
    <xdr:to>
      <xdr:col>7</xdr:col>
      <xdr:colOff>520200</xdr:colOff>
      <xdr:row>113</xdr:row>
      <xdr:rowOff>151200</xdr:rowOff>
    </xdr:to>
    <xdr:graphicFrame>
      <xdr:nvGraphicFramePr>
        <xdr:cNvPr id="6" name="Chart 10"/>
        <xdr:cNvGraphicFramePr/>
      </xdr:nvGraphicFramePr>
      <xdr:xfrm>
        <a:off x="2166840" y="18578520"/>
        <a:ext cx="3157560" cy="202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42840</xdr:colOff>
      <xdr:row>114</xdr:row>
      <xdr:rowOff>138600</xdr:rowOff>
    </xdr:from>
    <xdr:to>
      <xdr:col>7</xdr:col>
      <xdr:colOff>550440</xdr:colOff>
      <xdr:row>125</xdr:row>
      <xdr:rowOff>159120</xdr:rowOff>
    </xdr:to>
    <xdr:graphicFrame>
      <xdr:nvGraphicFramePr>
        <xdr:cNvPr id="7" name="Chart 11"/>
        <xdr:cNvGraphicFramePr/>
      </xdr:nvGraphicFramePr>
      <xdr:xfrm>
        <a:off x="2180160" y="20769480"/>
        <a:ext cx="3174480" cy="20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</xdr:col>
      <xdr:colOff>42120</xdr:colOff>
      <xdr:row>126</xdr:row>
      <xdr:rowOff>162720</xdr:rowOff>
    </xdr:from>
    <xdr:to>
      <xdr:col>7</xdr:col>
      <xdr:colOff>494640</xdr:colOff>
      <xdr:row>138</xdr:row>
      <xdr:rowOff>1800</xdr:rowOff>
    </xdr:to>
    <xdr:graphicFrame>
      <xdr:nvGraphicFramePr>
        <xdr:cNvPr id="8" name="Chart 12"/>
        <xdr:cNvGraphicFramePr/>
      </xdr:nvGraphicFramePr>
      <xdr:xfrm>
        <a:off x="2179440" y="22965480"/>
        <a:ext cx="3119400" cy="2010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</xdr:col>
      <xdr:colOff>54360</xdr:colOff>
      <xdr:row>31</xdr:row>
      <xdr:rowOff>54720</xdr:rowOff>
    </xdr:from>
    <xdr:to>
      <xdr:col>7</xdr:col>
      <xdr:colOff>525960</xdr:colOff>
      <xdr:row>41</xdr:row>
      <xdr:rowOff>166320</xdr:rowOff>
    </xdr:to>
    <xdr:graphicFrame>
      <xdr:nvGraphicFramePr>
        <xdr:cNvPr id="9" name="Chart 13"/>
        <xdr:cNvGraphicFramePr/>
      </xdr:nvGraphicFramePr>
      <xdr:xfrm>
        <a:off x="2191680" y="5664600"/>
        <a:ext cx="3138480" cy="1921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56160</xdr:colOff>
      <xdr:row>43</xdr:row>
      <xdr:rowOff>14400</xdr:rowOff>
    </xdr:from>
    <xdr:to>
      <xdr:col>7</xdr:col>
      <xdr:colOff>544680</xdr:colOff>
      <xdr:row>53</xdr:row>
      <xdr:rowOff>166680</xdr:rowOff>
    </xdr:to>
    <xdr:graphicFrame>
      <xdr:nvGraphicFramePr>
        <xdr:cNvPr id="10" name="Chart 14"/>
        <xdr:cNvGraphicFramePr/>
      </xdr:nvGraphicFramePr>
      <xdr:xfrm>
        <a:off x="2193480" y="7796160"/>
        <a:ext cx="3155400" cy="19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48600</xdr:colOff>
      <xdr:row>78</xdr:row>
      <xdr:rowOff>143640</xdr:rowOff>
    </xdr:from>
    <xdr:to>
      <xdr:col>7</xdr:col>
      <xdr:colOff>556200</xdr:colOff>
      <xdr:row>89</xdr:row>
      <xdr:rowOff>166320</xdr:rowOff>
    </xdr:to>
    <xdr:graphicFrame>
      <xdr:nvGraphicFramePr>
        <xdr:cNvPr id="11" name="Chart 15"/>
        <xdr:cNvGraphicFramePr/>
      </xdr:nvGraphicFramePr>
      <xdr:xfrm>
        <a:off x="2185920" y="14259600"/>
        <a:ext cx="3174480" cy="20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12</xdr:col>
      <xdr:colOff>701640</xdr:colOff>
      <xdr:row>143</xdr:row>
      <xdr:rowOff>22320</xdr:rowOff>
    </xdr:from>
    <xdr:to>
      <xdr:col>20</xdr:col>
      <xdr:colOff>488160</xdr:colOff>
      <xdr:row>159</xdr:row>
      <xdr:rowOff>6840</xdr:rowOff>
    </xdr:to>
    <xdr:graphicFrame>
      <xdr:nvGraphicFramePr>
        <xdr:cNvPr id="12" name="Chart 3"/>
        <xdr:cNvGraphicFramePr/>
      </xdr:nvGraphicFramePr>
      <xdr:xfrm>
        <a:off x="9528120" y="25895880"/>
        <a:ext cx="5295600" cy="278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372960</xdr:colOff>
      <xdr:row>17</xdr:row>
      <xdr:rowOff>360</xdr:rowOff>
    </xdr:from>
    <xdr:to>
      <xdr:col>27</xdr:col>
      <xdr:colOff>517320</xdr:colOff>
      <xdr:row>32</xdr:row>
      <xdr:rowOff>9000</xdr:rowOff>
    </xdr:to>
    <xdr:graphicFrame>
      <xdr:nvGraphicFramePr>
        <xdr:cNvPr id="13" name="Chart 4"/>
        <xdr:cNvGraphicFramePr/>
      </xdr:nvGraphicFramePr>
      <xdr:xfrm>
        <a:off x="14708520" y="3076920"/>
        <a:ext cx="4811760" cy="27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165600</xdr:colOff>
      <xdr:row>6</xdr:row>
      <xdr:rowOff>72720</xdr:rowOff>
    </xdr:from>
    <xdr:to>
      <xdr:col>7</xdr:col>
      <xdr:colOff>668880</xdr:colOff>
      <xdr:row>19</xdr:row>
      <xdr:rowOff>12600</xdr:rowOff>
    </xdr:to>
    <xdr:graphicFrame>
      <xdr:nvGraphicFramePr>
        <xdr:cNvPr id="14" name="Chart 4"/>
        <xdr:cNvGraphicFramePr/>
      </xdr:nvGraphicFramePr>
      <xdr:xfrm>
        <a:off x="2661120" y="1158480"/>
        <a:ext cx="3801960" cy="229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745560</xdr:colOff>
      <xdr:row>6</xdr:row>
      <xdr:rowOff>166320</xdr:rowOff>
    </xdr:from>
    <xdr:to>
      <xdr:col>22</xdr:col>
      <xdr:colOff>379080</xdr:colOff>
      <xdr:row>20</xdr:row>
      <xdr:rowOff>70200</xdr:rowOff>
    </xdr:to>
    <xdr:graphicFrame>
      <xdr:nvGraphicFramePr>
        <xdr:cNvPr id="15" name="Chart 5"/>
        <xdr:cNvGraphicFramePr/>
      </xdr:nvGraphicFramePr>
      <xdr:xfrm>
        <a:off x="13194720" y="1252080"/>
        <a:ext cx="5456160" cy="243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1" sqref="A167:C174 I13"/>
    </sheetView>
  </sheetViews>
  <sheetFormatPr defaultColWidth="8.609375" defaultRowHeight="14.25" zeroHeight="false" outlineLevelRow="0" outlineLevelCol="0"/>
  <cols>
    <col collapsed="false" customWidth="true" hidden="false" outlineLevel="0" max="2" min="2" style="0" width="17.74"/>
    <col collapsed="false" customWidth="true" hidden="false" outlineLevel="0" max="3" min="3" style="0" width="14.75"/>
  </cols>
  <sheetData>
    <row r="1" s="1" customFormat="true" ht="20.25" hidden="false" customHeight="false" outlineLevel="0" collapsed="false">
      <c r="A1" s="1" t="s">
        <v>0</v>
      </c>
    </row>
    <row r="2" s="1" customFormat="true" ht="20.25" hidden="false" customHeight="false" outlineLevel="0" collapsed="false"/>
    <row r="3" customFormat="false" ht="14.25" hidden="false" customHeight="false" outlineLevel="0" collapsed="false">
      <c r="B3" s="0" t="s">
        <v>1</v>
      </c>
      <c r="C3" s="0" t="s">
        <v>2</v>
      </c>
      <c r="H3" s="0" t="s">
        <v>3</v>
      </c>
    </row>
    <row r="4" customFormat="false" ht="14.25" hidden="false" customHeight="false" outlineLevel="0" collapsed="false">
      <c r="B4" s="0" t="s">
        <v>4</v>
      </c>
      <c r="C4" s="0" t="s">
        <v>5</v>
      </c>
      <c r="H4" s="0" t="s">
        <v>4</v>
      </c>
      <c r="I4" s="0" t="s">
        <v>6</v>
      </c>
      <c r="J4" s="0" t="s">
        <v>5</v>
      </c>
    </row>
    <row r="5" customFormat="false" ht="14.25" hidden="false" customHeight="false" outlineLevel="0" collapsed="false">
      <c r="B5" s="0" t="n">
        <v>3.03488931872231</v>
      </c>
      <c r="C5" s="2" t="n">
        <v>5.93553875433383E-011</v>
      </c>
      <c r="H5" s="0" t="n">
        <v>0.377117738938422</v>
      </c>
      <c r="I5" s="2" t="n">
        <v>4.5423123535161E-008</v>
      </c>
      <c r="J5" s="2" t="n">
        <f aca="false">I5*0.001</f>
        <v>4.5423123535161E-011</v>
      </c>
    </row>
    <row r="6" customFormat="false" ht="14.25" hidden="false" customHeight="false" outlineLevel="0" collapsed="false">
      <c r="B6" s="0" t="n">
        <v>3.06624704627273</v>
      </c>
      <c r="C6" s="2" t="n">
        <v>1.03982690578927E-010</v>
      </c>
      <c r="H6" s="0" t="n">
        <v>0.6985787449816</v>
      </c>
      <c r="I6" s="2" t="n">
        <v>1.54653008359936E-007</v>
      </c>
      <c r="J6" s="2" t="n">
        <f aca="false">I6*0.001</f>
        <v>1.54653008359936E-010</v>
      </c>
    </row>
    <row r="7" customFormat="false" ht="14.25" hidden="false" customHeight="false" outlineLevel="0" collapsed="false">
      <c r="B7" s="0" t="n">
        <v>3.12993785198923</v>
      </c>
      <c r="C7" s="2" t="n">
        <v>1.44223265986385E-010</v>
      </c>
      <c r="H7" s="0" t="n">
        <v>1.2542509082599</v>
      </c>
      <c r="I7" s="2" t="n">
        <v>5.17148207226361E-007</v>
      </c>
      <c r="J7" s="2" t="n">
        <f aca="false">I7*0.001</f>
        <v>5.17148207226361E-010</v>
      </c>
    </row>
    <row r="8" customFormat="false" ht="14.25" hidden="false" customHeight="false" outlineLevel="0" collapsed="false">
      <c r="B8" s="0" t="n">
        <v>3.26131581998775</v>
      </c>
      <c r="C8" s="2" t="n">
        <v>2.00057524839119E-010</v>
      </c>
      <c r="H8" s="0" t="n">
        <v>1.89679461880901</v>
      </c>
      <c r="I8" s="0" t="n">
        <v>1.12222062767603E-006</v>
      </c>
      <c r="J8" s="2" t="n">
        <f aca="false">I8*0.001</f>
        <v>1.12222062767603E-009</v>
      </c>
    </row>
    <row r="9" customFormat="false" ht="14.25" hidden="false" customHeight="false" outlineLevel="0" collapsed="false">
      <c r="B9" s="0" t="n">
        <v>3.43332001828199</v>
      </c>
      <c r="C9" s="2" t="n">
        <v>2.97667818069626E-010</v>
      </c>
      <c r="H9" s="0" t="n">
        <v>2.71598327955443</v>
      </c>
      <c r="I9" s="0" t="n">
        <v>2.22544999539109E-006</v>
      </c>
      <c r="J9" s="2" t="n">
        <f aca="false">I9*0.001</f>
        <v>2.22544999539109E-009</v>
      </c>
    </row>
    <row r="10" customFormat="false" ht="14.25" hidden="false" customHeight="false" outlineLevel="0" collapsed="false">
      <c r="B10" s="0" t="n">
        <v>3.65174127254837</v>
      </c>
      <c r="C10" s="2" t="n">
        <v>4.8630779609572E-010</v>
      </c>
      <c r="H10" s="0" t="n">
        <v>4.01224359172897</v>
      </c>
      <c r="I10" s="0" t="n">
        <v>4.74303509393003E-006</v>
      </c>
      <c r="J10" s="2" t="n">
        <f aca="false">I10*0.001</f>
        <v>4.74303509393003E-009</v>
      </c>
    </row>
    <row r="11" customFormat="false" ht="14.25" hidden="false" customHeight="false" outlineLevel="0" collapsed="false">
      <c r="B11" s="0" t="n">
        <v>3.92418975848453</v>
      </c>
      <c r="C11" s="2" t="n">
        <v>7.06949817914874E-010</v>
      </c>
      <c r="H11" s="0" t="n">
        <v>5.70026569583276</v>
      </c>
      <c r="I11" s="0" t="n">
        <v>9.57680528092483E-006</v>
      </c>
      <c r="J11" s="2" t="n">
        <f aca="false">I11*0.001</f>
        <v>9.57680528092483E-009</v>
      </c>
    </row>
    <row r="12" customFormat="false" ht="14.25" hidden="false" customHeight="false" outlineLevel="0" collapsed="false">
      <c r="B12" s="0" t="n">
        <v>4.26053645543091</v>
      </c>
      <c r="C12" s="2" t="n">
        <v>1.21032799788081E-009</v>
      </c>
      <c r="H12" s="0" t="n">
        <v>7.72819535034752</v>
      </c>
      <c r="I12" s="0" t="n">
        <v>1.70455843284706E-005</v>
      </c>
      <c r="J12" s="2" t="n">
        <f aca="false">I12*0.001</f>
        <v>1.70455843284706E-008</v>
      </c>
    </row>
    <row r="13" customFormat="false" ht="15" hidden="false" customHeight="true" outlineLevel="0" collapsed="false">
      <c r="A13" s="3" t="s">
        <v>7</v>
      </c>
      <c r="B13" s="4" t="n">
        <v>4.97082611643739</v>
      </c>
      <c r="C13" s="5" t="n">
        <v>1.8879755982173E-009</v>
      </c>
    </row>
    <row r="14" customFormat="false" ht="15" hidden="false" customHeight="false" outlineLevel="0" collapsed="false">
      <c r="A14" s="3"/>
      <c r="B14" s="4" t="n">
        <v>5.68151667583028</v>
      </c>
      <c r="C14" s="5" t="n">
        <v>3.08556172831076E-009</v>
      </c>
    </row>
    <row r="15" customFormat="false" ht="15" hidden="false" customHeight="false" outlineLevel="0" collapsed="false">
      <c r="A15" s="3"/>
      <c r="B15" s="4" t="n">
        <v>6.10540229658533</v>
      </c>
      <c r="C15" s="5" t="n">
        <v>4.70003886617682E-009</v>
      </c>
    </row>
    <row r="16" customFormat="false" ht="15" hidden="false" customHeight="false" outlineLevel="0" collapsed="false">
      <c r="A16" s="3"/>
      <c r="B16" s="4" t="n">
        <v>6.42740571031541</v>
      </c>
      <c r="C16" s="5" t="n">
        <v>5.80121580811729E-009</v>
      </c>
    </row>
    <row r="17" customFormat="false" ht="15" hidden="false" customHeight="false" outlineLevel="0" collapsed="false">
      <c r="A17" s="3"/>
      <c r="B17" s="4" t="n">
        <v>7.05040858137838</v>
      </c>
      <c r="C17" s="5" t="n">
        <v>6.22526163552282E-009</v>
      </c>
    </row>
    <row r="18" customFormat="false" ht="15" hidden="false" customHeight="false" outlineLevel="0" collapsed="false">
      <c r="A18" s="3"/>
      <c r="B18" s="4" t="n">
        <v>7.34634683855244</v>
      </c>
      <c r="C18" s="5" t="n">
        <v>9.26215312294209E-009</v>
      </c>
    </row>
    <row r="19" customFormat="false" ht="15" hidden="false" customHeight="false" outlineLevel="0" collapsed="false">
      <c r="A19" s="3"/>
      <c r="B19" s="4" t="n">
        <v>8.05842187761482</v>
      </c>
      <c r="C19" s="5" t="n">
        <v>1.1170566058489E-008</v>
      </c>
    </row>
    <row r="20" customFormat="false" ht="15" hidden="false" customHeight="false" outlineLevel="0" collapsed="false">
      <c r="A20" s="3"/>
      <c r="B20" s="4" t="n">
        <v>8.48342898244072</v>
      </c>
      <c r="C20" s="5" t="n">
        <v>1.51381381324315E-008</v>
      </c>
    </row>
    <row r="21" customFormat="false" ht="15" hidden="false" customHeight="false" outlineLevel="0" collapsed="false">
      <c r="A21" s="3"/>
      <c r="B21" s="4" t="n">
        <v>8.83951773374436</v>
      </c>
      <c r="C21" s="5" t="n">
        <v>2.05138464987828E-008</v>
      </c>
    </row>
    <row r="22" customFormat="false" ht="15" hidden="false" customHeight="false" outlineLevel="0" collapsed="false">
      <c r="A22" s="3"/>
      <c r="B22" s="4" t="n">
        <v>9.40187094877629</v>
      </c>
      <c r="C22" s="5" t="n">
        <v>2.65324389685152E-008</v>
      </c>
    </row>
    <row r="23" customFormat="false" ht="15" hidden="false" customHeight="false" outlineLevel="0" collapsed="false">
      <c r="A23" s="3"/>
      <c r="B23" s="4" t="n">
        <v>10.3131861603009</v>
      </c>
      <c r="C23" s="5" t="n">
        <v>3.5963755482158E-008</v>
      </c>
    </row>
    <row r="24" customFormat="false" ht="15" hidden="false" customHeight="false" outlineLevel="0" collapsed="false">
      <c r="A24" s="3"/>
      <c r="B24" s="4" t="n">
        <v>11.5478198468945</v>
      </c>
      <c r="C24" s="5" t="n">
        <v>5.47927157142543E-008</v>
      </c>
    </row>
    <row r="25" customFormat="false" ht="15" hidden="false" customHeight="false" outlineLevel="0" collapsed="false">
      <c r="A25" s="3"/>
      <c r="B25" s="4" t="n">
        <v>13.0638573220023</v>
      </c>
      <c r="C25" s="5" t="n">
        <v>8.74768459783455E-008</v>
      </c>
    </row>
    <row r="26" customFormat="false" ht="15" hidden="false" customHeight="false" outlineLevel="0" collapsed="false">
      <c r="A26" s="3"/>
      <c r="B26" s="4" t="n">
        <v>14.7789254069051</v>
      </c>
      <c r="C26" s="5" t="n">
        <v>1.10564098817298E-007</v>
      </c>
    </row>
    <row r="27" customFormat="false" ht="15" hidden="false" customHeight="false" outlineLevel="0" collapsed="false">
      <c r="A27" s="3"/>
      <c r="B27" s="4" t="n">
        <v>16.2114338519455</v>
      </c>
      <c r="C27" s="5" t="n">
        <v>1.3972277746979E-007</v>
      </c>
    </row>
    <row r="28" customFormat="false" ht="15" hidden="false" customHeight="false" outlineLevel="0" collapsed="false">
      <c r="A28" s="3"/>
      <c r="B28" s="4" t="n">
        <v>17.24277427362</v>
      </c>
      <c r="C28" s="5" t="n">
        <v>1.89359517224642E-007</v>
      </c>
    </row>
    <row r="29" customFormat="false" ht="15" hidden="false" customHeight="false" outlineLevel="0" collapsed="false">
      <c r="A29" s="3"/>
      <c r="B29" s="4" t="n">
        <v>18.9141014562678</v>
      </c>
      <c r="C29" s="5" t="n">
        <v>2.4495434361906E-007</v>
      </c>
    </row>
    <row r="30" customFormat="false" ht="14.25" hidden="false" customHeight="false" outlineLevel="0" collapsed="false">
      <c r="B30" s="0" t="n">
        <v>20.7474289358012</v>
      </c>
      <c r="C30" s="2" t="n">
        <v>2.8860472832206E-007</v>
      </c>
    </row>
    <row r="31" customFormat="false" ht="14.25" hidden="false" customHeight="false" outlineLevel="0" collapsed="false">
      <c r="B31" s="0" t="n">
        <v>23.7137370566165</v>
      </c>
      <c r="C31" s="2" t="n">
        <v>3.32251837379017E-007</v>
      </c>
    </row>
    <row r="32" customFormat="false" ht="14.25" hidden="false" customHeight="false" outlineLevel="0" collapsed="false">
      <c r="B32" s="0" t="n">
        <v>26.8269579527972</v>
      </c>
      <c r="C32" s="2" t="n">
        <v>4.50425727231908E-007</v>
      </c>
    </row>
    <row r="33" customFormat="false" ht="14.25" hidden="false" customHeight="false" outlineLevel="0" collapsed="false">
      <c r="B33" s="0" t="n">
        <v>29.7313264651013</v>
      </c>
      <c r="C33" s="2" t="n">
        <v>6.8621203935267E-007</v>
      </c>
    </row>
    <row r="34" customFormat="false" ht="14.25" hidden="false" customHeight="false" outlineLevel="0" collapsed="false">
      <c r="B34" s="0" t="n">
        <v>32.950130794918</v>
      </c>
      <c r="C34" s="2" t="n">
        <v>9.52168408431971E-007</v>
      </c>
    </row>
    <row r="35" customFormat="false" ht="14.25" hidden="false" customHeight="false" outlineLevel="0" collapsed="false">
      <c r="B35" s="0" t="n">
        <v>36.8947256877812</v>
      </c>
      <c r="C35" s="0" t="n">
        <v>1.52006238786628E-006</v>
      </c>
    </row>
    <row r="36" customFormat="false" ht="14.25" hidden="false" customHeight="false" outlineLevel="0" collapsed="false">
      <c r="B36" s="0" t="n">
        <v>40.0570139265182</v>
      </c>
      <c r="C36" s="0" t="n">
        <v>2.48362515983946E-006</v>
      </c>
    </row>
    <row r="37" customFormat="false" ht="14.25" hidden="false" customHeight="false" outlineLevel="0" collapsed="false">
      <c r="B37" s="0" t="n">
        <v>43.9397056076079</v>
      </c>
      <c r="C37" s="0" t="n">
        <v>3.78354192522973E-006</v>
      </c>
    </row>
    <row r="38" customFormat="false" ht="14.25" hidden="false" customHeight="false" outlineLevel="0" collapsed="false">
      <c r="B38" s="0" t="n">
        <v>46.2571180427979</v>
      </c>
      <c r="C38" s="0" t="n">
        <v>6.03823937840685E-006</v>
      </c>
    </row>
    <row r="39" customFormat="false" ht="14.25" hidden="false" customHeight="false" outlineLevel="0" collapsed="false">
      <c r="B39" s="0" t="n">
        <v>48.6967525165863</v>
      </c>
      <c r="C39" s="0" t="n">
        <v>9.86431719698229E-006</v>
      </c>
    </row>
    <row r="40" customFormat="false" ht="14.25" hidden="false" customHeight="false" outlineLevel="0" collapsed="false">
      <c r="B40" s="0" t="n">
        <v>48.6967525165863</v>
      </c>
      <c r="C40" s="0" t="n">
        <v>1.68810852204256E-005</v>
      </c>
    </row>
  </sheetData>
  <mergeCells count="1">
    <mergeCell ref="A13:A2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8"/>
  <sheetViews>
    <sheetView showFormulas="false" showGridLines="true" showRowColHeaders="true" showZeros="true" rightToLeft="false" tabSelected="true" showOutlineSymbols="true" defaultGridColor="true" view="normal" topLeftCell="A196" colorId="64" zoomScale="115" zoomScaleNormal="115" zoomScalePageLayoutView="100" workbookViewId="0">
      <pane xSplit="1" ySplit="0" topLeftCell="B196" activePane="topRight" state="frozen"/>
      <selection pane="topLeft" activeCell="A196" activeCellId="0" sqref="A196"/>
      <selection pane="topRight" activeCell="A167" activeCellId="0" sqref="A167:C174"/>
    </sheetView>
  </sheetViews>
  <sheetFormatPr defaultColWidth="8.609375" defaultRowHeight="14.25" zeroHeight="false" outlineLevelRow="0" outlineLevelCol="0"/>
  <cols>
    <col collapsed="false" customWidth="true" hidden="false" outlineLevel="0" max="2" min="2" style="0" width="9.26"/>
    <col collapsed="false" customWidth="true" hidden="false" outlineLevel="0" max="3" min="3" style="0" width="9.75"/>
    <col collapsed="false" customWidth="true" hidden="false" outlineLevel="0" max="10" min="10" style="0" width="12.25"/>
    <col collapsed="false" customWidth="true" hidden="false" outlineLevel="0" max="11" min="11" style="0" width="13.87"/>
    <col collapsed="false" customWidth="true" hidden="false" outlineLevel="0" max="13" min="13" style="0" width="9.75"/>
    <col collapsed="false" customWidth="true" hidden="false" outlineLevel="0" max="16" min="16" style="0" width="9.75"/>
  </cols>
  <sheetData>
    <row r="1" customFormat="false" ht="14.25" hidden="false" customHeight="false" outlineLevel="0" collapsed="false">
      <c r="A1" s="6" t="s">
        <v>8</v>
      </c>
      <c r="B1" s="6" t="n">
        <v>0.0061</v>
      </c>
    </row>
    <row r="2" customFormat="false" ht="14.25" hidden="false" customHeight="false" outlineLevel="0" collapsed="false">
      <c r="A2" s="6" t="s">
        <v>9</v>
      </c>
      <c r="B2" s="6" t="n">
        <v>559</v>
      </c>
    </row>
    <row r="3" customFormat="false" ht="14.25" hidden="false" customHeight="false" outlineLevel="0" collapsed="false">
      <c r="A3" s="6" t="s">
        <v>10</v>
      </c>
      <c r="B3" s="6" t="n">
        <f aca="false">B1*B2*0.001</f>
        <v>0.0034099</v>
      </c>
    </row>
    <row r="4" customFormat="false" ht="14.25" hidden="false" customHeight="false" outlineLevel="0" collapsed="false">
      <c r="A4" s="6" t="s">
        <v>11</v>
      </c>
      <c r="B4" s="6" t="n">
        <v>200</v>
      </c>
    </row>
    <row r="5" customFormat="false" ht="14.25" hidden="false" customHeight="false" outlineLevel="0" collapsed="false">
      <c r="A5" s="7"/>
      <c r="B5" s="7"/>
    </row>
    <row r="6" customFormat="false" ht="14.25" hidden="false" customHeight="false" outlineLevel="0" collapsed="false">
      <c r="A6" s="7"/>
      <c r="B6" s="7"/>
    </row>
    <row r="7" customFormat="false" ht="14.25" hidden="false" customHeight="false" outlineLevel="0" collapsed="false">
      <c r="B7" s="0" t="s">
        <v>12</v>
      </c>
      <c r="S7" s="0" t="s">
        <v>13</v>
      </c>
    </row>
    <row r="8" customFormat="false" ht="14.25" hidden="false" customHeight="false" outlineLevel="0" collapsed="false">
      <c r="A8" s="8" t="s">
        <v>14</v>
      </c>
      <c r="B8" s="9" t="s">
        <v>15</v>
      </c>
      <c r="C8" s="9" t="s">
        <v>16</v>
      </c>
      <c r="I8" s="9" t="s">
        <v>17</v>
      </c>
      <c r="J8" s="9" t="s">
        <v>18</v>
      </c>
      <c r="K8" s="9" t="s">
        <v>5</v>
      </c>
      <c r="L8" s="9" t="s">
        <v>19</v>
      </c>
      <c r="M8" s="9" t="s">
        <v>20</v>
      </c>
      <c r="N8" s="9" t="s">
        <v>21</v>
      </c>
      <c r="O8" s="9" t="s">
        <v>22</v>
      </c>
      <c r="P8" s="9" t="s">
        <v>23</v>
      </c>
      <c r="Q8" s="9" t="s">
        <v>24</v>
      </c>
      <c r="R8" s="9" t="s">
        <v>25</v>
      </c>
      <c r="S8" s="9" t="s">
        <v>26</v>
      </c>
      <c r="T8" s="9" t="s">
        <v>27</v>
      </c>
    </row>
    <row r="9" customFormat="false" ht="14.25" hidden="false" customHeight="false" outlineLevel="0" collapsed="false">
      <c r="A9" s="10" t="n">
        <v>0</v>
      </c>
      <c r="B9" s="11"/>
      <c r="C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</row>
    <row r="10" customFormat="false" ht="14.25" hidden="false" customHeight="false" outlineLevel="0" collapsed="false">
      <c r="A10" s="10" t="n">
        <v>20000</v>
      </c>
      <c r="B10" s="11"/>
      <c r="C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customFormat="false" ht="14.25" hidden="false" customHeight="false" outlineLevel="0" collapsed="false">
      <c r="A11" s="10" t="n">
        <v>50000</v>
      </c>
      <c r="B11" s="11"/>
      <c r="C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</row>
    <row r="12" customFormat="false" ht="14.25" hidden="false" customHeight="false" outlineLevel="0" collapsed="false">
      <c r="A12" s="10" t="n">
        <v>80000</v>
      </c>
      <c r="B12" s="11" t="n">
        <v>24</v>
      </c>
      <c r="C12" s="11" t="n">
        <v>78</v>
      </c>
      <c r="I12" s="11" t="n">
        <f aca="false">B12*$B$1</f>
        <v>0.1464</v>
      </c>
      <c r="J12" s="11" t="n">
        <f aca="false">0.0000008571*A12^1.0706*0.001</f>
        <v>0.000152152690090207</v>
      </c>
      <c r="K12" s="11" t="n">
        <f aca="false">0.0000008571*1.0706*A12^(1.0706-1)*0.001</f>
        <v>2.0361833751322E-009</v>
      </c>
      <c r="L12" s="11" t="n">
        <f aca="false">C12*$B$1/2</f>
        <v>0.2379</v>
      </c>
      <c r="M12" s="12" t="n">
        <f aca="false">0.0000025876*A12^1.0129*0.001</f>
        <v>0.000239462212203728</v>
      </c>
      <c r="N12" s="11" t="n">
        <f aca="false">2*J12*M12/SQRT(-2*$B$3*$B$3+2*$B$3*SQRT($B$3*$B$3-4*M12*M12)+4*J12*J12+4*M12*M12)</f>
        <v>0.000240953183997987</v>
      </c>
      <c r="O12" s="13" t="n">
        <f aca="false">J12/N12</f>
        <v>0.631461629041925</v>
      </c>
      <c r="P12" s="13" t="n">
        <f aca="false">J12/$B$3</f>
        <v>0.0446208657409916</v>
      </c>
      <c r="Q12" s="11" t="n">
        <v>0.744286517211089</v>
      </c>
      <c r="R12" s="11" t="n">
        <v>0.563896904900828</v>
      </c>
      <c r="S12" s="11" t="n">
        <f aca="false">Q12*$B$4*SQRT(PI()*$J12)</f>
        <v>3.25450468748093</v>
      </c>
      <c r="T12" s="11" t="n">
        <f aca="false">R12*$B$4*SQRT(PI()*$J12)</f>
        <v>2.46572398910626</v>
      </c>
    </row>
    <row r="13" customFormat="false" ht="14.25" hidden="false" customHeight="false" outlineLevel="0" collapsed="false">
      <c r="A13" s="10" t="n">
        <v>90000</v>
      </c>
      <c r="B13" s="11" t="n">
        <v>29</v>
      </c>
      <c r="C13" s="11" t="n">
        <v>88</v>
      </c>
      <c r="I13" s="11" t="n">
        <f aca="false">B13*$B$1</f>
        <v>0.1769</v>
      </c>
      <c r="J13" s="11" t="n">
        <f aca="false">0.0000008571*A13^1.0706*0.001</f>
        <v>0.000172601086697352</v>
      </c>
      <c r="K13" s="11" t="n">
        <f aca="false">0.0000008571*1.0706*A13^(1.0706-1)*0.001</f>
        <v>2.05318581575761E-009</v>
      </c>
      <c r="L13" s="11" t="n">
        <f aca="false">C13*$B$1/2</f>
        <v>0.2684</v>
      </c>
      <c r="M13" s="12" t="n">
        <f aca="false">0.0000025876*A13^1.0129*0.001</f>
        <v>0.000269804618905035</v>
      </c>
      <c r="N13" s="11" t="n">
        <f aca="false">2*J13*M13/SQRT(-2*$B$3*$B$3+2*$B$3*SQRT($B$3*$B$3-4*M13*M13)+4*J13*J13+4*M13*M13)</f>
        <v>0.000271919172047935</v>
      </c>
      <c r="O13" s="13" t="n">
        <f aca="false">J13/N13</f>
        <v>0.634751442487201</v>
      </c>
      <c r="P13" s="13" t="n">
        <f aca="false">J13/$B$3</f>
        <v>0.0506176388449374</v>
      </c>
      <c r="Q13" s="11" t="n">
        <v>0.752817896242873</v>
      </c>
      <c r="R13" s="11" t="n">
        <v>0.576820184570163</v>
      </c>
      <c r="S13" s="11" t="n">
        <f aca="false">Q13*$B$4*SQRT(PI()*$J13)</f>
        <v>3.50603808672707</v>
      </c>
      <c r="T13" s="11" t="n">
        <f aca="false">R13*$B$4*SQRT(PI()*$J13)</f>
        <v>2.68637813525554</v>
      </c>
    </row>
    <row r="14" customFormat="false" ht="14.25" hidden="false" customHeight="false" outlineLevel="0" collapsed="false">
      <c r="A14" s="10" t="n">
        <v>91000</v>
      </c>
      <c r="B14" s="11" t="n">
        <v>29</v>
      </c>
      <c r="C14" s="11" t="n">
        <v>90</v>
      </c>
      <c r="I14" s="11" t="n">
        <f aca="false">B14*$B$1</f>
        <v>0.1769</v>
      </c>
      <c r="J14" s="11" t="n">
        <f aca="false">0.0000008571*A14^1.0706*0.001</f>
        <v>0.000174655075060934</v>
      </c>
      <c r="K14" s="11" t="n">
        <f aca="false">0.0000008571*1.0706*A14^(1.0706-1)*0.001</f>
        <v>2.05478816879381E-009</v>
      </c>
      <c r="L14" s="11" t="n">
        <f aca="false">C14*$B$1/2</f>
        <v>0.2745</v>
      </c>
      <c r="M14" s="12" t="n">
        <f aca="false">0.0000025876*A14^1.0129*0.001</f>
        <v>0.000272841336824043</v>
      </c>
      <c r="N14" s="11" t="n">
        <f aca="false">2*J14*M14/SQRT(-2*$B$3*$B$3+2*$B$3*SQRT($B$3*$B$3-4*M14*M14)+4*J14*J14+4*M14*M14)</f>
        <v>0.000275026497621769</v>
      </c>
      <c r="O14" s="13" t="n">
        <f aca="false">J14/N14</f>
        <v>0.635048173798619</v>
      </c>
      <c r="P14" s="13" t="n">
        <f aca="false">J14/$B$3</f>
        <v>0.0512199991380786</v>
      </c>
      <c r="Q14" s="11" t="n">
        <v>0.753644566811668</v>
      </c>
      <c r="R14" s="11" t="n">
        <v>0.578074222518173</v>
      </c>
      <c r="S14" s="11" t="n">
        <f aca="false">Q14*$B$4*SQRT(PI()*$J14)</f>
        <v>3.53071050261526</v>
      </c>
      <c r="T14" s="11" t="n">
        <f aca="false">R14*$B$4*SQRT(PI()*$J14)</f>
        <v>2.70819006547167</v>
      </c>
    </row>
    <row r="15" customFormat="false" ht="14.25" hidden="false" customHeight="false" outlineLevel="0" collapsed="false">
      <c r="A15" s="10" t="n">
        <v>92000</v>
      </c>
      <c r="B15" s="11" t="n">
        <v>30</v>
      </c>
      <c r="C15" s="11" t="n">
        <v>92</v>
      </c>
      <c r="I15" s="11" t="n">
        <f aca="false">B15*$B$1</f>
        <v>0.183</v>
      </c>
      <c r="J15" s="11" t="n">
        <f aca="false">0.0000008571*A15^1.0706*0.001</f>
        <v>0.000176710657607622</v>
      </c>
      <c r="K15" s="11" t="n">
        <f aca="false">0.0000008571*1.0706*A15^(1.0706-1)*0.001</f>
        <v>2.05637423950783E-009</v>
      </c>
      <c r="L15" s="11" t="n">
        <f aca="false">C15*$B$1/2</f>
        <v>0.2806</v>
      </c>
      <c r="M15" s="12" t="n">
        <f aca="false">0.0000025876*A15^1.0129*0.001</f>
        <v>0.000275878485261967</v>
      </c>
      <c r="N15" s="11" t="n">
        <f aca="false">2*J15*M15/SQRT(-2*$B$3*$B$3+2*$B$3*SQRT($B$3*$B$3-4*M15*M15)+4*J15*J15+4*M15*M15)</f>
        <v>0.000278135828341972</v>
      </c>
      <c r="O15" s="13" t="n">
        <f aca="false">J15/N15</f>
        <v>0.635339426283313</v>
      </c>
      <c r="P15" s="13" t="n">
        <f aca="false">J15/$B$3</f>
        <v>0.0518228269473071</v>
      </c>
      <c r="Q15" s="11" t="n">
        <v>0.754466058955364</v>
      </c>
      <c r="R15" s="11" t="n">
        <v>0.579320701582498</v>
      </c>
      <c r="S15" s="11" t="n">
        <f aca="false">Q15*$B$4*SQRT(PI()*$J15)</f>
        <v>3.5552980165365</v>
      </c>
      <c r="T15" s="11" t="n">
        <f aca="false">R15*$B$4*SQRT(PI()*$J15)</f>
        <v>2.72995414018571</v>
      </c>
    </row>
    <row r="16" customFormat="false" ht="14.25" hidden="false" customHeight="false" outlineLevel="0" collapsed="false">
      <c r="A16" s="10" t="n">
        <v>95000</v>
      </c>
      <c r="B16" s="11" t="n">
        <v>30</v>
      </c>
      <c r="C16" s="11" t="n">
        <v>92</v>
      </c>
      <c r="I16" s="11" t="n">
        <f aca="false">B16*$B$1</f>
        <v>0.183</v>
      </c>
      <c r="J16" s="11" t="n">
        <f aca="false">0.0000008571*A16^1.0706*0.001</f>
        <v>0.000182886810892555</v>
      </c>
      <c r="K16" s="11" t="n">
        <f aca="false">0.0000008571*1.0706*A16^(1.0706-1)*0.001</f>
        <v>2.06103810254284E-009</v>
      </c>
      <c r="L16" s="11" t="n">
        <f aca="false">C16*$B$1/2</f>
        <v>0.2806</v>
      </c>
      <c r="M16" s="12" t="n">
        <f aca="false">0.0000025876*A16^1.0129*0.001</f>
        <v>0.000284992467982759</v>
      </c>
      <c r="N16" s="11" t="n">
        <f aca="false">2*J16*M16/SQRT(-2*$B$3*$B$3+2*$B$3*SQRT($B$3*$B$3-4*M16*M16)+4*J16*J16+4*M16*M16)</f>
        <v>0.000287475995557433</v>
      </c>
      <c r="O16" s="13" t="n">
        <f aca="false">J16/N16</f>
        <v>0.636181155014097</v>
      </c>
      <c r="P16" s="13" t="n">
        <f aca="false">J16/$B$3</f>
        <v>0.0536340687095091</v>
      </c>
      <c r="Q16" s="11" t="n">
        <v>0.756904398587515</v>
      </c>
      <c r="R16" s="11" t="n">
        <v>0.583024300976882</v>
      </c>
      <c r="S16" s="11" t="n">
        <f aca="false">Q16*$B$4*SQRT(PI()*$J16)</f>
        <v>3.62858377676589</v>
      </c>
      <c r="T16" s="11" t="n">
        <f aca="false">R16*$B$4*SQRT(PI()*$J16)</f>
        <v>2.79500624376459</v>
      </c>
    </row>
    <row r="17" customFormat="false" ht="14.25" hidden="false" customHeight="false" outlineLevel="0" collapsed="false">
      <c r="A17" s="10" t="n">
        <v>100000</v>
      </c>
      <c r="B17" s="11" t="n">
        <v>32</v>
      </c>
      <c r="C17" s="11" t="n">
        <v>100</v>
      </c>
      <c r="I17" s="11" t="n">
        <f aca="false">B17*$B$1</f>
        <v>0.1952</v>
      </c>
      <c r="J17" s="11" t="n">
        <f aca="false">0.0000008571*A17^1.0706*0.001</f>
        <v>0.000193210842873585</v>
      </c>
      <c r="K17" s="11" t="n">
        <f aca="false">0.0000008571*1.0706*A17^(1.0706-1)*0.001</f>
        <v>2.0685152838046E-009</v>
      </c>
      <c r="L17" s="11" t="n">
        <f aca="false">C17*$B$1/2</f>
        <v>0.305</v>
      </c>
      <c r="M17" s="12" t="n">
        <f aca="false">0.0000025876*A17^1.0129*0.001</f>
        <v>0.00030019063705047</v>
      </c>
      <c r="N17" s="11" t="n">
        <f aca="false">2*J17*M17/SQRT(-2*$B$3*$B$3+2*$B$3*SQRT($B$3*$B$3-4*M17*M17)+4*J17*J17+4*M17*M17)</f>
        <v>0.000303084416873618</v>
      </c>
      <c r="O17" s="13" t="n">
        <f aca="false">J17/N17</f>
        <v>0.637481942709548</v>
      </c>
      <c r="P17" s="13" t="n">
        <f aca="false">J17/$B$3</f>
        <v>0.0566617328583198</v>
      </c>
      <c r="Q17" s="11" t="n">
        <v>0.760879732444501</v>
      </c>
      <c r="R17" s="11" t="n">
        <v>0.589074945432616</v>
      </c>
      <c r="S17" s="11" t="n">
        <f aca="false">Q17*$B$4*SQRT(PI()*$J17)</f>
        <v>3.74918348676608</v>
      </c>
      <c r="T17" s="11" t="n">
        <f aca="false">R17*$B$4*SQRT(PI()*$J17)</f>
        <v>2.90262700359769</v>
      </c>
    </row>
    <row r="18" customFormat="false" ht="14.25" hidden="false" customHeight="false" outlineLevel="0" collapsed="false">
      <c r="A18" s="10" t="n">
        <v>105000</v>
      </c>
      <c r="B18" s="11" t="n">
        <v>32</v>
      </c>
      <c r="C18" s="11" t="n">
        <v>102</v>
      </c>
      <c r="I18" s="11" t="n">
        <f aca="false">B18*$B$1</f>
        <v>0.1952</v>
      </c>
      <c r="J18" s="11" t="n">
        <f aca="false">0.0000008571*A18^1.0706*0.001</f>
        <v>0.000203571397801619</v>
      </c>
      <c r="K18" s="11" t="n">
        <f aca="false">0.0000008571*1.0706*A18^(1.0706-1)*0.001</f>
        <v>2.07565274748965E-009</v>
      </c>
      <c r="L18" s="11" t="n">
        <f aca="false">C18*$B$1/2</f>
        <v>0.3111</v>
      </c>
      <c r="M18" s="12" t="n">
        <f aca="false">0.0000025876*A18^1.0129*0.001</f>
        <v>0.000315398616164145</v>
      </c>
      <c r="N18" s="11" t="n">
        <f aca="false">2*J18*M18/SQRT(-2*$B$3*$B$3+2*$B$3*SQRT($B$3*$B$3-4*M18*M18)+4*J18*J18+4*M18*M18)</f>
        <v>0.000318746362331605</v>
      </c>
      <c r="O18" s="13" t="n">
        <f aca="false">J18/N18</f>
        <v>0.638662654257479</v>
      </c>
      <c r="P18" s="13" t="n">
        <f aca="false">J18/$B$3</f>
        <v>0.0597001078628754</v>
      </c>
      <c r="Q18" s="11" t="n">
        <v>0.764748465269192</v>
      </c>
      <c r="R18" s="11" t="n">
        <v>0.594982144701108</v>
      </c>
      <c r="S18" s="11" t="n">
        <f aca="false">Q18*$B$4*SQRT(PI()*$J18)</f>
        <v>3.8679595655135</v>
      </c>
      <c r="T18" s="11" t="n">
        <f aca="false">R18*$B$4*SQRT(PI()*$J18)</f>
        <v>3.00931218880747</v>
      </c>
    </row>
    <row r="19" customFormat="false" ht="14.25" hidden="false" customHeight="false" outlineLevel="0" collapsed="false">
      <c r="B19" s="0" t="s">
        <v>28</v>
      </c>
    </row>
    <row r="20" customFormat="false" ht="14.25" hidden="false" customHeight="false" outlineLevel="0" collapsed="false">
      <c r="A20" s="8" t="s">
        <v>14</v>
      </c>
      <c r="B20" s="9" t="s">
        <v>15</v>
      </c>
      <c r="C20" s="9" t="s">
        <v>16</v>
      </c>
      <c r="I20" s="9" t="s">
        <v>17</v>
      </c>
      <c r="J20" s="9" t="s">
        <v>18</v>
      </c>
      <c r="K20" s="9" t="s">
        <v>5</v>
      </c>
      <c r="L20" s="9" t="s">
        <v>19</v>
      </c>
      <c r="M20" s="9" t="s">
        <v>20</v>
      </c>
      <c r="N20" s="9" t="s">
        <v>21</v>
      </c>
      <c r="O20" s="9" t="s">
        <v>22</v>
      </c>
      <c r="P20" s="9" t="s">
        <v>23</v>
      </c>
      <c r="Q20" s="9" t="s">
        <v>24</v>
      </c>
      <c r="R20" s="9" t="s">
        <v>25</v>
      </c>
      <c r="S20" s="9" t="s">
        <v>26</v>
      </c>
      <c r="T20" s="9" t="s">
        <v>27</v>
      </c>
    </row>
    <row r="21" customFormat="false" ht="14.25" hidden="false" customHeight="false" outlineLevel="0" collapsed="false">
      <c r="A21" s="10" t="n">
        <v>0</v>
      </c>
      <c r="B21" s="11"/>
      <c r="C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</row>
    <row r="22" customFormat="false" ht="14.25" hidden="false" customHeight="false" outlineLevel="0" collapsed="false">
      <c r="A22" s="10" t="n">
        <v>20000</v>
      </c>
      <c r="B22" s="11"/>
      <c r="C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customFormat="false" ht="14.25" hidden="false" customHeight="false" outlineLevel="0" collapsed="false">
      <c r="A23" s="10" t="n">
        <v>50000</v>
      </c>
      <c r="B23" s="11"/>
      <c r="C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  <row r="24" customFormat="false" ht="14.25" hidden="false" customHeight="false" outlineLevel="0" collapsed="false">
      <c r="A24" s="10" t="n">
        <v>80000</v>
      </c>
      <c r="B24" s="11" t="n">
        <v>23</v>
      </c>
      <c r="C24" s="11" t="n">
        <v>100</v>
      </c>
      <c r="I24" s="11" t="n">
        <f aca="false">B24*$B$1</f>
        <v>0.1403</v>
      </c>
      <c r="J24" s="11" t="n">
        <f aca="false">0.0000000000062792*A24^2.1138*0.001</f>
        <v>0.000145229863970447</v>
      </c>
      <c r="K24" s="11" t="n">
        <f aca="false">0.0000000000062792*2.1138*A24^(2.1138-1)*0.001</f>
        <v>3.83733608075914E-009</v>
      </c>
      <c r="L24" s="11" t="n">
        <f aca="false">C24*$B$1/2</f>
        <v>0.305</v>
      </c>
      <c r="M24" s="12" t="n">
        <f aca="false">0.0000079943*A24^0.93352*0.001</f>
        <v>0.000301934685493799</v>
      </c>
      <c r="N24" s="11" t="n">
        <f aca="false">2*J24*M24/SQRT(-2*$B$3*$B$3+2*$B$3*SQRT($B$3*$B$3-4*M24*M24)+4*J24*J24+4*M24*M24)</f>
        <v>0.000307270827608744</v>
      </c>
      <c r="O24" s="13" t="n">
        <f aca="false">J24/N24</f>
        <v>0.472644491182782</v>
      </c>
      <c r="P24" s="13" t="n">
        <f aca="false">J24/$B$3</f>
        <v>0.0425906519166097</v>
      </c>
      <c r="Q24" s="11" t="n">
        <v>0.807021168899759</v>
      </c>
      <c r="R24" s="11" t="n">
        <v>0.532264636680806</v>
      </c>
      <c r="S24" s="11" t="n">
        <f aca="false">Q24*$B$4*SQRT(PI()*$J24)</f>
        <v>3.44760755792854</v>
      </c>
      <c r="T24" s="11" t="n">
        <f aca="false">R24*$B$4*SQRT(PI()*$J24)</f>
        <v>2.27384318399059</v>
      </c>
    </row>
    <row r="25" customFormat="false" ht="14.25" hidden="false" customHeight="false" outlineLevel="0" collapsed="false">
      <c r="A25" s="10" t="n">
        <v>90000</v>
      </c>
      <c r="B25" s="11" t="n">
        <v>26</v>
      </c>
      <c r="C25" s="11" t="n">
        <v>104</v>
      </c>
      <c r="I25" s="11" t="n">
        <f aca="false">B25*$B$1</f>
        <v>0.1586</v>
      </c>
      <c r="J25" s="11" t="n">
        <f aca="false">0.0000000000062792*A25^2.1138*0.001</f>
        <v>0.000186286821442627</v>
      </c>
      <c r="K25" s="11" t="n">
        <f aca="false">0.0000000000062792*2.1138*A25^(2.1138-1)*0.001</f>
        <v>4.37525647961584E-009</v>
      </c>
      <c r="L25" s="11" t="n">
        <f aca="false">C25*$B$1/2</f>
        <v>0.3172</v>
      </c>
      <c r="M25" s="12" t="n">
        <f aca="false">0.0000079943*A25^0.93352*0.001</f>
        <v>0.000337027166624054</v>
      </c>
      <c r="N25" s="11" t="n">
        <f aca="false">2*J25*M25/SQRT(-2*$B$3*$B$3+2*$B$3*SQRT($B$3*$B$3-4*M25*M25)+4*J25*J25+4*M25*M25)</f>
        <v>0.000342661532239196</v>
      </c>
      <c r="O25" s="13" t="n">
        <f aca="false">J25/N25</f>
        <v>0.543646729836571</v>
      </c>
      <c r="P25" s="13" t="n">
        <f aca="false">J25/$B$3</f>
        <v>0.0546311684925151</v>
      </c>
      <c r="Q25" s="11" t="n">
        <v>0.797044593695917</v>
      </c>
      <c r="R25" s="11" t="n">
        <v>0.57317554059586</v>
      </c>
      <c r="S25" s="11" t="n">
        <f aca="false">Q25*$B$4*SQRT(PI()*$J25)</f>
        <v>3.85636931565474</v>
      </c>
      <c r="T25" s="11" t="n">
        <f aca="false">R25*$B$4*SQRT(PI()*$J25)</f>
        <v>2.77321568293703</v>
      </c>
    </row>
    <row r="26" customFormat="false" ht="14.25" hidden="false" customHeight="false" outlineLevel="0" collapsed="false">
      <c r="A26" s="10" t="n">
        <v>91000</v>
      </c>
      <c r="B26" s="11" t="n">
        <v>34</v>
      </c>
      <c r="C26" s="11" t="n">
        <v>112</v>
      </c>
      <c r="I26" s="11" t="n">
        <f aca="false">B26*$B$1</f>
        <v>0.2074</v>
      </c>
      <c r="J26" s="11" t="n">
        <f aca="false">0.0000000000062792*A26^2.1138*0.001</f>
        <v>0.000190689162419904</v>
      </c>
      <c r="K26" s="11" t="n">
        <f aca="false">0.0000000000062792*2.1138*A26^(2.1138-1)*0.001</f>
        <v>4.42943682992519E-009</v>
      </c>
      <c r="L26" s="11" t="n">
        <f aca="false">C26*$B$1/2</f>
        <v>0.3416</v>
      </c>
      <c r="M26" s="12" t="n">
        <f aca="false">0.0000079943*A26^0.93352*0.001</f>
        <v>0.000340521676143031</v>
      </c>
      <c r="N26" s="11" t="n">
        <f aca="false">2*J26*M26/SQRT(-2*$B$3*$B$3+2*$B$3*SQRT($B$3*$B$3-4*M26*M26)+4*J26*J26+4*M26*M26)</f>
        <v>0.000346185162245133</v>
      </c>
      <c r="O26" s="13" t="n">
        <f aca="false">J26/N26</f>
        <v>0.550829969670616</v>
      </c>
      <c r="P26" s="13" t="n">
        <f aca="false">J26/$B$3</f>
        <v>0.0559222154373746</v>
      </c>
      <c r="Q26" s="11" t="n">
        <v>0.796033735895952</v>
      </c>
      <c r="R26" s="11" t="n">
        <v>0.577010092702679</v>
      </c>
      <c r="S26" s="11" t="n">
        <f aca="false">Q26*$B$4*SQRT(PI()*$J26)</f>
        <v>3.8967218892683</v>
      </c>
      <c r="T26" s="11" t="n">
        <f aca="false">R26*$B$4*SQRT(PI()*$J26)</f>
        <v>2.82456352937428</v>
      </c>
    </row>
    <row r="27" customFormat="false" ht="14.25" hidden="false" customHeight="false" outlineLevel="0" collapsed="false">
      <c r="A27" s="10" t="n">
        <v>92000</v>
      </c>
      <c r="B27" s="11" t="n">
        <v>36</v>
      </c>
      <c r="C27" s="11" t="n">
        <v>116</v>
      </c>
      <c r="I27" s="11" t="n">
        <f aca="false">B27*$B$1</f>
        <v>0.2196</v>
      </c>
      <c r="J27" s="11" t="n">
        <f aca="false">0.0000000000062792*A27^2.1138*0.001</f>
        <v>0.000195145717701952</v>
      </c>
      <c r="K27" s="11" t="n">
        <f aca="false">0.0000000000062792*2.1138*A27^(2.1138-1)*0.001</f>
        <v>4.48368497911289E-009</v>
      </c>
      <c r="L27" s="11" t="n">
        <f aca="false">C27*$B$1/2</f>
        <v>0.3538</v>
      </c>
      <c r="M27" s="12" t="n">
        <f aca="false">0.0000079943*A27^0.93352*0.001</f>
        <v>0.000344013633629234</v>
      </c>
      <c r="N27" s="11" t="n">
        <f aca="false">2*J27*M27/SQRT(-2*$B$3*$B$3+2*$B$3*SQRT($B$3*$B$3-4*M27*M27)+4*J27*J27+4*M27*M27)</f>
        <v>0.000349706125453937</v>
      </c>
      <c r="O27" s="13" t="n">
        <f aca="false">J27/N27</f>
        <v>0.558027736713626</v>
      </c>
      <c r="P27" s="13" t="n">
        <f aca="false">J27/$B$3</f>
        <v>0.0572291614715832</v>
      </c>
      <c r="Q27" s="11" t="n">
        <v>0.795009193720761</v>
      </c>
      <c r="R27" s="11" t="n">
        <v>0.580791984774599</v>
      </c>
      <c r="S27" s="11" t="n">
        <f aca="false">Q27*$B$4*SQRT(PI()*$J27)</f>
        <v>3.93692005390207</v>
      </c>
      <c r="T27" s="11" t="n">
        <f aca="false">R27*$B$4*SQRT(PI()*$J27)</f>
        <v>2.87610713192309</v>
      </c>
    </row>
    <row r="28" customFormat="false" ht="14.25" hidden="false" customHeight="false" outlineLevel="0" collapsed="false">
      <c r="A28" s="10" t="n">
        <v>95000</v>
      </c>
      <c r="B28" s="11" t="n">
        <v>37</v>
      </c>
      <c r="C28" s="11" t="n">
        <v>120</v>
      </c>
      <c r="I28" s="11" t="n">
        <f aca="false">B28*$B$1</f>
        <v>0.2257</v>
      </c>
      <c r="J28" s="11" t="n">
        <f aca="false">0.0000000000062792*A28^2.1138*0.001</f>
        <v>0.000208841340865569</v>
      </c>
      <c r="K28" s="11" t="n">
        <f aca="false">0.0000000000062792*2.1138*A28^(2.1138-1)*0.001</f>
        <v>4.64682975075411E-009</v>
      </c>
      <c r="L28" s="11" t="n">
        <f aca="false">C28*$B$1/2</f>
        <v>0.366</v>
      </c>
      <c r="M28" s="12" t="n">
        <f aca="false">0.0000079943*A28^0.93352*0.001</f>
        <v>0.000354474486368813</v>
      </c>
      <c r="N28" s="11" t="n">
        <f aca="false">2*J28*M28/SQRT(-2*$B$3*$B$3+2*$B$3*SQRT($B$3*$B$3-4*M28*M28)+4*J28*J28+4*M28*M28)</f>
        <v>0.000360253335874506</v>
      </c>
      <c r="O28" s="13" t="n">
        <f aca="false">J28/N28</f>
        <v>0.579706889760262</v>
      </c>
      <c r="P28" s="13" t="n">
        <f aca="false">J28/$B$3</f>
        <v>0.0612455910336283</v>
      </c>
      <c r="Q28" s="11" t="n">
        <v>0.791814936491846</v>
      </c>
      <c r="R28" s="11" t="n">
        <v>0.591788389580988</v>
      </c>
      <c r="S28" s="11" t="n">
        <f aca="false">Q28*$B$4*SQRT(PI()*$J28)</f>
        <v>4.0563634266412</v>
      </c>
      <c r="T28" s="11" t="n">
        <f aca="false">R28*$B$4*SQRT(PI()*$J28)</f>
        <v>3.03165382361025</v>
      </c>
    </row>
    <row r="29" customFormat="false" ht="14.25" hidden="false" customHeight="false" outlineLevel="0" collapsed="false">
      <c r="A29" s="10" t="n">
        <v>100000</v>
      </c>
      <c r="B29" s="11" t="n">
        <v>37</v>
      </c>
      <c r="C29" s="11" t="n">
        <v>120</v>
      </c>
      <c r="I29" s="11" t="n">
        <f aca="false">B29*$B$1</f>
        <v>0.2257</v>
      </c>
      <c r="J29" s="11" t="n">
        <f aca="false">0.0000000000062792*A29^2.1138*0.001</f>
        <v>0.000232757838821715</v>
      </c>
      <c r="K29" s="11" t="n">
        <f aca="false">0.0000000000062792*2.1138*A29^(2.1138-1)*0.001</f>
        <v>4.92003519701341E-009</v>
      </c>
      <c r="L29" s="11" t="n">
        <f aca="false">C29*$B$1/2</f>
        <v>0.366</v>
      </c>
      <c r="M29" s="12" t="n">
        <f aca="false">0.0000079943*A29^0.93352*0.001</f>
        <v>0.000371860836483661</v>
      </c>
      <c r="N29" s="11" t="n">
        <f aca="false">2*J29*M29/SQRT(-2*$B$3*$B$3+2*$B$3*SQRT($B$3*$B$3-4*M29*M29)+4*J29*J29+4*M29*M29)</f>
        <v>0.000377781581488692</v>
      </c>
      <c r="O29" s="13" t="n">
        <f aca="false">J29/N29</f>
        <v>0.616117487529449</v>
      </c>
      <c r="P29" s="13" t="n">
        <f aca="false">J29/$B$3</f>
        <v>0.0682594324823939</v>
      </c>
      <c r="Q29" s="11" t="n">
        <v>0.785936322610166</v>
      </c>
      <c r="R29" s="11" t="n">
        <v>0.608877604645575</v>
      </c>
      <c r="S29" s="11" t="n">
        <f aca="false">Q29*$B$4*SQRT(PI()*$J29)</f>
        <v>4.25054335727092</v>
      </c>
      <c r="T29" s="11" t="n">
        <f aca="false">R29*$B$4*SQRT(PI()*$J29)</f>
        <v>3.29296481580352</v>
      </c>
    </row>
    <row r="30" customFormat="false" ht="14.25" hidden="false" customHeight="false" outlineLevel="0" collapsed="false">
      <c r="A30" s="10" t="n">
        <v>105000</v>
      </c>
      <c r="B30" s="11" t="n">
        <v>40</v>
      </c>
      <c r="C30" s="11" t="n">
        <v>128</v>
      </c>
      <c r="I30" s="11" t="n">
        <f aca="false">B30*$B$1</f>
        <v>0.244</v>
      </c>
      <c r="J30" s="11" t="n">
        <f aca="false">0.0000000000062792*A30^2.1138*0.001</f>
        <v>0.000258044291781595</v>
      </c>
      <c r="K30" s="11" t="n">
        <f aca="false">0.0000000000062792*2.1138*A30^(2.1138-1)*0.001</f>
        <v>5.19480022826605E-009</v>
      </c>
      <c r="L30" s="11" t="n">
        <f aca="false">C30*$B$1/2</f>
        <v>0.3904</v>
      </c>
      <c r="M30" s="12" t="n">
        <f aca="false">0.0000079943*A30^0.93352*0.001</f>
        <v>0.000389189465491634</v>
      </c>
      <c r="N30" s="11" t="n">
        <f aca="false">2*J30*M30/SQRT(-2*$B$3*$B$3+2*$B$3*SQRT($B$3*$B$3-4*M30*M30)+4*J30*J30+4*M30*M30)</f>
        <v>0.000395249837030176</v>
      </c>
      <c r="O30" s="13" t="n">
        <f aca="false">J30/N30</f>
        <v>0.652863752507743</v>
      </c>
      <c r="P30" s="13" t="n">
        <f aca="false">J30/$B$3</f>
        <v>0.0756750320483283</v>
      </c>
      <c r="Q30" s="11" t="n">
        <v>0.779106483739463</v>
      </c>
      <c r="R30" s="11" t="n">
        <v>0.624292075029109</v>
      </c>
      <c r="S30" s="11" t="n">
        <f aca="false">Q30*$B$4*SQRT(PI()*$J30)</f>
        <v>4.43658573834723</v>
      </c>
      <c r="T30" s="11" t="n">
        <f aca="false">R30*$B$4*SQRT(PI()*$J30)</f>
        <v>3.55500226791021</v>
      </c>
    </row>
    <row r="31" customFormat="false" ht="14.25" hidden="false" customHeight="false" outlineLevel="0" collapsed="false">
      <c r="B31" s="0" t="s">
        <v>29</v>
      </c>
    </row>
    <row r="32" customFormat="false" ht="14.25" hidden="false" customHeight="false" outlineLevel="0" collapsed="false">
      <c r="A32" s="8" t="s">
        <v>14</v>
      </c>
      <c r="B32" s="9" t="s">
        <v>15</v>
      </c>
      <c r="C32" s="9" t="s">
        <v>16</v>
      </c>
      <c r="I32" s="9" t="s">
        <v>17</v>
      </c>
      <c r="J32" s="9" t="s">
        <v>18</v>
      </c>
      <c r="K32" s="9" t="s">
        <v>5</v>
      </c>
      <c r="L32" s="9" t="s">
        <v>19</v>
      </c>
      <c r="M32" s="9" t="s">
        <v>20</v>
      </c>
      <c r="N32" s="9" t="s">
        <v>21</v>
      </c>
      <c r="O32" s="9" t="s">
        <v>22</v>
      </c>
      <c r="P32" s="9" t="s">
        <v>23</v>
      </c>
      <c r="Q32" s="9" t="s">
        <v>24</v>
      </c>
      <c r="R32" s="9" t="s">
        <v>25</v>
      </c>
      <c r="S32" s="9" t="s">
        <v>26</v>
      </c>
      <c r="T32" s="9" t="s">
        <v>27</v>
      </c>
    </row>
    <row r="33" customFormat="false" ht="14.25" hidden="false" customHeight="false" outlineLevel="0" collapsed="false">
      <c r="A33" s="10" t="n">
        <v>0</v>
      </c>
      <c r="B33" s="11"/>
      <c r="C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customFormat="false" ht="14.25" hidden="false" customHeight="false" outlineLevel="0" collapsed="false">
      <c r="A34" s="10" t="n">
        <v>20000</v>
      </c>
      <c r="B34" s="11"/>
      <c r="C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customFormat="false" ht="14.25" hidden="false" customHeight="false" outlineLevel="0" collapsed="false">
      <c r="A35" s="10" t="n">
        <v>50000</v>
      </c>
      <c r="B35" s="11"/>
      <c r="C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customFormat="false" ht="14.25" hidden="false" customHeight="false" outlineLevel="0" collapsed="false">
      <c r="A36" s="10" t="n">
        <v>80000</v>
      </c>
      <c r="B36" s="11"/>
      <c r="C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customFormat="false" ht="14.25" hidden="false" customHeight="false" outlineLevel="0" collapsed="false">
      <c r="A37" s="10" t="n">
        <v>90000</v>
      </c>
      <c r="B37" s="11"/>
      <c r="C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customFormat="false" ht="14.25" hidden="false" customHeight="false" outlineLevel="0" collapsed="false">
      <c r="A38" s="10" t="n">
        <v>91000</v>
      </c>
      <c r="B38" s="11"/>
      <c r="C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customFormat="false" ht="14.25" hidden="false" customHeight="false" outlineLevel="0" collapsed="false">
      <c r="A39" s="10" t="n">
        <v>92000</v>
      </c>
      <c r="B39" s="11"/>
      <c r="C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customFormat="false" ht="14.25" hidden="false" customHeight="false" outlineLevel="0" collapsed="false">
      <c r="A40" s="10" t="n">
        <v>95000</v>
      </c>
      <c r="B40" s="11"/>
      <c r="C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customFormat="false" ht="14.25" hidden="false" customHeight="false" outlineLevel="0" collapsed="false">
      <c r="A41" s="10" t="n">
        <v>100000</v>
      </c>
      <c r="B41" s="11" t="n">
        <v>20</v>
      </c>
      <c r="C41" s="11" t="n">
        <v>60</v>
      </c>
      <c r="I41" s="11" t="n">
        <f aca="false">B41*$B$1</f>
        <v>0.122</v>
      </c>
      <c r="J41" s="11" t="n">
        <f aca="false">2.1465E-032*A41^6.1509*0.001</f>
        <v>0.000121963784748334</v>
      </c>
      <c r="K41" s="11" t="n">
        <f aca="false">2.1465E-032*6.1509*A41^(6.1509-1)*0.001</f>
        <v>7.50187043608529E-009</v>
      </c>
      <c r="L41" s="11" t="n">
        <f aca="false">C41*$B$1/2</f>
        <v>0.183</v>
      </c>
      <c r="M41" s="12" t="n">
        <f aca="false">1.461E-021*A41^4.0196*0.001</f>
        <v>0.000183083925658941</v>
      </c>
      <c r="N41" s="11" t="n">
        <f aca="false">2*J41*M41/SQRT(-2*$B$3*$B$3+2*$B$3*SQRT($B$3*$B$3-4*M41*M41)+4*J41*J41+4*M41*M41)</f>
        <v>0.00018368499629548</v>
      </c>
      <c r="O41" s="13" t="n">
        <f aca="false">J41/N41</f>
        <v>0.66398338028731</v>
      </c>
      <c r="P41" s="13" t="n">
        <f aca="false">J41/$B$3</f>
        <v>0.0357675546931976</v>
      </c>
      <c r="Q41" s="11" t="n">
        <v>0.716421040834739</v>
      </c>
      <c r="R41" s="11" t="n">
        <v>0.550899496120963</v>
      </c>
      <c r="S41" s="11" t="n">
        <f aca="false">Q41*$B$4*SQRT(PI()*$J41)</f>
        <v>2.80471482928322</v>
      </c>
      <c r="T41" s="11" t="n">
        <f aca="false">R41*$B$4*SQRT(PI()*$J41)</f>
        <v>2.15671497366245</v>
      </c>
    </row>
    <row r="42" customFormat="false" ht="14.25" hidden="false" customHeight="false" outlineLevel="0" collapsed="false">
      <c r="A42" s="10" t="n">
        <v>105000</v>
      </c>
      <c r="B42" s="11" t="n">
        <v>27</v>
      </c>
      <c r="C42" s="11" t="n">
        <v>73</v>
      </c>
      <c r="I42" s="11" t="n">
        <f aca="false">B42*$B$1</f>
        <v>0.1647</v>
      </c>
      <c r="J42" s="11" t="n">
        <f aca="false">2.1465E-032*A42^6.1509*0.001</f>
        <v>0.000164650916495149</v>
      </c>
      <c r="K42" s="11" t="n">
        <f aca="false">2.1465E-032*6.1509*A42^(6.1509-1)*0.001</f>
        <v>9.6452506882859E-009</v>
      </c>
      <c r="L42" s="11" t="n">
        <f aca="false">C42*$B$1/2</f>
        <v>0.22265</v>
      </c>
      <c r="M42" s="12" t="n">
        <f aca="false">1.461E-021*A42^4.0196*0.001</f>
        <v>0.000222752569528422</v>
      </c>
      <c r="N42" s="11" t="n">
        <f aca="false">2*J42*M42/SQRT(-2*$B$3*$B$3+2*$B$3*SQRT($B$3*$B$3-4*M42*M42)+4*J42*J42+4*M42*M42)</f>
        <v>0.000223635197914752</v>
      </c>
      <c r="O42" s="13" t="n">
        <f aca="false">J42/N42</f>
        <v>0.736247773295119</v>
      </c>
      <c r="P42" s="13" t="n">
        <f aca="false">J42/$B$3</f>
        <v>0.0482861422608139</v>
      </c>
      <c r="Q42" s="11" t="n">
        <v>0.710120053503185</v>
      </c>
      <c r="R42" s="11" t="n">
        <v>0.586321233893552</v>
      </c>
      <c r="S42" s="11" t="n">
        <f aca="false">Q42*$B$4*SQRT(PI()*$J42)</f>
        <v>3.23012095614416</v>
      </c>
      <c r="T42" s="11" t="n">
        <f aca="false">R42*$B$4*SQRT(PI()*$J42)</f>
        <v>2.66699763693319</v>
      </c>
    </row>
    <row r="43" customFormat="false" ht="14.25" hidden="false" customHeight="false" outlineLevel="0" collapsed="false">
      <c r="B43" s="0" t="s">
        <v>30</v>
      </c>
    </row>
    <row r="44" customFormat="false" ht="14.25" hidden="false" customHeight="false" outlineLevel="0" collapsed="false">
      <c r="A44" s="8" t="s">
        <v>14</v>
      </c>
      <c r="B44" s="9" t="s">
        <v>15</v>
      </c>
      <c r="C44" s="9" t="s">
        <v>16</v>
      </c>
      <c r="I44" s="9" t="s">
        <v>17</v>
      </c>
      <c r="J44" s="9" t="s">
        <v>18</v>
      </c>
      <c r="K44" s="9" t="s">
        <v>5</v>
      </c>
      <c r="L44" s="9" t="s">
        <v>19</v>
      </c>
      <c r="M44" s="9" t="s">
        <v>20</v>
      </c>
      <c r="N44" s="9" t="s">
        <v>21</v>
      </c>
      <c r="O44" s="9" t="s">
        <v>22</v>
      </c>
      <c r="P44" s="9" t="s">
        <v>23</v>
      </c>
      <c r="Q44" s="9" t="s">
        <v>24</v>
      </c>
      <c r="R44" s="9" t="s">
        <v>25</v>
      </c>
      <c r="S44" s="9" t="s">
        <v>26</v>
      </c>
      <c r="T44" s="9" t="s">
        <v>27</v>
      </c>
    </row>
    <row r="45" customFormat="false" ht="14.25" hidden="false" customHeight="false" outlineLevel="0" collapsed="false">
      <c r="A45" s="10" t="n">
        <v>0</v>
      </c>
      <c r="B45" s="11"/>
      <c r="C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</row>
    <row r="46" customFormat="false" ht="14.25" hidden="false" customHeight="false" outlineLevel="0" collapsed="false">
      <c r="A46" s="10" t="n">
        <v>20000</v>
      </c>
      <c r="B46" s="11"/>
      <c r="C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</row>
    <row r="47" customFormat="false" ht="14.25" hidden="false" customHeight="false" outlineLevel="0" collapsed="false">
      <c r="A47" s="10" t="n">
        <v>50000</v>
      </c>
      <c r="B47" s="11"/>
      <c r="C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 customFormat="false" ht="14.25" hidden="false" customHeight="false" outlineLevel="0" collapsed="false">
      <c r="A48" s="10" t="n">
        <v>80000</v>
      </c>
      <c r="B48" s="11"/>
      <c r="C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</row>
    <row r="49" customFormat="false" ht="14.25" hidden="false" customHeight="false" outlineLevel="0" collapsed="false">
      <c r="A49" s="10" t="n">
        <v>90000</v>
      </c>
      <c r="B49" s="11"/>
      <c r="C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</row>
    <row r="50" customFormat="false" ht="14.25" hidden="false" customHeight="false" outlineLevel="0" collapsed="false">
      <c r="A50" s="10" t="n">
        <v>91000</v>
      </c>
      <c r="B50" s="11"/>
      <c r="C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</row>
    <row r="51" customFormat="false" ht="14.25" hidden="false" customHeight="false" outlineLevel="0" collapsed="false">
      <c r="A51" s="10" t="n">
        <v>92000</v>
      </c>
      <c r="B51" s="11"/>
      <c r="C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 customFormat="false" ht="14.25" hidden="false" customHeight="false" outlineLevel="0" collapsed="false">
      <c r="A52" s="10" t="n">
        <v>95000</v>
      </c>
      <c r="B52" s="11" t="n">
        <v>10</v>
      </c>
      <c r="C52" s="11" t="n">
        <v>35</v>
      </c>
      <c r="I52" s="11" t="n">
        <f aca="false">B52*$B$1</f>
        <v>0.061</v>
      </c>
      <c r="J52" s="11" t="n">
        <f aca="false">2.5162E-028*A52^5.3003*0.001</f>
        <v>6.08378115291661E-005</v>
      </c>
      <c r="K52" s="11" t="n">
        <f aca="false">2.5162E-028*5.3003*A52^(5.3003-1)*0.001</f>
        <v>3.39430160471621E-009</v>
      </c>
      <c r="L52" s="11" t="n">
        <f aca="false">C52*$B$1/2</f>
        <v>0.10675</v>
      </c>
      <c r="M52" s="12" t="n">
        <f aca="false">1.9489E-021*A52^3.9674*0.001</f>
        <v>0.000109247167899473</v>
      </c>
      <c r="N52" s="11" t="n">
        <f aca="false">2*J52*M52/SQRT(-2*$B$3*$B$3+2*$B$3*SQRT($B$3*$B$3-4*M52*M52)+4*J52*J52+4*M52*M52)</f>
        <v>0.000109428788615155</v>
      </c>
      <c r="O52" s="13" t="n">
        <f aca="false">J52/N52</f>
        <v>0.555958009762163</v>
      </c>
      <c r="P52" s="13" t="n">
        <f aca="false">J52/$B$3</f>
        <v>0.0178415236602734</v>
      </c>
      <c r="Q52" s="11" t="n">
        <v>0.716786454406653</v>
      </c>
      <c r="R52" s="11" t="n">
        <v>0.478254082898956</v>
      </c>
      <c r="S52" s="11" t="n">
        <f aca="false">Q52*$B$4*SQRT(PI()*$J52)</f>
        <v>1.98189897544096</v>
      </c>
      <c r="T52" s="11" t="n">
        <f aca="false">R52*$B$4*SQRT(PI()*$J52)</f>
        <v>1.32236214994118</v>
      </c>
    </row>
    <row r="53" customFormat="false" ht="14.25" hidden="false" customHeight="false" outlineLevel="0" collapsed="false">
      <c r="A53" s="10" t="n">
        <v>100000</v>
      </c>
      <c r="B53" s="11" t="n">
        <v>13</v>
      </c>
      <c r="C53" s="11" t="n">
        <v>46</v>
      </c>
      <c r="I53" s="11" t="n">
        <f aca="false">B53*$B$1</f>
        <v>0.0793</v>
      </c>
      <c r="J53" s="11" t="n">
        <f aca="false">2.5162E-028*A53^5.3003*0.001</f>
        <v>7.98445280194449E-005</v>
      </c>
      <c r="K53" s="11" t="n">
        <f aca="false">2.5162E-028*5.3003*A53^(5.3003-1)*0.001</f>
        <v>4.23199951861466E-009</v>
      </c>
      <c r="L53" s="11" t="n">
        <f aca="false">C53*$B$1/2</f>
        <v>0.1403</v>
      </c>
      <c r="M53" s="12" t="n">
        <f aca="false">1.9489E-021*A53^3.9674*0.001</f>
        <v>0.000133902768274374</v>
      </c>
      <c r="N53" s="11" t="n">
        <f aca="false">2*J53*M53/SQRT(-2*$B$3*$B$3+2*$B$3*SQRT($B$3*$B$3-4*M53*M53)+4*J53*J53+4*M53*M53)</f>
        <v>0.000134194985983268</v>
      </c>
      <c r="O53" s="13" t="n">
        <f aca="false">J53/N53</f>
        <v>0.594988906883601</v>
      </c>
      <c r="P53" s="13" t="n">
        <f aca="false">J53/$B$3</f>
        <v>0.0234155042726898</v>
      </c>
      <c r="Q53" s="11" t="n">
        <v>0.715630803635564</v>
      </c>
      <c r="R53" s="11" t="n">
        <v>0.505014938302091</v>
      </c>
      <c r="S53" s="11" t="n">
        <f aca="false">Q53*$B$4*SQRT(PI()*$J53)</f>
        <v>2.26681739735177</v>
      </c>
      <c r="T53" s="11" t="n">
        <f aca="false">R53*$B$4*SQRT(PI()*$J53)</f>
        <v>1.59967491931592</v>
      </c>
    </row>
    <row r="54" customFormat="false" ht="14.25" hidden="false" customHeight="false" outlineLevel="0" collapsed="false">
      <c r="A54" s="10" t="n">
        <v>105000</v>
      </c>
      <c r="B54" s="11" t="n">
        <v>17</v>
      </c>
      <c r="C54" s="11" t="n">
        <v>52</v>
      </c>
      <c r="I54" s="11" t="n">
        <f aca="false">B54*$B$1</f>
        <v>0.1037</v>
      </c>
      <c r="J54" s="11" t="n">
        <f aca="false">2.5162E-028*A54^5.3003*0.001</f>
        <v>0.00010340815745867</v>
      </c>
      <c r="K54" s="11" t="n">
        <f aca="false">2.5162E-028*5.3003*A54^(5.3003-1)*0.001</f>
        <v>5.21994530455419E-009</v>
      </c>
      <c r="L54" s="11" t="n">
        <f aca="false">C54*$B$1/2</f>
        <v>0.1586</v>
      </c>
      <c r="M54" s="12" t="n">
        <f aca="false">1.9489E-021*A54^3.9674*0.001</f>
        <v>0.000162500978615634</v>
      </c>
      <c r="N54" s="11" t="n">
        <f aca="false">2*J54*M54/SQRT(-2*$B$3*$B$3+2*$B$3*SQRT($B$3*$B$3-4*M54*M54)+4*J54*J54+4*M54*M54)</f>
        <v>0.000162960680447356</v>
      </c>
      <c r="O54" s="13" t="n">
        <f aca="false">J54/N54</f>
        <v>0.634558944984745</v>
      </c>
      <c r="P54" s="13" t="n">
        <f aca="false">J54/$B$3</f>
        <v>0.0303258621832518</v>
      </c>
      <c r="Q54" s="11" t="n">
        <v>0.716398912068479</v>
      </c>
      <c r="R54" s="11" t="n">
        <v>0.532334230199928</v>
      </c>
      <c r="S54" s="11" t="n">
        <f aca="false">Q54*$B$4*SQRT(PI()*$J54)</f>
        <v>2.58248168156481</v>
      </c>
      <c r="T54" s="11" t="n">
        <f aca="false">R54*$B$4*SQRT(PI()*$J54)</f>
        <v>1.91896354782545</v>
      </c>
    </row>
    <row r="55" customFormat="false" ht="14.25" hidden="false" customHeight="false" outlineLevel="0" collapsed="false">
      <c r="B55" s="0" t="s">
        <v>31</v>
      </c>
    </row>
    <row r="56" customFormat="false" ht="14.25" hidden="false" customHeight="false" outlineLevel="0" collapsed="false">
      <c r="A56" s="8" t="s">
        <v>14</v>
      </c>
      <c r="B56" s="9" t="s">
        <v>15</v>
      </c>
      <c r="C56" s="9" t="s">
        <v>16</v>
      </c>
      <c r="I56" s="9" t="s">
        <v>17</v>
      </c>
      <c r="J56" s="9" t="s">
        <v>18</v>
      </c>
      <c r="K56" s="9" t="s">
        <v>5</v>
      </c>
      <c r="L56" s="9" t="s">
        <v>19</v>
      </c>
      <c r="M56" s="9" t="s">
        <v>20</v>
      </c>
      <c r="N56" s="9" t="s">
        <v>21</v>
      </c>
      <c r="O56" s="9" t="s">
        <v>22</v>
      </c>
      <c r="P56" s="9" t="s">
        <v>23</v>
      </c>
      <c r="Q56" s="9" t="s">
        <v>24</v>
      </c>
      <c r="R56" s="9" t="s">
        <v>25</v>
      </c>
      <c r="S56" s="9" t="s">
        <v>26</v>
      </c>
      <c r="T56" s="9" t="s">
        <v>27</v>
      </c>
    </row>
    <row r="57" customFormat="false" ht="14.25" hidden="false" customHeight="false" outlineLevel="0" collapsed="false">
      <c r="A57" s="10" t="n">
        <v>0</v>
      </c>
      <c r="B57" s="11"/>
      <c r="C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</row>
    <row r="58" customFormat="false" ht="14.25" hidden="false" customHeight="false" outlineLevel="0" collapsed="false">
      <c r="A58" s="10" t="n">
        <v>20000</v>
      </c>
      <c r="B58" s="11"/>
      <c r="C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</row>
    <row r="59" customFormat="false" ht="14.25" hidden="false" customHeight="false" outlineLevel="0" collapsed="false">
      <c r="A59" s="10" t="n">
        <v>50000</v>
      </c>
      <c r="B59" s="11"/>
      <c r="C59" s="11"/>
      <c r="I59" s="11"/>
      <c r="J59" s="11"/>
      <c r="K59" s="11"/>
      <c r="L59" s="11"/>
      <c r="M59" s="12"/>
      <c r="N59" s="11"/>
      <c r="O59" s="11"/>
      <c r="P59" s="11"/>
      <c r="Q59" s="11"/>
      <c r="R59" s="11"/>
      <c r="S59" s="11"/>
      <c r="T59" s="11"/>
    </row>
    <row r="60" customFormat="false" ht="14.25" hidden="false" customHeight="false" outlineLevel="0" collapsed="false">
      <c r="A60" s="10" t="n">
        <v>80000</v>
      </c>
      <c r="B60" s="11" t="n">
        <v>46</v>
      </c>
      <c r="C60" s="11" t="n">
        <v>286</v>
      </c>
      <c r="I60" s="11" t="n">
        <f aca="false">B60*$B$1</f>
        <v>0.2806</v>
      </c>
      <c r="J60" s="11" t="n">
        <f aca="false">4.5362E-023*A60^4.4356*0.001</f>
        <v>0.000254002587378434</v>
      </c>
      <c r="K60" s="11" t="n">
        <f aca="false">4.5362E-023*4.4356*A60^(4.4356-1)*0.001</f>
        <v>1.40831734571973E-008</v>
      </c>
      <c r="L60" s="11" t="n">
        <f aca="false">C60*$B$1/2</f>
        <v>0.8723</v>
      </c>
      <c r="M60" s="12" t="n">
        <f aca="false">0.0000000010519*A60^1.8155*0.001</f>
        <v>0.000838560355539003</v>
      </c>
      <c r="N60" s="11" t="n">
        <f aca="false">2*J60*M60/SQRT(-2*$B$3*$B$3+2*$B$3*SQRT($B$3*$B$3-4*M60*M60)+4*J60*J60+4*M60*M60)</f>
        <v>0.00168870315066773</v>
      </c>
      <c r="O60" s="13" t="n">
        <f aca="false">J60/N60</f>
        <v>0.150412810728753</v>
      </c>
      <c r="P60" s="13" t="n">
        <f aca="false">J60/$B$3</f>
        <v>0.0744897467311164</v>
      </c>
      <c r="Q60" s="11" t="n">
        <v>0.994889637197919</v>
      </c>
      <c r="R60" s="11" t="n">
        <v>0.55865901565292</v>
      </c>
      <c r="S60" s="11" t="n">
        <f aca="false">Q60*$B$4*SQRT(PI()*$J60)</f>
        <v>5.62081005755811</v>
      </c>
      <c r="T60" s="11" t="n">
        <f aca="false">R60*$B$4*SQRT(PI()*$J60)</f>
        <v>3.15624577492988</v>
      </c>
    </row>
    <row r="61" customFormat="false" ht="14.25" hidden="false" customHeight="false" outlineLevel="0" collapsed="false">
      <c r="A61" s="10" t="n">
        <v>90000</v>
      </c>
      <c r="B61" s="11" t="n">
        <v>65</v>
      </c>
      <c r="C61" s="11" t="n">
        <v>335</v>
      </c>
      <c r="I61" s="11" t="n">
        <f aca="false">B61*$B$1</f>
        <v>0.3965</v>
      </c>
      <c r="J61" s="11" t="n">
        <f aca="false">4.5362E-023*A61^4.4356*0.001</f>
        <v>0.000428282440844616</v>
      </c>
      <c r="K61" s="11" t="n">
        <f aca="false">4.5362E-023*4.4356*A61^(4.4356-1)*0.001</f>
        <v>2.11076621623375E-008</v>
      </c>
      <c r="L61" s="11" t="n">
        <f aca="false">C61*$B$1/2</f>
        <v>1.02175</v>
      </c>
      <c r="M61" s="12" t="n">
        <f aca="false">0.0000000010519*A61^1.8155*0.001</f>
        <v>0.00103848859417489</v>
      </c>
      <c r="N61" s="11" t="n">
        <f aca="false">2*J61*M61/SQRT(-2*$B$3*$B$3+2*$B$3*SQRT($B$3*$B$3-4*M61*M61)+4*J61*J61+4*M61*M61)</f>
        <v>0.00183137661320588</v>
      </c>
      <c r="O61" s="13" t="n">
        <f aca="false">J61/N61</f>
        <v>0.233858201396869</v>
      </c>
      <c r="P61" s="13" t="n">
        <f aca="false">J61/$B$3</f>
        <v>0.125599706983963</v>
      </c>
      <c r="Q61" s="11" t="n">
        <v>1.00632513923406</v>
      </c>
      <c r="R61" s="11" t="n">
        <v>0.683017607885065</v>
      </c>
      <c r="S61" s="11" t="n">
        <f aca="false">Q61*$B$4*SQRT(PI()*$J61)</f>
        <v>7.38258385515522</v>
      </c>
      <c r="T61" s="11" t="n">
        <f aca="false">R61*$B$4*SQRT(PI()*$J61)</f>
        <v>5.01074112944942</v>
      </c>
    </row>
    <row r="62" customFormat="false" ht="14.25" hidden="false" customHeight="false" outlineLevel="0" collapsed="false">
      <c r="A62" s="10" t="n">
        <v>91000</v>
      </c>
      <c r="B62" s="11" t="n">
        <v>70</v>
      </c>
      <c r="C62" s="11" t="n">
        <v>337</v>
      </c>
      <c r="I62" s="11" t="n">
        <f aca="false">B62*$B$1</f>
        <v>0.427</v>
      </c>
      <c r="J62" s="11" t="n">
        <f aca="false">4.5362E-023*A62^4.4356*0.001</f>
        <v>0.000449796626655405</v>
      </c>
      <c r="K62" s="11" t="n">
        <f aca="false">4.5362E-023*4.4356*A62^(4.4356-1)*0.001</f>
        <v>2.19243727164035E-008</v>
      </c>
      <c r="L62" s="11" t="n">
        <f aca="false">C62*$B$1/2</f>
        <v>1.02785</v>
      </c>
      <c r="M62" s="12" t="n">
        <f aca="false">0.0000000010519*A62^1.8155*0.001</f>
        <v>0.00105953206112871</v>
      </c>
      <c r="N62" s="11" t="n">
        <f aca="false">2*J62*M62/SQRT(-2*$B$3*$B$3+2*$B$3*SQRT($B$3*$B$3-4*M62*M62)+4*J62*J62+4*M62*M62)</f>
        <v>0.00185487314421971</v>
      </c>
      <c r="O62" s="13" t="n">
        <f aca="false">J62/N62</f>
        <v>0.242494549051559</v>
      </c>
      <c r="P62" s="13" t="n">
        <f aca="false">J62/$B$3</f>
        <v>0.131909037407374</v>
      </c>
      <c r="Q62" s="11" t="n">
        <v>1.00939128683462</v>
      </c>
      <c r="R62" s="11" t="n">
        <v>0.696570732250584</v>
      </c>
      <c r="S62" s="11" t="n">
        <f aca="false">Q62*$B$4*SQRT(PI()*$J62)</f>
        <v>7.5887907958015</v>
      </c>
      <c r="T62" s="11" t="n">
        <f aca="false">R62*$B$4*SQRT(PI()*$J62)</f>
        <v>5.23694788183171</v>
      </c>
    </row>
    <row r="63" customFormat="false" ht="14.25" hidden="false" customHeight="false" outlineLevel="0" collapsed="false">
      <c r="A63" s="10" t="n">
        <v>92000</v>
      </c>
      <c r="B63" s="11" t="n">
        <v>72</v>
      </c>
      <c r="C63" s="11" t="n">
        <v>346</v>
      </c>
      <c r="I63" s="11" t="n">
        <f aca="false">B63*$B$1</f>
        <v>0.4392</v>
      </c>
      <c r="J63" s="11" t="n">
        <f aca="false">4.5362E-023*A63^4.4356*0.001</f>
        <v>0.000472138570985575</v>
      </c>
      <c r="K63" s="11" t="n">
        <f aca="false">4.5362E-023*4.4356*A63^(4.4356-1)*0.001</f>
        <v>2.27632374506915E-008</v>
      </c>
      <c r="L63" s="11" t="n">
        <f aca="false">C63*$B$1/2</f>
        <v>1.0553</v>
      </c>
      <c r="M63" s="12" t="n">
        <f aca="false">0.0000000010519*A63^1.8155*0.001</f>
        <v>0.00108076495971068</v>
      </c>
      <c r="N63" s="11" t="n">
        <f aca="false">2*J63*M63/SQRT(-2*$B$3*$B$3+2*$B$3*SQRT($B$3*$B$3-4*M63*M63)+4*J63*J63+4*M63*M63)</f>
        <v>0.00187990609400011</v>
      </c>
      <c r="O63" s="13" t="n">
        <f aca="false">J63/N63</f>
        <v>0.2511500827049</v>
      </c>
      <c r="P63" s="13" t="n">
        <f aca="false">J63/$B$3</f>
        <v>0.138461119383435</v>
      </c>
      <c r="Q63" s="11" t="n">
        <v>1.01288085204812</v>
      </c>
      <c r="R63" s="11" t="n">
        <v>0.710420355122442</v>
      </c>
      <c r="S63" s="11" t="n">
        <f aca="false">Q63*$B$4*SQRT(PI()*$J63)</f>
        <v>7.80185785975047</v>
      </c>
      <c r="T63" s="11" t="n">
        <f aca="false">R63*$B$4*SQRT(PI()*$J63)</f>
        <v>5.47211315144442</v>
      </c>
    </row>
    <row r="64" customFormat="false" ht="14.25" hidden="false" customHeight="false" outlineLevel="0" collapsed="false">
      <c r="A64" s="10" t="n">
        <v>95000</v>
      </c>
      <c r="B64" s="11" t="n">
        <v>88</v>
      </c>
      <c r="C64" s="11" t="n">
        <v>368</v>
      </c>
      <c r="I64" s="11" t="n">
        <f aca="false">B64*$B$1</f>
        <v>0.5368</v>
      </c>
      <c r="J64" s="11" t="n">
        <f aca="false">4.5362E-023*A64^4.4356*0.001</f>
        <v>0.000544356004645081</v>
      </c>
      <c r="K64" s="11" t="n">
        <f aca="false">4.5362E-023*4.4356*A64^(4.4356-1)*0.001</f>
        <v>2.54162683600392E-008</v>
      </c>
      <c r="L64" s="11" t="n">
        <f aca="false">C64*$B$1/2</f>
        <v>1.1224</v>
      </c>
      <c r="M64" s="12" t="n">
        <f aca="false">0.0000000010519*A64^1.8155*0.001</f>
        <v>0.00114559645355472</v>
      </c>
      <c r="N64" s="11" t="n">
        <f aca="false">2*J64*M64/SQRT(-2*$B$3*$B$3+2*$B$3*SQRT($B$3*$B$3-4*M64*M64)+4*J64*J64+4*M64*M64)</f>
        <v>0.00196461711408983</v>
      </c>
      <c r="O64" s="13" t="n">
        <f aca="false">J64/N64</f>
        <v>0.277079946388063</v>
      </c>
      <c r="P64" s="13" t="n">
        <f aca="false">J64/$B$3</f>
        <v>0.159639873499247</v>
      </c>
      <c r="Q64" s="11" t="n">
        <v>1.0263426284197</v>
      </c>
      <c r="R64" s="11" t="n">
        <v>0.754272194324345</v>
      </c>
      <c r="S64" s="11" t="n">
        <f aca="false">Q64*$B$4*SQRT(PI()*$J64)</f>
        <v>8.48865353807625</v>
      </c>
      <c r="T64" s="11" t="n">
        <f aca="false">R64*$B$4*SQRT(PI()*$J64)</f>
        <v>6.23841897796106</v>
      </c>
    </row>
    <row r="65" customFormat="false" ht="14.25" hidden="false" customHeight="false" outlineLevel="0" collapsed="false">
      <c r="A65" s="10" t="n">
        <v>100000</v>
      </c>
      <c r="B65" s="11" t="n">
        <v>120</v>
      </c>
      <c r="C65" s="11" t="n">
        <v>426</v>
      </c>
      <c r="I65" s="11" t="n">
        <f aca="false">B65*$B$1</f>
        <v>0.732</v>
      </c>
      <c r="J65" s="11" t="n">
        <f aca="false">4.5362E-023*A65^4.4356*0.001</f>
        <v>0.00068342709736363</v>
      </c>
      <c r="K65" s="11" t="n">
        <f aca="false">4.5362E-023*4.4356*A65^(4.4356-1)*0.001</f>
        <v>3.03140923306612E-008</v>
      </c>
      <c r="L65" s="11" t="n">
        <f aca="false">C65*$B$1/2</f>
        <v>1.2993</v>
      </c>
      <c r="M65" s="12" t="n">
        <f aca="false">0.0000000010519*A65^1.8155*0.001</f>
        <v>0.00125740289265619</v>
      </c>
      <c r="N65" s="11" t="n">
        <f aca="false">2*J65*M65/SQRT(-2*$B$3*$B$3+2*$B$3*SQRT($B$3*$B$3-4*M65*M65)+4*J65*J65+4*M65*M65)</f>
        <v>0.00214374795169326</v>
      </c>
      <c r="O65" s="13" t="n">
        <f aca="false">J65/N65</f>
        <v>0.318800116787899</v>
      </c>
      <c r="P65" s="13" t="n">
        <f aca="false">J65/$B$3</f>
        <v>0.200424381173533</v>
      </c>
      <c r="Q65" s="11" t="n">
        <v>1.06295422236938</v>
      </c>
      <c r="R65" s="11" t="n">
        <v>0.839558822213829</v>
      </c>
      <c r="S65" s="11" t="n">
        <f aca="false">Q65*$B$4*SQRT(PI()*$J65)</f>
        <v>9.85066592219078</v>
      </c>
      <c r="T65" s="11" t="n">
        <f aca="false">R65*$B$4*SQRT(PI()*$J65)</f>
        <v>7.78040418450162</v>
      </c>
    </row>
    <row r="66" customFormat="false" ht="14.25" hidden="false" customHeight="false" outlineLevel="0" collapsed="false">
      <c r="A66" s="10" t="n">
        <v>105000</v>
      </c>
      <c r="B66" s="11" t="n">
        <v>146</v>
      </c>
      <c r="C66" s="11" t="n">
        <v>460</v>
      </c>
      <c r="I66" s="11" t="n">
        <f aca="false">B66*$B$1</f>
        <v>0.8906</v>
      </c>
      <c r="J66" s="11" t="n">
        <f aca="false">4.5362E-023*A66^4.4356*0.001</f>
        <v>0.000848553930015721</v>
      </c>
      <c r="K66" s="11" t="n">
        <f aca="false">4.5362E-023*4.4356*A66^(4.4356-1)*0.001</f>
        <v>3.58461505902641E-008</v>
      </c>
      <c r="L66" s="11" t="n">
        <f aca="false">C66*$B$1/2</f>
        <v>1.403</v>
      </c>
      <c r="M66" s="12" t="n">
        <f aca="false">0.0000000010519*A66^1.8155*0.001</f>
        <v>0.00137386363276026</v>
      </c>
      <c r="N66" s="11" t="n">
        <f aca="false">2*J66*M66/SQRT(-2*$B$3*$B$3+2*$B$3*SQRT($B$3*$B$3-4*M66*M66)+4*J66*J66+4*M66*M66)</f>
        <v>0.00239684187590327</v>
      </c>
      <c r="O66" s="13" t="n">
        <f aca="false">J66/N66</f>
        <v>0.354030000287748</v>
      </c>
      <c r="P66" s="13" t="n">
        <f aca="false">J66/$B$3</f>
        <v>0.248850092382686</v>
      </c>
      <c r="Q66" s="11" t="n">
        <v>1.12987696504665</v>
      </c>
      <c r="R66" s="11" t="n">
        <v>0.952525722647821</v>
      </c>
      <c r="S66" s="11" t="n">
        <f aca="false">Q66*$B$4*SQRT(PI()*$J66)</f>
        <v>11.6674463168242</v>
      </c>
      <c r="T66" s="11" t="n">
        <f aca="false">R66*$B$4*SQRT(PI()*$J66)</f>
        <v>9.83606452577673</v>
      </c>
    </row>
    <row r="67" customFormat="false" ht="14.25" hidden="false" customHeight="false" outlineLevel="0" collapsed="false">
      <c r="B67" s="0" t="s">
        <v>32</v>
      </c>
    </row>
    <row r="68" customFormat="false" ht="14.25" hidden="false" customHeight="false" outlineLevel="0" collapsed="false">
      <c r="A68" s="8" t="s">
        <v>14</v>
      </c>
      <c r="B68" s="9" t="s">
        <v>15</v>
      </c>
      <c r="C68" s="9" t="s">
        <v>16</v>
      </c>
      <c r="I68" s="9" t="s">
        <v>17</v>
      </c>
      <c r="J68" s="9" t="s">
        <v>18</v>
      </c>
      <c r="K68" s="9" t="s">
        <v>5</v>
      </c>
      <c r="L68" s="9" t="s">
        <v>19</v>
      </c>
      <c r="M68" s="9" t="s">
        <v>20</v>
      </c>
      <c r="N68" s="9" t="s">
        <v>21</v>
      </c>
      <c r="O68" s="9" t="s">
        <v>22</v>
      </c>
      <c r="P68" s="9" t="s">
        <v>23</v>
      </c>
      <c r="Q68" s="9" t="s">
        <v>24</v>
      </c>
      <c r="R68" s="9" t="s">
        <v>25</v>
      </c>
      <c r="S68" s="9" t="s">
        <v>26</v>
      </c>
      <c r="T68" s="9" t="s">
        <v>27</v>
      </c>
    </row>
    <row r="69" customFormat="false" ht="14.25" hidden="false" customHeight="false" outlineLevel="0" collapsed="false">
      <c r="A69" s="10" t="n">
        <v>0</v>
      </c>
      <c r="B69" s="11"/>
      <c r="C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customFormat="false" ht="14.25" hidden="false" customHeight="false" outlineLevel="0" collapsed="false">
      <c r="A70" s="10" t="n">
        <v>20000</v>
      </c>
      <c r="B70" s="11"/>
      <c r="C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customFormat="false" ht="14.25" hidden="false" customHeight="false" outlineLevel="0" collapsed="false">
      <c r="A71" s="10" t="n">
        <v>50000</v>
      </c>
      <c r="B71" s="11"/>
      <c r="C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customFormat="false" ht="14.25" hidden="false" customHeight="false" outlineLevel="0" collapsed="false">
      <c r="A72" s="10" t="n">
        <v>80000</v>
      </c>
      <c r="B72" s="11" t="n">
        <v>24</v>
      </c>
      <c r="C72" s="11" t="n">
        <v>66</v>
      </c>
      <c r="I72" s="11" t="n">
        <f aca="false">B72*$B$1</f>
        <v>0.1464</v>
      </c>
      <c r="J72" s="11" t="n">
        <f aca="false">4.8836E-020*A72^3.7558*0.001</f>
        <v>0.000126988811381971</v>
      </c>
      <c r="K72" s="11" t="n">
        <f aca="false">4.8836E-020*3.7558*A72^(3.7558-1)*0.001</f>
        <v>5.9618072223551E-009</v>
      </c>
      <c r="L72" s="11" t="n">
        <f aca="false">C72*$B$1/2</f>
        <v>0.2013</v>
      </c>
      <c r="M72" s="12" t="n">
        <f aca="false">1.1319E-020*A72^3.9229*0.001</f>
        <v>0.000194151061743433</v>
      </c>
      <c r="N72" s="11" t="n">
        <f aca="false">2*J72*M72/SQRT(-2*$B$3*$B$3+2*$B$3*SQRT($B$3*$B$3-4*M72*M72)+4*J72*J72+4*M72*M72)</f>
        <v>0.000194895754998361</v>
      </c>
      <c r="O72" s="13" t="n">
        <f aca="false">J72/N72</f>
        <v>0.651572998001108</v>
      </c>
      <c r="P72" s="13" t="n">
        <f aca="false">J72/$B$3</f>
        <v>0.0372412127575505</v>
      </c>
      <c r="Q72" s="11" t="n">
        <v>0.723606853081134</v>
      </c>
      <c r="R72" s="11" t="n">
        <v>0.551603523055514</v>
      </c>
      <c r="S72" s="11" t="n">
        <f aca="false">Q72*$B$4*SQRT(PI()*$J72)</f>
        <v>2.89061553521836</v>
      </c>
      <c r="T72" s="11" t="n">
        <f aca="false">R72*$B$4*SQRT(PI()*$J72)</f>
        <v>2.20350830873995</v>
      </c>
    </row>
    <row r="73" customFormat="false" ht="14.25" hidden="false" customHeight="false" outlineLevel="0" collapsed="false">
      <c r="A73" s="10" t="n">
        <v>90000</v>
      </c>
      <c r="B73" s="11" t="n">
        <v>30</v>
      </c>
      <c r="C73" s="11" t="n">
        <v>104</v>
      </c>
      <c r="I73" s="11" t="n">
        <f aca="false">B73*$B$1</f>
        <v>0.183</v>
      </c>
      <c r="J73" s="11" t="n">
        <f aca="false">4.8836E-020*A73^3.7558*0.001</f>
        <v>0.000197644212655276</v>
      </c>
      <c r="K73" s="11" t="n">
        <f aca="false">4.8836E-020*3.7558*A73^(3.7558-1)*0.001</f>
        <v>8.24791259878539E-009</v>
      </c>
      <c r="L73" s="11" t="n">
        <f aca="false">C73*$B$1/2</f>
        <v>0.3172</v>
      </c>
      <c r="M73" s="12" t="n">
        <f aca="false">1.1319E-020*A73^3.9229*0.001</f>
        <v>0.000308181099453027</v>
      </c>
      <c r="N73" s="11" t="n">
        <f aca="false">2*J73*M73/SQRT(-2*$B$3*$B$3+2*$B$3*SQRT($B$3*$B$3-4*M73*M73)+4*J73*J73+4*M73*M73)</f>
        <v>0.000311340248810294</v>
      </c>
      <c r="O73" s="13" t="n">
        <f aca="false">J73/N73</f>
        <v>0.634817417312802</v>
      </c>
      <c r="P73" s="13" t="n">
        <f aca="false">J73/$B$3</f>
        <v>0.0579618794261638</v>
      </c>
      <c r="Q73" s="11" t="n">
        <v>0.763870329232239</v>
      </c>
      <c r="R73" s="11" t="n">
        <v>0.591276136824471</v>
      </c>
      <c r="S73" s="11" t="n">
        <f aca="false">Q73*$B$4*SQRT(PI()*$J73)</f>
        <v>3.80685753332135</v>
      </c>
      <c r="T73" s="11" t="n">
        <f aca="false">R73*$B$4*SQRT(PI()*$J73)</f>
        <v>2.94670957832038</v>
      </c>
    </row>
    <row r="74" customFormat="false" ht="14.25" hidden="false" customHeight="false" outlineLevel="0" collapsed="false">
      <c r="A74" s="10" t="n">
        <v>91000</v>
      </c>
      <c r="B74" s="11" t="n">
        <v>30</v>
      </c>
      <c r="C74" s="11" t="n">
        <v>106</v>
      </c>
      <c r="I74" s="11" t="n">
        <f aca="false">B74*$B$1</f>
        <v>0.183</v>
      </c>
      <c r="J74" s="11" t="n">
        <f aca="false">4.8836E-020*A74^3.7558*0.001</f>
        <v>0.000206019223684178</v>
      </c>
      <c r="K74" s="11" t="n">
        <f aca="false">4.8836E-020*3.7558*A74^(3.7558-1)*0.001</f>
        <v>8.50293406937402E-009</v>
      </c>
      <c r="L74" s="11" t="n">
        <f aca="false">C74*$B$1/2</f>
        <v>0.3233</v>
      </c>
      <c r="M74" s="12" t="n">
        <f aca="false">1.1319E-020*A74^3.9229*0.001</f>
        <v>0.000321833714574423</v>
      </c>
      <c r="N74" s="11" t="n">
        <f aca="false">2*J74*M74/SQRT(-2*$B$3*$B$3+2*$B$3*SQRT($B$3*$B$3-4*M74*M74)+4*J74*J74+4*M74*M74)</f>
        <v>0.000325455774631478</v>
      </c>
      <c r="O74" s="13" t="n">
        <f aca="false">J74/N74</f>
        <v>0.633017570259612</v>
      </c>
      <c r="P74" s="13" t="n">
        <f aca="false">J74/$B$3</f>
        <v>0.0604179664166626</v>
      </c>
      <c r="Q74" s="11" t="n">
        <v>0.768118588633694</v>
      </c>
      <c r="R74" s="11" t="n">
        <v>0.595760841222498</v>
      </c>
      <c r="S74" s="11" t="n">
        <f aca="false">Q74*$B$4*SQRT(PI()*$J74)</f>
        <v>3.90829269078807</v>
      </c>
      <c r="T74" s="11" t="n">
        <f aca="false">R74*$B$4*SQRT(PI()*$J74)</f>
        <v>3.03131284109312</v>
      </c>
    </row>
    <row r="75" customFormat="false" ht="14.25" hidden="false" customHeight="false" outlineLevel="0" collapsed="false">
      <c r="A75" s="10" t="n">
        <v>92000</v>
      </c>
      <c r="B75" s="11" t="n">
        <v>33</v>
      </c>
      <c r="C75" s="11" t="n">
        <v>106</v>
      </c>
      <c r="I75" s="11" t="n">
        <f aca="false">B75*$B$1</f>
        <v>0.2013</v>
      </c>
      <c r="J75" s="11" t="n">
        <f aca="false">4.8836E-020*A75^3.7558*0.001</f>
        <v>0.000214651736895822</v>
      </c>
      <c r="K75" s="11" t="n">
        <f aca="false">4.8836E-020*3.7558*A75^(3.7558-1)*0.001</f>
        <v>8.76292384166662E-009</v>
      </c>
      <c r="L75" s="11" t="n">
        <f aca="false">C75*$B$1/2</f>
        <v>0.3233</v>
      </c>
      <c r="M75" s="12" t="n">
        <f aca="false">1.1319E-020*A75^3.9229*0.001</f>
        <v>0.000335931963065332</v>
      </c>
      <c r="N75" s="11" t="n">
        <f aca="false">2*J75*M75/SQRT(-2*$B$3*$B$3+2*$B$3*SQRT($B$3*$B$3-4*M75*M75)+4*J75*J75+4*M75*M75)</f>
        <v>0.000340079746689266</v>
      </c>
      <c r="O75" s="13" t="n">
        <f aca="false">J75/N75</f>
        <v>0.63118059509716</v>
      </c>
      <c r="P75" s="13" t="n">
        <f aca="false">J75/$B$3</f>
        <v>0.0629495694582898</v>
      </c>
      <c r="Q75" s="11" t="n">
        <v>0.772402126320797</v>
      </c>
      <c r="R75" s="11" t="n">
        <v>0.600335260830213</v>
      </c>
      <c r="S75" s="11" t="n">
        <f aca="false">Q75*$B$4*SQRT(PI()*$J75)</f>
        <v>4.0115812815175</v>
      </c>
      <c r="T75" s="11" t="n">
        <f aca="false">R75*$B$4*SQRT(PI()*$J75)</f>
        <v>3.11792732427201</v>
      </c>
    </row>
    <row r="76" customFormat="false" ht="14.25" hidden="false" customHeight="false" outlineLevel="0" collapsed="false">
      <c r="A76" s="10" t="n">
        <v>95000</v>
      </c>
      <c r="B76" s="11" t="n">
        <v>38</v>
      </c>
      <c r="C76" s="11" t="n">
        <v>110</v>
      </c>
      <c r="I76" s="11" t="n">
        <f aca="false">B76*$B$1</f>
        <v>0.2318</v>
      </c>
      <c r="J76" s="11" t="n">
        <f aca="false">4.8836E-020*A76^3.7558*0.001</f>
        <v>0.000242144384446546</v>
      </c>
      <c r="K76" s="11" t="n">
        <f aca="false">4.8836E-020*3.7558*A76^(3.7558-1)*0.001</f>
        <v>9.57311451688774E-009</v>
      </c>
      <c r="L76" s="11" t="n">
        <f aca="false">C76*$B$1/2</f>
        <v>0.3355</v>
      </c>
      <c r="M76" s="12" t="n">
        <f aca="false">1.1319E-020*A76^3.9229*0.001</f>
        <v>0.000380995627139333</v>
      </c>
      <c r="N76" s="11" t="n">
        <f aca="false">2*J76*M76/SQRT(-2*$B$3*$B$3+2*$B$3*SQRT($B$3*$B$3-4*M76*M76)+4*J76*J76+4*M76*M76)</f>
        <v>0.000387182479657571</v>
      </c>
      <c r="O76" s="13" t="n">
        <f aca="false">J76/N76</f>
        <v>0.625401192380143</v>
      </c>
      <c r="P76" s="13" t="n">
        <f aca="false">J76/$B$3</f>
        <v>0.071012165883617</v>
      </c>
      <c r="Q76" s="11" t="n">
        <v>0.785459076840536</v>
      </c>
      <c r="R76" s="11" t="n">
        <v>0.614582596016699</v>
      </c>
      <c r="S76" s="11" t="n">
        <f aca="false">Q76*$B$4*SQRT(PI()*$J76)</f>
        <v>4.33277059951955</v>
      </c>
      <c r="T76" s="11" t="n">
        <f aca="false">R76*$B$4*SQRT(PI()*$J76)</f>
        <v>3.39017713527316</v>
      </c>
    </row>
    <row r="77" customFormat="false" ht="14.25" hidden="false" customHeight="false" outlineLevel="0" collapsed="false">
      <c r="A77" s="10" t="n">
        <v>100000</v>
      </c>
      <c r="B77" s="11" t="n">
        <v>51</v>
      </c>
      <c r="C77" s="11" t="n">
        <v>162</v>
      </c>
      <c r="I77" s="11" t="n">
        <f aca="false">B77*$B$1</f>
        <v>0.3111</v>
      </c>
      <c r="J77" s="11" t="n">
        <f aca="false">4.8836E-020*A77^3.7558*0.001</f>
        <v>0.000293589206437333</v>
      </c>
      <c r="K77" s="11" t="n">
        <f aca="false">4.8836E-020*3.7558*A77^(3.7558-1)*0.001</f>
        <v>1.10266234153734E-008</v>
      </c>
      <c r="L77" s="11" t="n">
        <f aca="false">C77*$B$1/2</f>
        <v>0.4941</v>
      </c>
      <c r="M77" s="12" t="n">
        <f aca="false">1.1319E-020*A77^3.9229*0.001</f>
        <v>0.000465916466812001</v>
      </c>
      <c r="N77" s="11" t="n">
        <f aca="false">2*J77*M77/SQRT(-2*$B$3*$B$3+2*$B$3*SQRT($B$3*$B$3-4*M77*M77)+4*J77*J77+4*M77*M77)</f>
        <v>0.000477733806735818</v>
      </c>
      <c r="O77" s="13" t="n">
        <f aca="false">J77/N77</f>
        <v>0.614545594843542</v>
      </c>
      <c r="P77" s="13" t="n">
        <f aca="false">J77/$B$3</f>
        <v>0.086099066376531</v>
      </c>
      <c r="Q77" s="11" t="n">
        <v>0.807993475026324</v>
      </c>
      <c r="R77" s="11" t="n">
        <v>0.640096293963581</v>
      </c>
      <c r="S77" s="11" t="n">
        <f aca="false">Q77*$B$4*SQRT(PI()*$J77)</f>
        <v>4.90775448005616</v>
      </c>
      <c r="T77" s="11" t="n">
        <f aca="false">R77*$B$4*SQRT(PI()*$J77)</f>
        <v>3.88794656326248</v>
      </c>
    </row>
    <row r="78" customFormat="false" ht="14.25" hidden="false" customHeight="false" outlineLevel="0" collapsed="false">
      <c r="A78" s="10" t="n">
        <v>105000</v>
      </c>
      <c r="B78" s="11" t="n">
        <v>64</v>
      </c>
      <c r="C78" s="11" t="n">
        <v>192</v>
      </c>
      <c r="I78" s="11" t="n">
        <f aca="false">B78*$B$1</f>
        <v>0.3904</v>
      </c>
      <c r="J78" s="11" t="n">
        <f aca="false">4.8836E-020*A78^3.7558*0.001</f>
        <v>0.000352632920933088</v>
      </c>
      <c r="K78" s="11" t="n">
        <f aca="false">4.8836E-020*3.7558*A78^(3.7558-1)*0.001</f>
        <v>1.2613511661338E-008</v>
      </c>
      <c r="L78" s="11" t="n">
        <f aca="false">C78*$B$1/2</f>
        <v>0.5856</v>
      </c>
      <c r="M78" s="12" t="n">
        <f aca="false">1.1319E-020*A78^3.9229*0.001</f>
        <v>0.000564198024593436</v>
      </c>
      <c r="N78" s="11" t="n">
        <f aca="false">2*J78*M78/SQRT(-2*$B$3*$B$3+2*$B$3*SQRT($B$3*$B$3-4*M78*M78)+4*J78*J78+4*M78*M78)</f>
        <v>0.000586372359219433</v>
      </c>
      <c r="O78" s="13" t="n">
        <f aca="false">J78/N78</f>
        <v>0.601380531310353</v>
      </c>
      <c r="P78" s="13" t="n">
        <f aca="false">J78/$B$3</f>
        <v>0.103414446445083</v>
      </c>
      <c r="Q78" s="11" t="n">
        <v>0.83195318675761</v>
      </c>
      <c r="R78" s="11" t="n">
        <v>0.668071660552098</v>
      </c>
      <c r="S78" s="11" t="n">
        <f aca="false">Q78*$B$4*SQRT(PI()*$J78)</f>
        <v>5.53815681622732</v>
      </c>
      <c r="T78" s="11" t="n">
        <f aca="false">R78*$B$4*SQRT(PI()*$J78)</f>
        <v>4.44722813675917</v>
      </c>
    </row>
    <row r="79" customFormat="false" ht="14.25" hidden="false" customHeight="false" outlineLevel="0" collapsed="false">
      <c r="B79" s="0" t="s">
        <v>33</v>
      </c>
    </row>
    <row r="80" customFormat="false" ht="14.25" hidden="false" customHeight="false" outlineLevel="0" collapsed="false">
      <c r="A80" s="8" t="s">
        <v>14</v>
      </c>
      <c r="B80" s="9" t="s">
        <v>15</v>
      </c>
      <c r="C80" s="9" t="s">
        <v>16</v>
      </c>
      <c r="I80" s="9" t="s">
        <v>17</v>
      </c>
      <c r="J80" s="9" t="s">
        <v>18</v>
      </c>
      <c r="K80" s="9" t="s">
        <v>5</v>
      </c>
      <c r="L80" s="9" t="s">
        <v>19</v>
      </c>
      <c r="M80" s="9" t="s">
        <v>20</v>
      </c>
      <c r="N80" s="9" t="s">
        <v>21</v>
      </c>
      <c r="O80" s="9" t="s">
        <v>22</v>
      </c>
      <c r="P80" s="9" t="s">
        <v>23</v>
      </c>
      <c r="Q80" s="9" t="s">
        <v>24</v>
      </c>
      <c r="R80" s="9" t="s">
        <v>25</v>
      </c>
      <c r="S80" s="9" t="s">
        <v>26</v>
      </c>
      <c r="T80" s="9" t="s">
        <v>27</v>
      </c>
    </row>
    <row r="81" customFormat="false" ht="14.25" hidden="false" customHeight="false" outlineLevel="0" collapsed="false">
      <c r="A81" s="10" t="n">
        <v>0</v>
      </c>
      <c r="B81" s="11"/>
      <c r="C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</row>
    <row r="82" customFormat="false" ht="14.25" hidden="false" customHeight="false" outlineLevel="0" collapsed="false">
      <c r="A82" s="10" t="n">
        <v>20000</v>
      </c>
      <c r="B82" s="11"/>
      <c r="C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 customFormat="false" ht="14.25" hidden="false" customHeight="false" outlineLevel="0" collapsed="false">
      <c r="A83" s="10" t="n">
        <v>50000</v>
      </c>
      <c r="B83" s="11"/>
      <c r="C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</row>
    <row r="84" customFormat="false" ht="14.25" hidden="false" customHeight="false" outlineLevel="0" collapsed="false">
      <c r="A84" s="10" t="n">
        <v>80000</v>
      </c>
      <c r="B84" s="11"/>
      <c r="C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</row>
    <row r="85" customFormat="false" ht="14.25" hidden="false" customHeight="false" outlineLevel="0" collapsed="false">
      <c r="A85" s="10" t="n">
        <v>90000</v>
      </c>
      <c r="B85" s="11"/>
      <c r="C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</row>
    <row r="86" customFormat="false" ht="14.25" hidden="false" customHeight="false" outlineLevel="0" collapsed="false">
      <c r="A86" s="10" t="n">
        <v>91000</v>
      </c>
      <c r="B86" s="11"/>
      <c r="C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</row>
    <row r="87" customFormat="false" ht="14.25" hidden="false" customHeight="false" outlineLevel="0" collapsed="false">
      <c r="A87" s="10" t="n">
        <v>92000</v>
      </c>
      <c r="B87" s="11"/>
      <c r="C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</row>
    <row r="88" customFormat="false" ht="14.25" hidden="false" customHeight="false" outlineLevel="0" collapsed="false">
      <c r="A88" s="10" t="n">
        <v>95000</v>
      </c>
      <c r="B88" s="11" t="n">
        <v>22</v>
      </c>
      <c r="C88" s="11" t="n">
        <v>64</v>
      </c>
      <c r="I88" s="11" t="n">
        <f aca="false">B88*$B$1</f>
        <v>0.1342</v>
      </c>
      <c r="J88" s="11" t="n">
        <f aca="false">8.8645E-029*A88^5.4602*0.001</f>
        <v>0.000133974046228101</v>
      </c>
      <c r="K88" s="11" t="n">
        <f aca="false">8.8645E-029*5.4602*A88^(5.4602-1)*0.001</f>
        <v>7.70026407594397E-009</v>
      </c>
      <c r="L88" s="11" t="n">
        <f aca="false">C88*$B$1/2</f>
        <v>0.1952</v>
      </c>
      <c r="M88" s="12" t="n">
        <f aca="false">1.108E-032*A88^6.2764*0.001</f>
        <v>0.00019351926087908</v>
      </c>
      <c r="N88" s="11" t="n">
        <f aca="false">2*J88*M88/SQRT(-2*$B$3*$B$3+2*$B$3*SQRT($B$3*$B$3-4*M88*M88)+4*J88*J88+4*M88*M88)</f>
        <v>0.000194177051170333</v>
      </c>
      <c r="O88" s="13" t="n">
        <f aca="false">J88/N88</f>
        <v>0.689958187234895</v>
      </c>
      <c r="P88" s="13" t="n">
        <f aca="false">J88/$B$3</f>
        <v>0.0392897287979415</v>
      </c>
      <c r="Q88" s="11" t="n">
        <v>0.713325952181983</v>
      </c>
      <c r="R88" s="11" t="n">
        <v>0.563054460658394</v>
      </c>
      <c r="S88" s="11" t="n">
        <f aca="false">Q88*$B$4*SQRT(PI()*$J88)</f>
        <v>2.92686906021158</v>
      </c>
      <c r="T88" s="11" t="n">
        <f aca="false">R88*$B$4*SQRT(PI()*$J88)</f>
        <v>2.3102856065648</v>
      </c>
    </row>
    <row r="89" customFormat="false" ht="14.25" hidden="false" customHeight="false" outlineLevel="0" collapsed="false">
      <c r="A89" s="10" t="n">
        <v>100000</v>
      </c>
      <c r="B89" s="11" t="n">
        <v>29</v>
      </c>
      <c r="C89" s="11" t="n">
        <v>86</v>
      </c>
      <c r="I89" s="11" t="n">
        <f aca="false">B89*$B$1</f>
        <v>0.1769</v>
      </c>
      <c r="J89" s="11" t="n">
        <f aca="false">8.8645E-029*A89^5.4602*0.001</f>
        <v>0.000177277755433596</v>
      </c>
      <c r="K89" s="11" t="n">
        <f aca="false">8.8645E-029*5.4602*A89^(5.4602-1)*0.001</f>
        <v>9.67972000218518E-009</v>
      </c>
      <c r="L89" s="11" t="n">
        <f aca="false">C89*$B$1/2</f>
        <v>0.2623</v>
      </c>
      <c r="M89" s="12" t="n">
        <f aca="false">1.108E-032*A89^6.2764*0.001</f>
        <v>0.000267017521498473</v>
      </c>
      <c r="N89" s="11" t="n">
        <f aca="false">2*J89*M89/SQRT(-2*$B$3*$B$3+2*$B$3*SQRT($B$3*$B$3-4*M89*M89)+4*J89*J89+4*M89*M89)</f>
        <v>0.000268918032246712</v>
      </c>
      <c r="O89" s="13" t="n">
        <f aca="false">J89/N89</f>
        <v>0.659225987757328</v>
      </c>
      <c r="P89" s="13" t="n">
        <f aca="false">J89/$B$3</f>
        <v>0.0519891361722032</v>
      </c>
      <c r="Q89" s="11" t="n">
        <v>0.745122518286362</v>
      </c>
      <c r="R89" s="11" t="n">
        <v>0.582736914786834</v>
      </c>
      <c r="S89" s="11" t="n">
        <f aca="false">Q89*$B$4*SQRT(PI()*$J89)</f>
        <v>3.51689775568961</v>
      </c>
      <c r="T89" s="11" t="n">
        <f aca="false">R89*$B$4*SQRT(PI()*$J89)</f>
        <v>2.75045525732411</v>
      </c>
    </row>
    <row r="90" customFormat="false" ht="14.25" hidden="false" customHeight="false" outlineLevel="0" collapsed="false">
      <c r="A90" s="10" t="n">
        <v>105000</v>
      </c>
      <c r="B90" s="11" t="n">
        <v>38</v>
      </c>
      <c r="C90" s="11" t="n">
        <v>120</v>
      </c>
      <c r="I90" s="11" t="n">
        <f aca="false">B90*$B$1</f>
        <v>0.2318</v>
      </c>
      <c r="J90" s="11" t="n">
        <f aca="false">8.8645E-029*A90^5.4602*0.001</f>
        <v>0.000231393979508473</v>
      </c>
      <c r="K90" s="11" t="n">
        <f aca="false">8.8645E-029*5.4602*A90^(5.4602-1)*0.001</f>
        <v>1.20329276848777E-008</v>
      </c>
      <c r="L90" s="11" t="n">
        <f aca="false">C90*$B$1/2</f>
        <v>0.366</v>
      </c>
      <c r="M90" s="12" t="n">
        <f aca="false">1.108E-032*A90^6.2764*0.001</f>
        <v>0.000362687240417068</v>
      </c>
      <c r="N90" s="11" t="n">
        <f aca="false">2*J90*M90/SQRT(-2*$B$3*$B$3+2*$B$3*SQRT($B$3*$B$3-4*M90*M90)+4*J90*J90+4*M90*M90)</f>
        <v>0.000367957453616461</v>
      </c>
      <c r="O90" s="13" t="n">
        <f aca="false">J90/N90</f>
        <v>0.628860693632437</v>
      </c>
      <c r="P90" s="13" t="n">
        <f aca="false">J90/$B$3</f>
        <v>0.0678594620101683</v>
      </c>
      <c r="Q90" s="11" t="n">
        <v>0.779933415475187</v>
      </c>
      <c r="R90" s="11" t="n">
        <v>0.609162646397327</v>
      </c>
      <c r="S90" s="11" t="n">
        <f aca="false">Q90*$B$4*SQRT(PI()*$J90)</f>
        <v>4.20570190552824</v>
      </c>
      <c r="T90" s="11" t="n">
        <f aca="false">R90*$B$4*SQRT(PI()*$J90)</f>
        <v>3.28484002851571</v>
      </c>
    </row>
    <row r="91" customFormat="false" ht="14.25" hidden="false" customHeight="false" outlineLevel="0" collapsed="false">
      <c r="B91" s="0" t="s">
        <v>34</v>
      </c>
    </row>
    <row r="92" customFormat="false" ht="14.25" hidden="false" customHeight="false" outlineLevel="0" collapsed="false">
      <c r="A92" s="8" t="s">
        <v>14</v>
      </c>
      <c r="B92" s="9" t="s">
        <v>15</v>
      </c>
      <c r="C92" s="9" t="s">
        <v>16</v>
      </c>
      <c r="I92" s="9" t="s">
        <v>17</v>
      </c>
      <c r="J92" s="9" t="s">
        <v>18</v>
      </c>
      <c r="K92" s="9" t="s">
        <v>5</v>
      </c>
      <c r="L92" s="9" t="s">
        <v>19</v>
      </c>
      <c r="M92" s="9" t="s">
        <v>20</v>
      </c>
      <c r="N92" s="9" t="s">
        <v>21</v>
      </c>
      <c r="O92" s="9" t="s">
        <v>22</v>
      </c>
      <c r="P92" s="9" t="s">
        <v>23</v>
      </c>
      <c r="Q92" s="9" t="s">
        <v>24</v>
      </c>
      <c r="R92" s="9" t="s">
        <v>25</v>
      </c>
      <c r="S92" s="9" t="s">
        <v>26</v>
      </c>
      <c r="T92" s="9" t="s">
        <v>27</v>
      </c>
    </row>
    <row r="93" customFormat="false" ht="14.25" hidden="false" customHeight="false" outlineLevel="0" collapsed="false">
      <c r="A93" s="10" t="n">
        <v>0</v>
      </c>
      <c r="B93" s="11"/>
      <c r="C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</row>
    <row r="94" customFormat="false" ht="14.25" hidden="false" customHeight="false" outlineLevel="0" collapsed="false">
      <c r="A94" s="10" t="n">
        <v>20000</v>
      </c>
      <c r="B94" s="11"/>
      <c r="C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</row>
    <row r="95" customFormat="false" ht="14.25" hidden="false" customHeight="false" outlineLevel="0" collapsed="false">
      <c r="A95" s="10" t="n">
        <v>50000</v>
      </c>
      <c r="B95" s="11"/>
      <c r="C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</row>
    <row r="96" customFormat="false" ht="14.25" hidden="false" customHeight="false" outlineLevel="0" collapsed="false">
      <c r="A96" s="10" t="n">
        <v>80000</v>
      </c>
      <c r="B96" s="11"/>
      <c r="C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</row>
    <row r="97" customFormat="false" ht="14.25" hidden="false" customHeight="false" outlineLevel="0" collapsed="false">
      <c r="A97" s="10" t="n">
        <v>90000</v>
      </c>
      <c r="B97" s="11" t="n">
        <v>18</v>
      </c>
      <c r="C97" s="11" t="n">
        <v>56</v>
      </c>
      <c r="I97" s="11" t="n">
        <f aca="false">B97*$B$1</f>
        <v>0.1098</v>
      </c>
      <c r="J97" s="11" t="n">
        <f aca="false">1.8044E-020*A97^3.7923*0.001</f>
        <v>0.000110740552764068</v>
      </c>
      <c r="K97" s="11" t="n">
        <f aca="false">1.8044E-020*3.7923*A97^(3.7923-1)*0.001</f>
        <v>4.66623775830196E-009</v>
      </c>
      <c r="L97" s="11" t="n">
        <f aca="false">C97*$B$1/2</f>
        <v>0.1708</v>
      </c>
      <c r="M97" s="12" t="n">
        <f aca="false">0.00000082622*A97^1.0743*0.001</f>
        <v>0.000173555520133226</v>
      </c>
      <c r="N97" s="11" t="n">
        <f aca="false">2*J97*M97/SQRT(-2*$B$3*$B$3+2*$B$3*SQRT($B$3*$B$3-4*M97*M97)+4*J97*J97+4*M97*M97)</f>
        <v>0.000174113237164378</v>
      </c>
      <c r="O97" s="13" t="n">
        <f aca="false">J97/N97</f>
        <v>0.636026040108138</v>
      </c>
      <c r="P97" s="13" t="n">
        <f aca="false">J97/$B$3</f>
        <v>0.0324761877955565</v>
      </c>
      <c r="Q97" s="11" t="n">
        <v>0.720202409042705</v>
      </c>
      <c r="R97" s="11" t="n">
        <v>0.537720734444137</v>
      </c>
      <c r="S97" s="11" t="n">
        <f aca="false">Q97*$B$4*SQRT(PI()*$J97)</f>
        <v>2.68666084008845</v>
      </c>
      <c r="T97" s="11" t="n">
        <f aca="false">R97*$B$4*SQRT(PI()*$J97)</f>
        <v>2.00592669782225</v>
      </c>
    </row>
    <row r="98" customFormat="false" ht="14.25" hidden="false" customHeight="false" outlineLevel="0" collapsed="false">
      <c r="A98" s="10" t="n">
        <v>91000</v>
      </c>
      <c r="B98" s="11" t="n">
        <v>18</v>
      </c>
      <c r="C98" s="11" t="n">
        <v>58</v>
      </c>
      <c r="I98" s="11" t="n">
        <f aca="false">B98*$B$1</f>
        <v>0.1098</v>
      </c>
      <c r="J98" s="11" t="n">
        <f aca="false">1.8044E-020*A98^3.7923*0.001</f>
        <v>0.000115479658399857</v>
      </c>
      <c r="K98" s="11" t="n">
        <f aca="false">1.8044E-020*3.7923*A98^(3.7923-1)*0.001</f>
        <v>4.81245613790962E-009</v>
      </c>
      <c r="L98" s="11" t="n">
        <f aca="false">C98*$B$1/2</f>
        <v>0.1769</v>
      </c>
      <c r="M98" s="12" t="n">
        <f aca="false">0.00000082622*A98^1.0743*0.001</f>
        <v>0.000175628046750083</v>
      </c>
      <c r="N98" s="11" t="n">
        <f aca="false">2*J98*M98/SQRT(-2*$B$3*$B$3+2*$B$3*SQRT($B$3*$B$3-4*M98*M98)+4*J98*J98+4*M98*M98)</f>
        <v>0.000176172265489625</v>
      </c>
      <c r="O98" s="13" t="n">
        <f aca="false">J98/N98</f>
        <v>0.655492838665105</v>
      </c>
      <c r="P98" s="13" t="n">
        <f aca="false">J98/$B$3</f>
        <v>0.0338659956010019</v>
      </c>
      <c r="Q98" s="11" t="n">
        <v>0.7159055613339</v>
      </c>
      <c r="R98" s="11" t="n">
        <v>0.545035205336204</v>
      </c>
      <c r="S98" s="11" t="n">
        <f aca="false">Q98*$B$4*SQRT(PI()*$J98)</f>
        <v>2.72717755169244</v>
      </c>
      <c r="T98" s="11" t="n">
        <f aca="false">R98*$B$4*SQRT(PI()*$J98)</f>
        <v>2.07626236916703</v>
      </c>
    </row>
    <row r="99" customFormat="false" ht="14.25" hidden="false" customHeight="false" outlineLevel="0" collapsed="false">
      <c r="A99" s="10" t="n">
        <v>92000</v>
      </c>
      <c r="B99" s="11" t="n">
        <v>19</v>
      </c>
      <c r="C99" s="11" t="n">
        <v>59</v>
      </c>
      <c r="I99" s="11" t="n">
        <f aca="false">B99*$B$1</f>
        <v>0.1159</v>
      </c>
      <c r="J99" s="11" t="n">
        <f aca="false">1.8044E-020*A99^3.7923*0.001</f>
        <v>0.000120366434511495</v>
      </c>
      <c r="K99" s="11" t="n">
        <f aca="false">1.8044E-020*3.7923*A99^(3.7923-1)*0.001</f>
        <v>4.96158293041241E-009</v>
      </c>
      <c r="L99" s="11" t="n">
        <f aca="false">C99*$B$1/2</f>
        <v>0.17995</v>
      </c>
      <c r="M99" s="12" t="n">
        <f aca="false">0.00000082622*A99^1.0743*0.001</f>
        <v>0.000177702266274589</v>
      </c>
      <c r="N99" s="11" t="n">
        <f aca="false">2*J99*M99/SQRT(-2*$B$3*$B$3+2*$B$3*SQRT($B$3*$B$3-4*M99*M99)+4*J99*J99+4*M99*M99)</f>
        <v>0.000178233460435641</v>
      </c>
      <c r="O99" s="13" t="n">
        <f aca="false">J99/N99</f>
        <v>0.675330177719119</v>
      </c>
      <c r="P99" s="13" t="n">
        <f aca="false">J99/$B$3</f>
        <v>0.0352991098013123</v>
      </c>
      <c r="Q99" s="11" t="n">
        <v>0.711559932566238</v>
      </c>
      <c r="R99" s="11" t="n">
        <v>0.55222399822367</v>
      </c>
      <c r="S99" s="11" t="n">
        <f aca="false">Q99*$B$4*SQRT(PI()*$J99)</f>
        <v>2.76738202242928</v>
      </c>
      <c r="T99" s="11" t="n">
        <f aca="false">R99*$B$4*SQRT(PI()*$J99)</f>
        <v>2.14769648359303</v>
      </c>
    </row>
    <row r="100" customFormat="false" ht="14.25" hidden="false" customHeight="false" outlineLevel="0" collapsed="false">
      <c r="A100" s="10" t="n">
        <v>95000</v>
      </c>
      <c r="B100" s="11" t="n">
        <v>26</v>
      </c>
      <c r="C100" s="11" t="n">
        <v>61</v>
      </c>
      <c r="I100" s="11" t="n">
        <f aca="false">B100*$B$1</f>
        <v>0.1586</v>
      </c>
      <c r="J100" s="11" t="n">
        <f aca="false">1.8044E-020*A100^3.7923*0.001</f>
        <v>0.000135942122615749</v>
      </c>
      <c r="K100" s="11" t="n">
        <f aca="false">1.8044E-020*3.7923*A100^(3.7923-1)*0.001</f>
        <v>5.42666643784951E-009</v>
      </c>
      <c r="L100" s="11" t="n">
        <f aca="false">C100*$B$1/2</f>
        <v>0.18605</v>
      </c>
      <c r="M100" s="12" t="n">
        <f aca="false">0.00000082622*A100^1.0743*0.001</f>
        <v>0.000183934913632977</v>
      </c>
      <c r="N100" s="11" t="n">
        <f aca="false">2*J100*M100/SQRT(-2*$B$3*$B$3+2*$B$3*SQRT($B$3*$B$3-4*M100*M100)+4*J100*J100+4*M100*M100)</f>
        <v>0.000184429665478622</v>
      </c>
      <c r="O100" s="13" t="n">
        <f aca="false">J100/N100</f>
        <v>0.737094665670833</v>
      </c>
      <c r="P100" s="13" t="n">
        <f aca="false">J100/$B$3</f>
        <v>0.0398668942243903</v>
      </c>
      <c r="Q100" s="11" t="n">
        <v>0.697885070229324</v>
      </c>
      <c r="R100" s="11" t="n">
        <v>0.572690436563759</v>
      </c>
      <c r="S100" s="11" t="n">
        <f aca="false">Q100*$B$4*SQRT(PI()*$J100)</f>
        <v>2.88446891461442</v>
      </c>
      <c r="T100" s="11" t="n">
        <f aca="false">R100*$B$4*SQRT(PI()*$J100)</f>
        <v>2.36701977507888</v>
      </c>
    </row>
    <row r="101" customFormat="false" ht="14.25" hidden="false" customHeight="false" outlineLevel="0" collapsed="false">
      <c r="A101" s="10" t="n">
        <v>100000</v>
      </c>
      <c r="B101" s="11" t="n">
        <v>26</v>
      </c>
      <c r="C101" s="11" t="n">
        <v>62</v>
      </c>
      <c r="I101" s="11" t="n">
        <f aca="false">B101*$B$1</f>
        <v>0.1586</v>
      </c>
      <c r="J101" s="11" t="n">
        <f aca="false">1.8044E-020*A101^3.7923*0.001</f>
        <v>0.000165132599824713</v>
      </c>
      <c r="K101" s="11" t="n">
        <f aca="false">1.8044E-020*3.7923*A101^(3.7923-1)*0.001</f>
        <v>6.2623235831526E-009</v>
      </c>
      <c r="L101" s="11" t="n">
        <f aca="false">C101*$B$1/2</f>
        <v>0.1891</v>
      </c>
      <c r="M101" s="12" t="n">
        <f aca="false">0.00000082622*A101^1.0743*0.001</f>
        <v>0.000194354993622782</v>
      </c>
      <c r="N101" s="11" t="n">
        <f aca="false">2*J101*M101/SQRT(-2*$B$3*$B$3+2*$B$3*SQRT($B$3*$B$3-4*M101*M101)+4*J101*J101+4*M101*M101)</f>
        <v>0.000194796679706041</v>
      </c>
      <c r="O101" s="13" t="n">
        <f aca="false">J101/N101</f>
        <v>0.847717733556382</v>
      </c>
      <c r="P101" s="13" t="n">
        <f aca="false">J101/$B$3</f>
        <v>0.0484274025117198</v>
      </c>
      <c r="Q101" s="11" t="n">
        <v>0.670709416720444</v>
      </c>
      <c r="R101" s="11" t="n">
        <v>0.601031698574174</v>
      </c>
      <c r="S101" s="11" t="n">
        <f aca="false">Q101*$B$4*SQRT(PI()*$J101)</f>
        <v>3.05531326127866</v>
      </c>
      <c r="T101" s="11" t="n">
        <f aca="false">R101*$B$4*SQRT(PI()*$J101)</f>
        <v>2.73790716713303</v>
      </c>
    </row>
    <row r="102" customFormat="false" ht="14.25" hidden="false" customHeight="false" outlineLevel="0" collapsed="false">
      <c r="A102" s="10" t="n">
        <v>105000</v>
      </c>
      <c r="B102" s="11" t="n">
        <v>32</v>
      </c>
      <c r="C102" s="11" t="n">
        <v>68</v>
      </c>
      <c r="I102" s="11" t="n">
        <f aca="false">B102*$B$1</f>
        <v>0.1952</v>
      </c>
      <c r="J102" s="11" t="n">
        <f aca="false">1.8044E-020*A102^3.7923*0.001</f>
        <v>0.000198695941888392</v>
      </c>
      <c r="K102" s="11" t="n">
        <f aca="false">1.8044E-020*3.7923*A102^(3.7923-1)*0.001</f>
        <v>7.17632971831762E-009</v>
      </c>
      <c r="L102" s="11" t="n">
        <f aca="false">C102*$B$1/2</f>
        <v>0.2074</v>
      </c>
      <c r="M102" s="12" t="n">
        <f aca="false">0.00000082622*A102^1.0743*0.001</f>
        <v>0.000204813871806943</v>
      </c>
      <c r="N102" s="11" t="n">
        <f aca="false">2*J102*M102/SQRT(-2*$B$3*$B$3+2*$B$3*SQRT($B$3*$B$3-4*M102*M102)+4*J102*J102+4*M102*M102)</f>
        <v>0.000205210438485505</v>
      </c>
      <c r="O102" s="13" t="n">
        <f aca="false">J102/N102</f>
        <v>0.968254555444689</v>
      </c>
      <c r="P102" s="13" t="n">
        <f aca="false">J102/$B$3</f>
        <v>0.0582703134661991</v>
      </c>
      <c r="Q102" s="11" t="n">
        <v>0.633241073924908</v>
      </c>
      <c r="R102" s="11" t="n">
        <v>0.618041520567637</v>
      </c>
      <c r="S102" s="11" t="n">
        <f aca="false">Q102*$B$4*SQRT(PI()*$J102)</f>
        <v>3.16423337812084</v>
      </c>
      <c r="T102" s="11" t="n">
        <f aca="false">R102*$B$4*SQRT(PI()*$J102)</f>
        <v>3.08828294463504</v>
      </c>
    </row>
    <row r="103" customFormat="false" ht="14.25" hidden="false" customHeight="false" outlineLevel="0" collapsed="false">
      <c r="B103" s="0" t="s">
        <v>35</v>
      </c>
    </row>
    <row r="104" customFormat="false" ht="14.25" hidden="false" customHeight="false" outlineLevel="0" collapsed="false">
      <c r="A104" s="8" t="s">
        <v>14</v>
      </c>
      <c r="B104" s="9" t="s">
        <v>15</v>
      </c>
      <c r="C104" s="9" t="s">
        <v>16</v>
      </c>
      <c r="I104" s="9" t="s">
        <v>17</v>
      </c>
      <c r="J104" s="9" t="s">
        <v>18</v>
      </c>
      <c r="K104" s="9" t="s">
        <v>5</v>
      </c>
      <c r="L104" s="9" t="s">
        <v>19</v>
      </c>
      <c r="M104" s="9" t="s">
        <v>20</v>
      </c>
      <c r="N104" s="9" t="s">
        <v>21</v>
      </c>
      <c r="O104" s="9" t="s">
        <v>22</v>
      </c>
      <c r="P104" s="9" t="s">
        <v>23</v>
      </c>
      <c r="Q104" s="9" t="s">
        <v>24</v>
      </c>
      <c r="R104" s="9" t="s">
        <v>25</v>
      </c>
      <c r="S104" s="9" t="s">
        <v>26</v>
      </c>
      <c r="T104" s="9" t="s">
        <v>27</v>
      </c>
    </row>
    <row r="105" customFormat="false" ht="14.25" hidden="false" customHeight="false" outlineLevel="0" collapsed="false">
      <c r="A105" s="10" t="n">
        <v>0</v>
      </c>
      <c r="B105" s="11"/>
      <c r="C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 customFormat="false" ht="14.25" hidden="false" customHeight="false" outlineLevel="0" collapsed="false">
      <c r="A106" s="10" t="n">
        <v>20000</v>
      </c>
      <c r="B106" s="11"/>
      <c r="C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</row>
    <row r="107" customFormat="false" ht="14.25" hidden="false" customHeight="false" outlineLevel="0" collapsed="false">
      <c r="A107" s="10" t="n">
        <v>50000</v>
      </c>
      <c r="B107" s="11"/>
      <c r="C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</row>
    <row r="108" customFormat="false" ht="14.25" hidden="false" customHeight="false" outlineLevel="0" collapsed="false">
      <c r="A108" s="10" t="n">
        <v>80000</v>
      </c>
      <c r="B108" s="11" t="n">
        <v>21</v>
      </c>
      <c r="C108" s="11" t="n">
        <v>52</v>
      </c>
      <c r="I108" s="11" t="n">
        <f aca="false">B108*$B$1</f>
        <v>0.1281</v>
      </c>
      <c r="J108" s="11" t="n">
        <f aca="false">0.00000000000021592*A108^2.399*0.001</f>
        <v>0.000124969994394383</v>
      </c>
      <c r="K108" s="11" t="n">
        <f aca="false">0.00000000000021592*2.399*A108^(2.399-1)*0.001</f>
        <v>3.74753770690156E-009</v>
      </c>
      <c r="L108" s="11" t="n">
        <f aca="false">C108*$B$1/2</f>
        <v>0.1586</v>
      </c>
      <c r="M108" s="12" t="n">
        <f aca="false">0.00000000003019*A108^1.9854*0.001</f>
        <v>0.000163854349128298</v>
      </c>
      <c r="N108" s="11" t="n">
        <f aca="false">2*J108*M108/SQRT(-2*$B$3*$B$3+2*$B$3*SQRT($B$3*$B$3-4*M108*M108)+4*J108*J108+4*M108*M108)</f>
        <v>0.000164182051071972</v>
      </c>
      <c r="O108" s="13" t="n">
        <f aca="false">J108/N108</f>
        <v>0.761167213945941</v>
      </c>
      <c r="P108" s="13" t="n">
        <f aca="false">J108/$B$3</f>
        <v>0.0366491669533954</v>
      </c>
      <c r="Q108" s="11" t="n">
        <v>0.685326518203271</v>
      </c>
      <c r="R108" s="11" t="n">
        <v>0.572088102954059</v>
      </c>
      <c r="S108" s="11" t="n">
        <f aca="false">Q108*$B$4*SQRT(PI()*$J108)</f>
        <v>2.71584727610321</v>
      </c>
      <c r="T108" s="11" t="n">
        <f aca="false">R108*$B$4*SQRT(PI()*$J108)</f>
        <v>2.26710024321282</v>
      </c>
    </row>
    <row r="109" customFormat="false" ht="14.25" hidden="false" customHeight="false" outlineLevel="0" collapsed="false">
      <c r="A109" s="10" t="n">
        <v>90000</v>
      </c>
      <c r="B109" s="11" t="n">
        <v>26</v>
      </c>
      <c r="C109" s="11" t="n">
        <v>70</v>
      </c>
      <c r="I109" s="11" t="n">
        <f aca="false">B109*$B$1</f>
        <v>0.1586</v>
      </c>
      <c r="J109" s="11" t="n">
        <f aca="false">0.00000000000021592*A109^2.399*0.001</f>
        <v>0.000165775616506224</v>
      </c>
      <c r="K109" s="11" t="n">
        <f aca="false">0.00000000000021592*2.399*A109^(2.399-1)*0.001</f>
        <v>4.41884115553812E-009</v>
      </c>
      <c r="L109" s="11" t="n">
        <f aca="false">C109*$B$1/2</f>
        <v>0.2135</v>
      </c>
      <c r="M109" s="12" t="n">
        <f aca="false">0.00000000003019*A109^1.9854*0.001</f>
        <v>0.000207021852874882</v>
      </c>
      <c r="N109" s="11" t="n">
        <f aca="false">2*J109*M109/SQRT(-2*$B$3*$B$3+2*$B$3*SQRT($B$3*$B$3-4*M109*M109)+4*J109*J109+4*M109*M109)</f>
        <v>0.000207623909157818</v>
      </c>
      <c r="O109" s="13" t="n">
        <f aca="false">J109/N109</f>
        <v>0.798441842168644</v>
      </c>
      <c r="P109" s="13" t="n">
        <f aca="false">J109/$B$3</f>
        <v>0.0486159759835256</v>
      </c>
      <c r="Q109" s="11" t="n">
        <v>0.688005649456153</v>
      </c>
      <c r="R109" s="11" t="n">
        <v>0.595010392066879</v>
      </c>
      <c r="S109" s="11" t="n">
        <f aca="false">Q109*$B$4*SQRT(PI()*$J109)</f>
        <v>3.14019966009994</v>
      </c>
      <c r="T109" s="11" t="n">
        <f aca="false">R109*$B$4*SQRT(PI()*$J109)</f>
        <v>2.71575012850737</v>
      </c>
    </row>
    <row r="110" customFormat="false" ht="14.25" hidden="false" customHeight="false" outlineLevel="0" collapsed="false">
      <c r="A110" s="10" t="n">
        <v>91000</v>
      </c>
      <c r="B110" s="11" t="n">
        <v>26</v>
      </c>
      <c r="C110" s="11" t="n">
        <v>70</v>
      </c>
      <c r="I110" s="11" t="n">
        <f aca="false">B110*$B$1</f>
        <v>0.1586</v>
      </c>
      <c r="J110" s="11" t="n">
        <f aca="false">0.00000000000021592*A110^2.399*0.001</f>
        <v>0.000170228852545876</v>
      </c>
      <c r="K110" s="11" t="n">
        <f aca="false">0.00000000000021592*2.399*A110^(2.399-1)*0.001</f>
        <v>4.48768150832481E-009</v>
      </c>
      <c r="L110" s="11" t="n">
        <f aca="false">C110*$B$1/2</f>
        <v>0.2135</v>
      </c>
      <c r="M110" s="12" t="n">
        <f aca="false">0.00000000003019*A110^1.9854*0.001</f>
        <v>0.000211613754852865</v>
      </c>
      <c r="N110" s="11" t="n">
        <f aca="false">2*J110*M110/SQRT(-2*$B$3*$B$3+2*$B$3*SQRT($B$3*$B$3-4*M110*M110)+4*J110*J110+4*M110*M110)</f>
        <v>0.000212251230358073</v>
      </c>
      <c r="O110" s="13" t="n">
        <f aca="false">J110/N110</f>
        <v>0.802015857616921</v>
      </c>
      <c r="P110" s="13" t="n">
        <f aca="false">J110/$B$3</f>
        <v>0.0499219486043216</v>
      </c>
      <c r="Q110" s="11" t="n">
        <v>0.68814946130992</v>
      </c>
      <c r="R110" s="11" t="n">
        <v>0.597103174833426</v>
      </c>
      <c r="S110" s="11" t="n">
        <f aca="false">Q110*$B$4*SQRT(PI()*$J110)</f>
        <v>3.18276293714634</v>
      </c>
      <c r="T110" s="11" t="n">
        <f aca="false">R110*$B$4*SQRT(PI()*$J110)</f>
        <v>2.76166437868698</v>
      </c>
    </row>
    <row r="111" customFormat="false" ht="14.25" hidden="false" customHeight="false" outlineLevel="0" collapsed="false">
      <c r="A111" s="10" t="n">
        <v>92000</v>
      </c>
      <c r="B111" s="11" t="n">
        <v>28</v>
      </c>
      <c r="C111" s="11" t="n">
        <v>71</v>
      </c>
      <c r="I111" s="11" t="n">
        <f aca="false">B111*$B$1</f>
        <v>0.1708</v>
      </c>
      <c r="J111" s="11" t="n">
        <f aca="false">0.00000000000021592*A111^2.399*0.001</f>
        <v>0.000174751080357831</v>
      </c>
      <c r="K111" s="11" t="n">
        <f aca="false">0.00000000000021592*2.399*A111^(2.399-1)*0.001</f>
        <v>4.55682436715693E-009</v>
      </c>
      <c r="L111" s="11" t="n">
        <f aca="false">C111*$B$1/2</f>
        <v>0.21655</v>
      </c>
      <c r="M111" s="12" t="n">
        <f aca="false">0.00000000003019*A111^1.9854*0.001</f>
        <v>0.000216255651275546</v>
      </c>
      <c r="N111" s="11" t="n">
        <f aca="false">2*J111*M111/SQRT(-2*$B$3*$B$3+2*$B$3*SQRT($B$3*$B$3-4*M111*M111)+4*J111*J111+4*M111*M111)</f>
        <v>0.000216930221989368</v>
      </c>
      <c r="O111" s="13" t="n">
        <f aca="false">J111/N111</f>
        <v>0.805563552903181</v>
      </c>
      <c r="P111" s="13" t="n">
        <f aca="false">J111/$B$3</f>
        <v>0.0512481540097455</v>
      </c>
      <c r="Q111" s="11" t="n">
        <v>0.688268005891583</v>
      </c>
      <c r="R111" s="11" t="n">
        <v>0.599160899792013</v>
      </c>
      <c r="S111" s="11" t="n">
        <f aca="false">Q111*$B$4*SQRT(PI()*$J111)</f>
        <v>3.22531731848632</v>
      </c>
      <c r="T111" s="11" t="n">
        <f aca="false">R111*$B$4*SQRT(PI()*$J111)</f>
        <v>2.80774932165514</v>
      </c>
    </row>
    <row r="112" customFormat="false" ht="14.25" hidden="false" customHeight="false" outlineLevel="0" collapsed="false">
      <c r="A112" s="10" t="n">
        <v>95000</v>
      </c>
      <c r="B112" s="11" t="n">
        <v>35</v>
      </c>
      <c r="C112" s="11" t="n">
        <v>78</v>
      </c>
      <c r="I112" s="11" t="n">
        <f aca="false">B112*$B$1</f>
        <v>0.2135</v>
      </c>
      <c r="J112" s="11" t="n">
        <f aca="false">0.00000000000021592*A112^2.399*0.001</f>
        <v>0.000188734719773371</v>
      </c>
      <c r="K112" s="11" t="n">
        <f aca="false">0.00000000000021592*2.399*A112^(2.399-1)*0.001</f>
        <v>4.76604834459281E-009</v>
      </c>
      <c r="L112" s="11" t="n">
        <f aca="false">C112*$B$1/2</f>
        <v>0.2379</v>
      </c>
      <c r="M112" s="12" t="n">
        <f aca="false">0.00000000003019*A112^1.9854*0.001</f>
        <v>0.000230481227878767</v>
      </c>
      <c r="N112" s="11" t="n">
        <f aca="false">2*J112*M112/SQRT(-2*$B$3*$B$3+2*$B$3*SQRT($B$3*$B$3-4*M112*M112)+4*J112*J112+4*M112*M112)</f>
        <v>0.000231277760358592</v>
      </c>
      <c r="O112" s="13" t="n">
        <f aca="false">J112/N112</f>
        <v>0.816052176745145</v>
      </c>
      <c r="P112" s="13" t="n">
        <f aca="false">J112/$B$3</f>
        <v>0.0553490482927273</v>
      </c>
      <c r="Q112" s="11" t="n">
        <v>0.688471512379511</v>
      </c>
      <c r="R112" s="11" t="n">
        <v>0.605135048139761</v>
      </c>
      <c r="S112" s="11" t="n">
        <f aca="false">Q112*$B$4*SQRT(PI()*$J112)</f>
        <v>3.35287071076736</v>
      </c>
      <c r="T112" s="11" t="n">
        <f aca="false">R112*$B$4*SQRT(PI()*$J112)</f>
        <v>2.94702038135773</v>
      </c>
    </row>
    <row r="113" customFormat="false" ht="14.25" hidden="false" customHeight="false" outlineLevel="0" collapsed="false">
      <c r="A113" s="10" t="n">
        <v>100000</v>
      </c>
      <c r="B113" s="11" t="n">
        <v>36</v>
      </c>
      <c r="C113" s="11" t="n">
        <v>82</v>
      </c>
      <c r="I113" s="11" t="n">
        <f aca="false">B113*$B$1</f>
        <v>0.2196</v>
      </c>
      <c r="J113" s="11" t="n">
        <f aca="false">0.00000000000021592*A113^2.399*0.001</f>
        <v>0.000213448384198326</v>
      </c>
      <c r="K113" s="11" t="n">
        <f aca="false">0.00000000000021592*2.399*A113^(2.399-1)*0.001</f>
        <v>5.12062673691785E-009</v>
      </c>
      <c r="L113" s="11" t="n">
        <f aca="false">C113*$B$1/2</f>
        <v>0.2501</v>
      </c>
      <c r="M113" s="12" t="n">
        <f aca="false">0.00000000003019*A113^1.9854*0.001</f>
        <v>0.000255189683353892</v>
      </c>
      <c r="N113" s="11" t="n">
        <f aca="false">2*J113*M113/SQRT(-2*$B$3*$B$3+2*$B$3*SQRT($B$3*$B$3-4*M113*M113)+4*J113*J113+4*M113*M113)</f>
        <v>0.00025622905203719</v>
      </c>
      <c r="O113" s="13" t="n">
        <f aca="false">J113/N113</f>
        <v>0.833037403453162</v>
      </c>
      <c r="P113" s="13" t="n">
        <f aca="false">J113/$B$3</f>
        <v>0.0625966697552205</v>
      </c>
      <c r="Q113" s="11" t="n">
        <v>0.688298006529263</v>
      </c>
      <c r="R113" s="11" t="n">
        <v>0.61447565379658</v>
      </c>
      <c r="S113" s="11" t="n">
        <f aca="false">Q113*$B$4*SQRT(PI()*$J113)</f>
        <v>3.56474016532188</v>
      </c>
      <c r="T113" s="11" t="n">
        <f aca="false">R113*$B$4*SQRT(PI()*$J113)</f>
        <v>3.18240939668909</v>
      </c>
    </row>
    <row r="114" customFormat="false" ht="14.25" hidden="false" customHeight="false" outlineLevel="0" collapsed="false">
      <c r="A114" s="10" t="n">
        <v>105000</v>
      </c>
      <c r="B114" s="11" t="n">
        <v>38</v>
      </c>
      <c r="C114" s="11" t="n">
        <v>90</v>
      </c>
      <c r="I114" s="11" t="n">
        <f aca="false">B114*$B$1</f>
        <v>0.2318</v>
      </c>
      <c r="J114" s="11" t="n">
        <f aca="false">0.00000000000021592*A114^2.399*0.001</f>
        <v>0.000239952898321483</v>
      </c>
      <c r="K114" s="11" t="n">
        <f aca="false">0.00000000000021592*2.399*A114^(2.399-1)*0.001</f>
        <v>5.48235241022131E-009</v>
      </c>
      <c r="L114" s="11" t="n">
        <f aca="false">C114*$B$1/2</f>
        <v>0.2745</v>
      </c>
      <c r="M114" s="12" t="n">
        <f aca="false">0.00000000003019*A114^1.9854*0.001</f>
        <v>0.000281146283819849</v>
      </c>
      <c r="N114" s="11" t="n">
        <f aca="false">2*J114*M114/SQRT(-2*$B$3*$B$3+2*$B$3*SQRT($B$3*$B$3-4*M114*M114)+4*J114*J114+4*M114*M114)</f>
        <v>0.000282485829460696</v>
      </c>
      <c r="O114" s="13" t="n">
        <f aca="false">J114/N114</f>
        <v>0.849433399118057</v>
      </c>
      <c r="P114" s="13" t="n">
        <f aca="false">J114/$B$3</f>
        <v>0.0703694824837922</v>
      </c>
      <c r="Q114" s="11" t="n">
        <v>0.68750928559959</v>
      </c>
      <c r="R114" s="11" t="n">
        <v>0.623149554585531</v>
      </c>
      <c r="S114" s="11" t="n">
        <f aca="false">Q114*$B$4*SQRT(PI()*$J114)</f>
        <v>3.77525681491574</v>
      </c>
      <c r="T114" s="11" t="n">
        <f aca="false">R114*$B$4*SQRT(PI()*$J114)</f>
        <v>3.42184411459844</v>
      </c>
    </row>
    <row r="115" customFormat="false" ht="14.25" hidden="false" customHeight="false" outlineLevel="0" collapsed="false">
      <c r="B115" s="0" t="s">
        <v>36</v>
      </c>
    </row>
    <row r="116" customFormat="false" ht="14.25" hidden="false" customHeight="false" outlineLevel="0" collapsed="false">
      <c r="A116" s="8" t="s">
        <v>14</v>
      </c>
      <c r="B116" s="9" t="s">
        <v>15</v>
      </c>
      <c r="C116" s="9" t="s">
        <v>16</v>
      </c>
      <c r="I116" s="9" t="s">
        <v>17</v>
      </c>
      <c r="J116" s="9" t="s">
        <v>18</v>
      </c>
      <c r="K116" s="9" t="s">
        <v>5</v>
      </c>
      <c r="L116" s="9" t="s">
        <v>19</v>
      </c>
      <c r="M116" s="9" t="s">
        <v>20</v>
      </c>
      <c r="N116" s="9" t="s">
        <v>21</v>
      </c>
      <c r="O116" s="9" t="s">
        <v>22</v>
      </c>
      <c r="P116" s="9" t="s">
        <v>23</v>
      </c>
      <c r="Q116" s="9" t="s">
        <v>24</v>
      </c>
      <c r="R116" s="9" t="s">
        <v>25</v>
      </c>
      <c r="S116" s="9" t="s">
        <v>26</v>
      </c>
      <c r="T116" s="9" t="s">
        <v>27</v>
      </c>
    </row>
    <row r="117" customFormat="false" ht="14.25" hidden="false" customHeight="false" outlineLevel="0" collapsed="false">
      <c r="A117" s="10" t="n">
        <v>0</v>
      </c>
      <c r="B117" s="11"/>
      <c r="C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</row>
    <row r="118" customFormat="false" ht="14.25" hidden="false" customHeight="false" outlineLevel="0" collapsed="false">
      <c r="A118" s="10" t="n">
        <v>20000</v>
      </c>
      <c r="B118" s="11"/>
      <c r="C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 customFormat="false" ht="14.25" hidden="false" customHeight="false" outlineLevel="0" collapsed="false">
      <c r="A119" s="10" t="n">
        <v>50000</v>
      </c>
      <c r="B119" s="11"/>
      <c r="C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</row>
    <row r="120" customFormat="false" ht="14.25" hidden="false" customHeight="false" outlineLevel="0" collapsed="false">
      <c r="A120" s="10" t="n">
        <v>80000</v>
      </c>
      <c r="B120" s="11"/>
      <c r="C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</row>
    <row r="121" customFormat="false" ht="14.25" hidden="false" customHeight="false" outlineLevel="0" collapsed="false">
      <c r="A121" s="10" t="n">
        <v>90000</v>
      </c>
      <c r="B121" s="11" t="n">
        <v>28</v>
      </c>
      <c r="C121" s="11" t="n">
        <v>64</v>
      </c>
      <c r="I121" s="11" t="n">
        <f aca="false">B121*$B$1</f>
        <v>0.1708</v>
      </c>
      <c r="J121" s="11" t="n">
        <f aca="false">0.00000000000014698*A121^2.4339*0.001</f>
        <v>0.000168030874163862</v>
      </c>
      <c r="K121" s="11" t="n">
        <f aca="false">0.00000000000014698*2.4339*A121^(2.4339-1)*0.001</f>
        <v>4.5441149403047E-009</v>
      </c>
      <c r="L121" s="11" t="n">
        <f aca="false">C121*$B$1/2</f>
        <v>0.1952</v>
      </c>
      <c r="M121" s="12" t="n">
        <f aca="false">0.00000000006988*A121^1.9109*0.001</f>
        <v>0.000204840066238336</v>
      </c>
      <c r="N121" s="11" t="n">
        <f aca="false">2*J121*M121/SQRT(-2*$B$3*$B$3+2*$B$3*SQRT($B$3*$B$3-4*M121*M121)+4*J121*J121+4*M121*M121)</f>
        <v>0.000205395584741881</v>
      </c>
      <c r="O121" s="13" t="n">
        <f aca="false">J121/N121</f>
        <v>0.818084158795451</v>
      </c>
      <c r="P121" s="13" t="n">
        <f aca="false">J121/$B$3</f>
        <v>0.0492773612609934</v>
      </c>
      <c r="Q121" s="11" t="n">
        <v>0.68176456320994</v>
      </c>
      <c r="R121" s="11" t="n">
        <v>0.598280820301521</v>
      </c>
      <c r="S121" s="11" t="n">
        <f aca="false">Q121*$B$4*SQRT(PI()*$J121)</f>
        <v>3.1328088652554</v>
      </c>
      <c r="T121" s="11" t="n">
        <f aca="false">R121*$B$4*SQRT(PI()*$J121)</f>
        <v>2.74918873595915</v>
      </c>
    </row>
    <row r="122" customFormat="false" ht="14.25" hidden="false" customHeight="false" outlineLevel="0" collapsed="false">
      <c r="A122" s="10" t="n">
        <v>91000</v>
      </c>
      <c r="B122" s="11" t="n">
        <v>28</v>
      </c>
      <c r="C122" s="11" t="n">
        <v>64</v>
      </c>
      <c r="I122" s="11" t="n">
        <f aca="false">B122*$B$1</f>
        <v>0.1708</v>
      </c>
      <c r="J122" s="11" t="n">
        <f aca="false">0.00000000000014698*A122^2.4339*0.001</f>
        <v>0.000172611246110535</v>
      </c>
      <c r="K122" s="11" t="n">
        <f aca="false">0.00000000000014698*2.4339*A122^(2.4339-1)*0.001</f>
        <v>4.61668694404868E-009</v>
      </c>
      <c r="L122" s="11" t="n">
        <f aca="false">C122*$B$1/2</f>
        <v>0.1952</v>
      </c>
      <c r="M122" s="12" t="n">
        <f aca="false">0.00000000006988*A122^1.9109*0.001</f>
        <v>0.000209211278221335</v>
      </c>
      <c r="N122" s="11" t="n">
        <f aca="false">2*J122*M122/SQRT(-2*$B$3*$B$3+2*$B$3*SQRT($B$3*$B$3-4*M122*M122)+4*J122*J122+4*M122*M122)</f>
        <v>0.000209796582672108</v>
      </c>
      <c r="O122" s="13" t="n">
        <f aca="false">J122/N122</f>
        <v>0.822755279957583</v>
      </c>
      <c r="P122" s="13" t="n">
        <f aca="false">J122/$B$3</f>
        <v>0.050620618232363</v>
      </c>
      <c r="Q122" s="11" t="n">
        <v>0.681435861143048</v>
      </c>
      <c r="R122" s="11" t="n">
        <v>0.600378052830862</v>
      </c>
      <c r="S122" s="11" t="n">
        <f aca="false">Q122*$B$4*SQRT(PI()*$J122)</f>
        <v>3.17368968896027</v>
      </c>
      <c r="T122" s="11" t="n">
        <f aca="false">R122*$B$4*SQRT(PI()*$J122)</f>
        <v>2.79617458428324</v>
      </c>
    </row>
    <row r="123" customFormat="false" ht="14.25" hidden="false" customHeight="false" outlineLevel="0" collapsed="false">
      <c r="A123" s="10" t="n">
        <v>92000</v>
      </c>
      <c r="B123" s="11" t="n">
        <v>28</v>
      </c>
      <c r="C123" s="11" t="n">
        <v>76</v>
      </c>
      <c r="I123" s="11" t="n">
        <f aca="false">B123*$B$1</f>
        <v>0.1708</v>
      </c>
      <c r="J123" s="11" t="n">
        <f aca="false">0.00000000000014698*A123^2.4339*0.001</f>
        <v>0.000177264363673093</v>
      </c>
      <c r="K123" s="11" t="n">
        <f aca="false">0.00000000000014698*2.4339*A123^(2.4339-1)*0.001</f>
        <v>4.68960581243415E-009</v>
      </c>
      <c r="L123" s="11" t="n">
        <f aca="false">C123*$B$1/2</f>
        <v>0.2318</v>
      </c>
      <c r="M123" s="12" t="n">
        <f aca="false">0.00000000006988*A123^1.9109*0.001</f>
        <v>0.000213626465765978</v>
      </c>
      <c r="N123" s="11" t="n">
        <f aca="false">2*J123*M123/SQRT(-2*$B$3*$B$3+2*$B$3*SQRT($B$3*$B$3-4*M123*M123)+4*J123*J123+4*M123*M123)</f>
        <v>0.000214242812131159</v>
      </c>
      <c r="O123" s="13" t="n">
        <f aca="false">J123/N123</f>
        <v>0.827399350810297</v>
      </c>
      <c r="P123" s="13" t="n">
        <f aca="false">J123/$B$3</f>
        <v>0.0519852088545393</v>
      </c>
      <c r="Q123" s="11" t="n">
        <v>0.68106674628213</v>
      </c>
      <c r="R123" s="11" t="n">
        <v>0.602421180722939</v>
      </c>
      <c r="S123" s="11" t="n">
        <f aca="false">Q123*$B$4*SQRT(PI()*$J123)</f>
        <v>3.21444001670527</v>
      </c>
      <c r="T123" s="11" t="n">
        <f aca="false">R123*$B$4*SQRT(PI()*$J123)</f>
        <v>2.84325546768728</v>
      </c>
    </row>
    <row r="124" customFormat="false" ht="14.25" hidden="false" customHeight="false" outlineLevel="0" collapsed="false">
      <c r="A124" s="10" t="n">
        <v>95000</v>
      </c>
      <c r="B124" s="11" t="n">
        <v>32</v>
      </c>
      <c r="C124" s="11" t="n">
        <v>78</v>
      </c>
      <c r="I124" s="11" t="n">
        <f aca="false">B124*$B$1</f>
        <v>0.1952</v>
      </c>
      <c r="J124" s="11" t="n">
        <f aca="false">0.00000000000014698*A124^2.4339*0.001</f>
        <v>0.000191663637403561</v>
      </c>
      <c r="K124" s="11" t="n">
        <f aca="false">0.00000000000014698*2.4339*A124^(2.4339-1)*0.001</f>
        <v>4.91042239027923E-009</v>
      </c>
      <c r="L124" s="11" t="n">
        <f aca="false">C124*$B$1/2</f>
        <v>0.2379</v>
      </c>
      <c r="M124" s="12" t="n">
        <f aca="false">0.00000000006988*A124^1.9109*0.001</f>
        <v>0.000227135456251116</v>
      </c>
      <c r="N124" s="11" t="n">
        <f aca="false">2*J124*M124/SQRT(-2*$B$3*$B$3+2*$B$3*SQRT($B$3*$B$3-4*M124*M124)+4*J124*J124+4*M124*M124)</f>
        <v>0.000227852863134223</v>
      </c>
      <c r="O124" s="13" t="n">
        <f aca="false">J124/N124</f>
        <v>0.841172828671704</v>
      </c>
      <c r="P124" s="13" t="n">
        <f aca="false">J124/$B$3</f>
        <v>0.0562079936078949</v>
      </c>
      <c r="Q124" s="11" t="n">
        <v>0.679725233148565</v>
      </c>
      <c r="R124" s="11" t="n">
        <v>0.60824789345194</v>
      </c>
      <c r="S124" s="11" t="n">
        <f aca="false">Q124*$B$4*SQRT(PI()*$J124)</f>
        <v>3.33586285386035</v>
      </c>
      <c r="T124" s="11" t="n">
        <f aca="false">R124*$B$4*SQRT(PI()*$J124)</f>
        <v>2.98507610833635</v>
      </c>
    </row>
    <row r="125" customFormat="false" ht="14.25" hidden="false" customHeight="false" outlineLevel="0" collapsed="false">
      <c r="A125" s="10" t="n">
        <v>100000</v>
      </c>
      <c r="B125" s="11" t="n">
        <v>37</v>
      </c>
      <c r="C125" s="11" t="n">
        <v>85</v>
      </c>
      <c r="I125" s="11" t="n">
        <f aca="false">B125*$B$1</f>
        <v>0.2257</v>
      </c>
      <c r="J125" s="11" t="n">
        <f aca="false">0.00000000000014698*A125^2.4339*0.001</f>
        <v>0.000217149204664041</v>
      </c>
      <c r="K125" s="11" t="n">
        <f aca="false">0.00000000000014698*2.4339*A125^(2.4339-1)*0.001</f>
        <v>5.2851944923181E-009</v>
      </c>
      <c r="L125" s="11" t="n">
        <f aca="false">C125*$B$1/2</f>
        <v>0.25925</v>
      </c>
      <c r="M125" s="12" t="n">
        <f aca="false">0.00000000006988*A125^1.9109*0.001</f>
        <v>0.000250526053055657</v>
      </c>
      <c r="N125" s="11" t="n">
        <f aca="false">2*J125*M125/SQRT(-2*$B$3*$B$3+2*$B$3*SQRT($B$3*$B$3-4*M125*M125)+4*J125*J125+4*M125*M125)</f>
        <v>0.000251440872561899</v>
      </c>
      <c r="O125" s="13" t="n">
        <f aca="false">J125/N125</f>
        <v>0.863619356914949</v>
      </c>
      <c r="P125" s="13" t="n">
        <f aca="false">J125/$B$3</f>
        <v>0.0636819861767328</v>
      </c>
      <c r="Q125" s="11" t="n">
        <v>0.676685916918274</v>
      </c>
      <c r="R125" s="11" t="n">
        <v>0.616993639977141</v>
      </c>
      <c r="S125" s="11" t="n">
        <f aca="false">Q125*$B$4*SQRT(PI()*$J125)</f>
        <v>3.53485164606446</v>
      </c>
      <c r="T125" s="11" t="n">
        <f aca="false">R125*$B$4*SQRT(PI()*$J125)</f>
        <v>3.22303291579793</v>
      </c>
    </row>
    <row r="126" customFormat="false" ht="14.25" hidden="false" customHeight="false" outlineLevel="0" collapsed="false">
      <c r="A126" s="10" t="n">
        <v>105000</v>
      </c>
      <c r="B126" s="11" t="n">
        <v>39</v>
      </c>
      <c r="C126" s="11" t="n">
        <v>86</v>
      </c>
      <c r="I126" s="11" t="n">
        <f aca="false">B126*$B$1</f>
        <v>0.2379</v>
      </c>
      <c r="J126" s="11" t="n">
        <f aca="false">0.00000000000014698*A126^2.4339*0.001</f>
        <v>0.000244529285034626</v>
      </c>
      <c r="K126" s="11" t="n">
        <f aca="false">0.00000000000014698*2.4339*A126^(2.4339-1)*0.001</f>
        <v>5.66818882710263E-009</v>
      </c>
      <c r="L126" s="11" t="n">
        <f aca="false">C126*$B$1/2</f>
        <v>0.2623</v>
      </c>
      <c r="M126" s="12" t="n">
        <f aca="false">0.00000000006988*A126^1.9109*0.001</f>
        <v>0.000275006860338929</v>
      </c>
      <c r="N126" s="11" t="n">
        <f aca="false">2*J126*M126/SQRT(-2*$B$3*$B$3+2*$B$3*SQRT($B$3*$B$3-4*M126*M126)+4*J126*J126+4*M126*M126)</f>
        <v>0.000276160243564228</v>
      </c>
      <c r="O126" s="13" t="n">
        <f aca="false">J126/N126</f>
        <v>0.885461577954304</v>
      </c>
      <c r="P126" s="13" t="n">
        <f aca="false">J126/$B$3</f>
        <v>0.0717115707307036</v>
      </c>
      <c r="Q126" s="11" t="n">
        <v>0.672667355100504</v>
      </c>
      <c r="R126" s="11" t="n">
        <v>0.624657237071552</v>
      </c>
      <c r="S126" s="11" t="n">
        <f aca="false">Q126*$B$4*SQRT(PI()*$J126)</f>
        <v>3.72881401876461</v>
      </c>
      <c r="T126" s="11" t="n">
        <f aca="false">R126*$B$4*SQRT(PI()*$J126)</f>
        <v>3.46267831321643</v>
      </c>
    </row>
    <row r="127" customFormat="false" ht="14.25" hidden="false" customHeight="false" outlineLevel="0" collapsed="false">
      <c r="B127" s="0" t="s">
        <v>37</v>
      </c>
    </row>
    <row r="128" customFormat="false" ht="14.25" hidden="false" customHeight="false" outlineLevel="0" collapsed="false">
      <c r="A128" s="8" t="s">
        <v>14</v>
      </c>
      <c r="B128" s="9" t="s">
        <v>15</v>
      </c>
      <c r="C128" s="9" t="s">
        <v>16</v>
      </c>
      <c r="I128" s="9" t="s">
        <v>17</v>
      </c>
      <c r="J128" s="9" t="s">
        <v>18</v>
      </c>
      <c r="K128" s="9" t="s">
        <v>5</v>
      </c>
      <c r="L128" s="9" t="s">
        <v>19</v>
      </c>
      <c r="M128" s="9" t="s">
        <v>20</v>
      </c>
      <c r="N128" s="9" t="s">
        <v>21</v>
      </c>
      <c r="O128" s="9" t="s">
        <v>22</v>
      </c>
      <c r="P128" s="9" t="s">
        <v>23</v>
      </c>
      <c r="Q128" s="9" t="s">
        <v>24</v>
      </c>
      <c r="R128" s="9" t="s">
        <v>25</v>
      </c>
      <c r="S128" s="9" t="s">
        <v>26</v>
      </c>
      <c r="T128" s="9" t="s">
        <v>27</v>
      </c>
    </row>
    <row r="129" customFormat="false" ht="14.25" hidden="false" customHeight="false" outlineLevel="0" collapsed="false">
      <c r="A129" s="10" t="n">
        <v>0</v>
      </c>
      <c r="B129" s="11"/>
      <c r="C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</row>
    <row r="130" customFormat="false" ht="14.25" hidden="false" customHeight="false" outlineLevel="0" collapsed="false">
      <c r="A130" s="10" t="n">
        <v>20000</v>
      </c>
      <c r="B130" s="11"/>
      <c r="C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</row>
    <row r="131" customFormat="false" ht="14.25" hidden="false" customHeight="false" outlineLevel="0" collapsed="false">
      <c r="A131" s="10" t="n">
        <v>50000</v>
      </c>
      <c r="B131" s="11"/>
      <c r="C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</row>
    <row r="132" customFormat="false" ht="14.25" hidden="false" customHeight="false" outlineLevel="0" collapsed="false">
      <c r="A132" s="10" t="n">
        <v>80000</v>
      </c>
      <c r="B132" s="11" t="n">
        <v>28</v>
      </c>
      <c r="C132" s="11" t="n">
        <v>66</v>
      </c>
      <c r="I132" s="11" t="n">
        <f aca="false">B132*$B$1</f>
        <v>0.1708</v>
      </c>
      <c r="J132" s="11" t="n">
        <f aca="false">7.719E-015*A132^2.723*0.001</f>
        <v>0.000173250730918083</v>
      </c>
      <c r="K132" s="11" t="n">
        <f aca="false">7.719E-015*2.723*A132^(2.723-1)*0.001</f>
        <v>5.89702175362424E-009</v>
      </c>
      <c r="L132" s="11" t="n">
        <f aca="false">C132*$B$1/2</f>
        <v>0.2013</v>
      </c>
      <c r="M132" s="12" t="n">
        <f aca="false">0.00000000000086372*A132^2.3221*0.001</f>
        <v>0.000209815822037645</v>
      </c>
      <c r="N132" s="11" t="n">
        <f aca="false">2*J132*M132/SQRT(-2*$B$3*$B$3+2*$B$3*SQRT($B$3*$B$3-4*M132*M132)+4*J132*J132+4*M132*M132)</f>
        <v>0.000210405292925378</v>
      </c>
      <c r="O132" s="13" t="n">
        <f aca="false">J132/N132</f>
        <v>0.82341431866701</v>
      </c>
      <c r="P132" s="13" t="n">
        <f aca="false">J132/$B$3</f>
        <v>0.0508081559336294</v>
      </c>
      <c r="Q132" s="11" t="n">
        <v>0.681380953740262</v>
      </c>
      <c r="R132" s="11" t="n">
        <v>0.600664680180683</v>
      </c>
      <c r="S132" s="11" t="n">
        <f aca="false">Q132*$B$4*SQRT(PI()*$J132)</f>
        <v>3.17930695114733</v>
      </c>
      <c r="T132" s="11" t="n">
        <f aca="false">R132*$B$4*SQRT(PI()*$J132)</f>
        <v>2.80268678266446</v>
      </c>
    </row>
    <row r="133" customFormat="false" ht="14.25" hidden="false" customHeight="false" outlineLevel="0" collapsed="false">
      <c r="A133" s="10" t="n">
        <v>90000</v>
      </c>
      <c r="B133" s="11" t="n">
        <v>37</v>
      </c>
      <c r="C133" s="11" t="n">
        <v>79</v>
      </c>
      <c r="I133" s="11" t="n">
        <f aca="false">B133*$B$1</f>
        <v>0.2257</v>
      </c>
      <c r="J133" s="11" t="n">
        <f aca="false">7.719E-015*A133^2.723*0.001</f>
        <v>0.000238761002726391</v>
      </c>
      <c r="K133" s="11" t="n">
        <f aca="false">7.719E-015*2.723*A133^(2.723-1)*0.001</f>
        <v>7.22384678248846E-009</v>
      </c>
      <c r="L133" s="11" t="n">
        <f aca="false">C133*$B$1/2</f>
        <v>0.24095</v>
      </c>
      <c r="M133" s="12" t="n">
        <f aca="false">0.00000000000086372*A133^2.3221*0.001</f>
        <v>0.000275816032641988</v>
      </c>
      <c r="N133" s="11" t="n">
        <f aca="false">2*J133*M133/SQRT(-2*$B$3*$B$3+2*$B$3*SQRT($B$3*$B$3-4*M133*M133)+4*J133*J133+4*M133*M133)</f>
        <v>0.000277044293024325</v>
      </c>
      <c r="O133" s="13" t="n">
        <f aca="false">J133/N133</f>
        <v>0.861815271919089</v>
      </c>
      <c r="P133" s="13" t="n">
        <f aca="false">J133/$B$3</f>
        <v>0.0700199427333325</v>
      </c>
      <c r="Q133" s="11" t="n">
        <v>0.681889765755921</v>
      </c>
      <c r="R133" s="11" t="n">
        <v>0.6229713072633</v>
      </c>
      <c r="S133" s="11" t="n">
        <f aca="false">Q133*$B$4*SQRT(PI()*$J133)</f>
        <v>3.735087681732</v>
      </c>
      <c r="T133" s="11" t="n">
        <f aca="false">R133*$B$4*SQRT(PI()*$J133)</f>
        <v>3.41235867244929</v>
      </c>
    </row>
    <row r="134" customFormat="false" ht="14.25" hidden="false" customHeight="false" outlineLevel="0" collapsed="false">
      <c r="A134" s="10" t="n">
        <v>91000</v>
      </c>
      <c r="B134" s="11" t="n">
        <v>38</v>
      </c>
      <c r="C134" s="11" t="n">
        <v>99</v>
      </c>
      <c r="I134" s="11" t="n">
        <f aca="false">B134*$B$1</f>
        <v>0.2318</v>
      </c>
      <c r="J134" s="11" t="n">
        <f aca="false">7.719E-015*A134^2.723*0.001</f>
        <v>0.000246054182797202</v>
      </c>
      <c r="K134" s="11" t="n">
        <f aca="false">7.719E-015*2.723*A134^(2.723-1)*0.001</f>
        <v>7.3626982390855E-009</v>
      </c>
      <c r="L134" s="11" t="n">
        <f aca="false">C134*$B$1/2</f>
        <v>0.30195</v>
      </c>
      <c r="M134" s="12" t="n">
        <f aca="false">0.00000000000086372*A134^2.3221*0.001</f>
        <v>0.000282984724650167</v>
      </c>
      <c r="N134" s="11" t="n">
        <f aca="false">2*J134*M134/SQRT(-2*$B$3*$B$3+2*$B$3*SQRT($B$3*$B$3-4*M134*M134)+4*J134*J134+4*M134*M134)</f>
        <v>0.000284300878729259</v>
      </c>
      <c r="O134" s="13" t="n">
        <f aca="false">J134/N134</f>
        <v>0.865471059734289</v>
      </c>
      <c r="P134" s="13" t="n">
        <f aca="false">J134/$B$3</f>
        <v>0.0721587679395882</v>
      </c>
      <c r="Q134" s="11" t="n">
        <v>0.681752493622962</v>
      </c>
      <c r="R134" s="11" t="n">
        <v>0.625044035416386</v>
      </c>
      <c r="S134" s="11" t="n">
        <f aca="false">Q134*$B$4*SQRT(PI()*$J134)</f>
        <v>3.79094115598291</v>
      </c>
      <c r="T134" s="11" t="n">
        <f aca="false">R134*$B$4*SQRT(PI()*$J134)</f>
        <v>3.47560908148589</v>
      </c>
    </row>
    <row r="135" customFormat="false" ht="14.25" hidden="false" customHeight="false" outlineLevel="0" collapsed="false">
      <c r="A135" s="10" t="n">
        <v>92000</v>
      </c>
      <c r="B135" s="11" t="n">
        <v>46</v>
      </c>
      <c r="C135" s="11" t="n">
        <v>106</v>
      </c>
      <c r="I135" s="11" t="n">
        <f aca="false">B135*$B$1</f>
        <v>0.2806</v>
      </c>
      <c r="J135" s="11" t="n">
        <f aca="false">7.719E-015*A135^2.723*0.001</f>
        <v>0.000253486768400967</v>
      </c>
      <c r="K135" s="11" t="n">
        <f aca="false">7.719E-015*2.723*A135^(2.723-1)*0.001</f>
        <v>7.50265728647645E-009</v>
      </c>
      <c r="L135" s="11" t="n">
        <f aca="false">C135*$B$1/2</f>
        <v>0.3233</v>
      </c>
      <c r="M135" s="12" t="n">
        <f aca="false">0.00000000000086372*A135^2.3221*0.001</f>
        <v>0.000290258328492057</v>
      </c>
      <c r="N135" s="11" t="n">
        <f aca="false">2*J135*M135/SQRT(-2*$B$3*$B$3+2*$B$3*SQRT($B$3*$B$3-4*M135*M135)+4*J135*J135+4*M135*M135)</f>
        <v>0.000291667671994508</v>
      </c>
      <c r="O135" s="13" t="n">
        <f aca="false">J135/N135</f>
        <v>0.869094496032251</v>
      </c>
      <c r="P135" s="13" t="n">
        <f aca="false">J135/$B$3</f>
        <v>0.0743384757327098</v>
      </c>
      <c r="Q135" s="11" t="n">
        <v>0.681586054535316</v>
      </c>
      <c r="R135" s="11" t="n">
        <v>0.627096813423895</v>
      </c>
      <c r="S135" s="11" t="n">
        <f aca="false">Q135*$B$4*SQRT(PI()*$J135)</f>
        <v>3.84683249047442</v>
      </c>
      <c r="T135" s="11" t="n">
        <f aca="false">R135*$B$4*SQRT(PI()*$J135)</f>
        <v>3.53929834758234</v>
      </c>
    </row>
    <row r="136" customFormat="false" ht="14.25" hidden="false" customHeight="false" outlineLevel="0" collapsed="false">
      <c r="A136" s="10" t="n">
        <v>95000</v>
      </c>
      <c r="B136" s="11" t="n">
        <v>50</v>
      </c>
      <c r="C136" s="11" t="n">
        <v>110</v>
      </c>
      <c r="I136" s="11" t="n">
        <f aca="false">B136*$B$1</f>
        <v>0.305</v>
      </c>
      <c r="J136" s="11" t="n">
        <f aca="false">7.719E-015*A136^2.723*0.001</f>
        <v>0.000276632000959619</v>
      </c>
      <c r="K136" s="11" t="n">
        <f aca="false">7.719E-015*2.723*A136^(2.723-1)*0.001</f>
        <v>7.92914672224255E-009</v>
      </c>
      <c r="L136" s="11" t="n">
        <f aca="false">C136*$B$1/2</f>
        <v>0.3355</v>
      </c>
      <c r="M136" s="12" t="n">
        <f aca="false">0.00000000000086372*A136^2.3221*0.001</f>
        <v>0.000312712297208168</v>
      </c>
      <c r="N136" s="11" t="n">
        <f aca="false">2*J136*M136/SQRT(-2*$B$3*$B$3+2*$B$3*SQRT($B$3*$B$3-4*M136*M136)+4*J136*J136+4*M136*M136)</f>
        <v>0.000314435690042326</v>
      </c>
      <c r="O136" s="13" t="n">
        <f aca="false">J136/N136</f>
        <v>0.879772906575527</v>
      </c>
      <c r="P136" s="13" t="n">
        <f aca="false">J136/$B$3</f>
        <v>0.0811261330125865</v>
      </c>
      <c r="Q136" s="11" t="n">
        <v>0.680931462941172</v>
      </c>
      <c r="R136" s="11" t="n">
        <v>0.633164069583363</v>
      </c>
      <c r="S136" s="11" t="n">
        <f aca="false">Q136*$B$4*SQRT(PI()*$J136)</f>
        <v>4.01475957563952</v>
      </c>
      <c r="T136" s="11" t="n">
        <f aca="false">R136*$B$4*SQRT(PI()*$J136)</f>
        <v>3.7331238893426</v>
      </c>
    </row>
    <row r="137" customFormat="false" ht="14.25" hidden="false" customHeight="false" outlineLevel="0" collapsed="false">
      <c r="A137" s="10" t="n">
        <v>100000</v>
      </c>
      <c r="B137" s="11" t="n">
        <v>50</v>
      </c>
      <c r="C137" s="11" t="n">
        <v>118</v>
      </c>
      <c r="I137" s="11" t="n">
        <f aca="false">B137*$B$1</f>
        <v>0.305</v>
      </c>
      <c r="J137" s="11" t="n">
        <f aca="false">7.719E-015*A137^2.723*0.001</f>
        <v>0.000318098074991229</v>
      </c>
      <c r="K137" s="11" t="n">
        <f aca="false">7.719E-015*2.723*A137^(2.723-1)*0.001</f>
        <v>8.66181058201116E-009</v>
      </c>
      <c r="L137" s="11" t="n">
        <f aca="false">C137*$B$1/2</f>
        <v>0.3599</v>
      </c>
      <c r="M137" s="12" t="n">
        <f aca="false">0.00000000000086372*A137^2.3221*0.001</f>
        <v>0.000352267823493081</v>
      </c>
      <c r="N137" s="11" t="n">
        <f aca="false">2*J137*M137/SQRT(-2*$B$3*$B$3+2*$B$3*SQRT($B$3*$B$3-4*M137*M137)+4*J137*J137+4*M137*M137)</f>
        <v>0.000354647594012453</v>
      </c>
      <c r="O137" s="13" t="n">
        <f aca="false">J137/N137</f>
        <v>0.896941302751539</v>
      </c>
      <c r="P137" s="13" t="n">
        <f aca="false">J137/$B$3</f>
        <v>0.0932866286375638</v>
      </c>
      <c r="Q137" s="11" t="n">
        <v>0.679456932624369</v>
      </c>
      <c r="R137" s="11" t="n">
        <v>0.64312467068688</v>
      </c>
      <c r="S137" s="11" t="n">
        <f aca="false">Q137*$B$4*SQRT(PI()*$J137)</f>
        <v>4.29583296824333</v>
      </c>
      <c r="T137" s="11" t="n">
        <f aca="false">R137*$B$4*SQRT(PI()*$J137)</f>
        <v>4.06612403284536</v>
      </c>
    </row>
    <row r="138" customFormat="false" ht="14.25" hidden="false" customHeight="false" outlineLevel="0" collapsed="false">
      <c r="A138" s="10" t="n">
        <v>105000</v>
      </c>
      <c r="B138" s="11" t="n">
        <v>58</v>
      </c>
      <c r="C138" s="11" t="n">
        <v>118</v>
      </c>
      <c r="I138" s="11" t="n">
        <f aca="false">B138*$B$1</f>
        <v>0.3538</v>
      </c>
      <c r="J138" s="11" t="n">
        <f aca="false">7.719E-015*A138^2.723*0.001</f>
        <v>0.000363295068221191</v>
      </c>
      <c r="K138" s="11" t="n">
        <f aca="false">7.719E-015*2.723*A138^(2.723-1)*0.001</f>
        <v>9.42145210253621E-009</v>
      </c>
      <c r="L138" s="11" t="n">
        <f aca="false">C138*$B$1/2</f>
        <v>0.3599</v>
      </c>
      <c r="M138" s="12" t="n">
        <f aca="false">0.00000000000086372*A138^2.3221*0.001</f>
        <v>0.000394526924919429</v>
      </c>
      <c r="N138" s="11" t="n">
        <f aca="false">2*J138*M138/SQRT(-2*$B$3*$B$3+2*$B$3*SQRT($B$3*$B$3-4*M138*M138)+4*J138*J138+4*M138*M138)</f>
        <v>0.000397766913311167</v>
      </c>
      <c r="O138" s="13" t="n">
        <f aca="false">J138/N138</f>
        <v>0.913336569894616</v>
      </c>
      <c r="P138" s="13" t="n">
        <f aca="false">J138/$B$3</f>
        <v>0.106541267550717</v>
      </c>
      <c r="Q138" s="11" t="n">
        <v>0.677789178163341</v>
      </c>
      <c r="R138" s="11" t="n">
        <v>0.653184947091282</v>
      </c>
      <c r="S138" s="11" t="n">
        <f aca="false">Q138*$B$4*SQRT(PI()*$J138)</f>
        <v>4.57961863195225</v>
      </c>
      <c r="T138" s="11" t="n">
        <f aca="false">R138*$B$4*SQRT(PI()*$J138)</f>
        <v>4.41337520601294</v>
      </c>
    </row>
    <row r="143" customFormat="false" ht="13.8" hidden="false" customHeight="false" outlineLevel="0" collapsed="false">
      <c r="A143" s="0" t="n">
        <v>559</v>
      </c>
    </row>
    <row r="144" customFormat="false" ht="13.8" hidden="false" customHeight="false" outlineLevel="0" collapsed="false">
      <c r="A144" s="0" t="s">
        <v>38</v>
      </c>
    </row>
    <row r="145" customFormat="false" ht="13.8" hidden="false" customHeight="false" outlineLevel="0" collapsed="false">
      <c r="A145" s="10" t="n">
        <v>80000</v>
      </c>
      <c r="B145" s="11" t="n">
        <v>24</v>
      </c>
      <c r="C145" s="11" t="n">
        <v>78</v>
      </c>
    </row>
    <row r="146" customFormat="false" ht="13.8" hidden="false" customHeight="false" outlineLevel="0" collapsed="false">
      <c r="A146" s="10" t="n">
        <v>90000</v>
      </c>
      <c r="B146" s="11" t="n">
        <v>29</v>
      </c>
      <c r="C146" s="11" t="n">
        <v>88</v>
      </c>
      <c r="K146" s="2"/>
    </row>
    <row r="147" customFormat="false" ht="13.8" hidden="false" customHeight="false" outlineLevel="0" collapsed="false">
      <c r="A147" s="10" t="n">
        <v>91000</v>
      </c>
      <c r="B147" s="11" t="n">
        <v>29</v>
      </c>
      <c r="C147" s="11" t="n">
        <v>90</v>
      </c>
      <c r="K147" s="2"/>
    </row>
    <row r="148" customFormat="false" ht="13.8" hidden="false" customHeight="false" outlineLevel="0" collapsed="false">
      <c r="A148" s="10" t="n">
        <v>92000</v>
      </c>
      <c r="B148" s="11" t="n">
        <v>30</v>
      </c>
      <c r="C148" s="11" t="n">
        <v>92</v>
      </c>
      <c r="K148" s="2"/>
    </row>
    <row r="149" customFormat="false" ht="13.8" hidden="false" customHeight="false" outlineLevel="0" collapsed="false">
      <c r="A149" s="10" t="n">
        <v>95000</v>
      </c>
      <c r="B149" s="11" t="n">
        <v>30</v>
      </c>
      <c r="C149" s="11" t="n">
        <v>92</v>
      </c>
    </row>
    <row r="150" customFormat="false" ht="13.8" hidden="false" customHeight="false" outlineLevel="0" collapsed="false">
      <c r="A150" s="10" t="n">
        <v>100000</v>
      </c>
      <c r="B150" s="11" t="n">
        <v>32</v>
      </c>
      <c r="C150" s="11" t="n">
        <v>100</v>
      </c>
    </row>
    <row r="151" customFormat="false" ht="13.8" hidden="false" customHeight="false" outlineLevel="0" collapsed="false">
      <c r="A151" s="10" t="n">
        <v>105000</v>
      </c>
      <c r="B151" s="11" t="n">
        <v>32</v>
      </c>
      <c r="C151" s="11" t="n">
        <v>102</v>
      </c>
      <c r="K151" s="2"/>
    </row>
    <row r="152" customFormat="false" ht="13.8" hidden="false" customHeight="false" outlineLevel="0" collapsed="false">
      <c r="A152" s="0" t="s">
        <v>39</v>
      </c>
      <c r="K152" s="2"/>
    </row>
    <row r="153" customFormat="false" ht="13.8" hidden="false" customHeight="false" outlineLevel="0" collapsed="false">
      <c r="A153" s="10" t="n">
        <v>80000</v>
      </c>
      <c r="B153" s="11" t="n">
        <v>23</v>
      </c>
      <c r="C153" s="11" t="n">
        <v>100</v>
      </c>
      <c r="K153" s="2"/>
    </row>
    <row r="154" customFormat="false" ht="13.8" hidden="false" customHeight="false" outlineLevel="0" collapsed="false">
      <c r="A154" s="10" t="n">
        <v>90000</v>
      </c>
      <c r="B154" s="11" t="n">
        <v>26</v>
      </c>
      <c r="C154" s="11" t="n">
        <v>104</v>
      </c>
    </row>
    <row r="155" customFormat="false" ht="13.8" hidden="false" customHeight="false" outlineLevel="0" collapsed="false">
      <c r="A155" s="10" t="n">
        <v>91000</v>
      </c>
      <c r="B155" s="11" t="n">
        <v>34</v>
      </c>
      <c r="C155" s="11" t="n">
        <v>112</v>
      </c>
    </row>
    <row r="156" customFormat="false" ht="13.8" hidden="false" customHeight="false" outlineLevel="0" collapsed="false">
      <c r="A156" s="10" t="n">
        <v>92000</v>
      </c>
      <c r="B156" s="11" t="n">
        <v>36</v>
      </c>
      <c r="C156" s="11" t="n">
        <v>116</v>
      </c>
    </row>
    <row r="157" customFormat="false" ht="13.8" hidden="false" customHeight="false" outlineLevel="0" collapsed="false">
      <c r="A157" s="10" t="n">
        <v>95000</v>
      </c>
      <c r="B157" s="11" t="n">
        <v>37</v>
      </c>
      <c r="C157" s="11" t="n">
        <v>120</v>
      </c>
    </row>
    <row r="158" customFormat="false" ht="13.8" hidden="false" customHeight="false" outlineLevel="0" collapsed="false">
      <c r="A158" s="10" t="n">
        <v>100000</v>
      </c>
      <c r="B158" s="11" t="n">
        <v>37</v>
      </c>
      <c r="C158" s="11" t="n">
        <v>120</v>
      </c>
    </row>
    <row r="159" customFormat="false" ht="13.8" hidden="false" customHeight="false" outlineLevel="0" collapsed="false">
      <c r="A159" s="10" t="n">
        <v>105000</v>
      </c>
      <c r="B159" s="11" t="n">
        <v>40</v>
      </c>
      <c r="C159" s="11" t="n">
        <v>128</v>
      </c>
    </row>
    <row r="160" customFormat="false" ht="13.8" hidden="false" customHeight="false" outlineLevel="0" collapsed="false">
      <c r="A160" s="0" t="s">
        <v>40</v>
      </c>
      <c r="K160" s="2"/>
    </row>
    <row r="161" customFormat="false" ht="13.8" hidden="false" customHeight="false" outlineLevel="0" collapsed="false">
      <c r="A161" s="10" t="n">
        <v>100000</v>
      </c>
      <c r="B161" s="11" t="n">
        <v>20</v>
      </c>
      <c r="C161" s="11" t="n">
        <v>60</v>
      </c>
      <c r="K161" s="2"/>
    </row>
    <row r="162" customFormat="false" ht="13.8" hidden="false" customHeight="false" outlineLevel="0" collapsed="false">
      <c r="A162" s="10" t="n">
        <v>105000</v>
      </c>
      <c r="B162" s="11" t="n">
        <v>27</v>
      </c>
      <c r="C162" s="11" t="n">
        <v>73</v>
      </c>
      <c r="K162" s="2"/>
    </row>
    <row r="163" customFormat="false" ht="13.8" hidden="false" customHeight="false" outlineLevel="0" collapsed="false">
      <c r="A163" s="0" t="s">
        <v>41</v>
      </c>
    </row>
    <row r="164" customFormat="false" ht="13.8" hidden="false" customHeight="false" outlineLevel="0" collapsed="false">
      <c r="A164" s="10" t="n">
        <v>95000</v>
      </c>
      <c r="B164" s="11" t="n">
        <v>10</v>
      </c>
      <c r="C164" s="11" t="n">
        <v>35</v>
      </c>
    </row>
    <row r="165" customFormat="false" ht="13.8" hidden="false" customHeight="false" outlineLevel="0" collapsed="false">
      <c r="A165" s="10" t="n">
        <v>100000</v>
      </c>
      <c r="B165" s="11" t="n">
        <v>13</v>
      </c>
      <c r="C165" s="11" t="n">
        <v>46</v>
      </c>
      <c r="K165" s="2"/>
    </row>
    <row r="166" customFormat="false" ht="13.8" hidden="false" customHeight="false" outlineLevel="0" collapsed="false">
      <c r="A166" s="10" t="n">
        <v>105000</v>
      </c>
      <c r="B166" s="11" t="n">
        <v>17</v>
      </c>
      <c r="C166" s="11" t="n">
        <v>52</v>
      </c>
      <c r="K166" s="2"/>
    </row>
    <row r="167" customFormat="false" ht="13.8" hidden="false" customHeight="false" outlineLevel="0" collapsed="false">
      <c r="A167" s="14" t="s">
        <v>42</v>
      </c>
      <c r="B167" s="14"/>
      <c r="C167" s="14"/>
      <c r="K167" s="2"/>
    </row>
    <row r="168" customFormat="false" ht="13.8" hidden="false" customHeight="false" outlineLevel="0" collapsed="false">
      <c r="A168" s="15" t="n">
        <v>80000</v>
      </c>
      <c r="B168" s="16" t="n">
        <v>46</v>
      </c>
      <c r="C168" s="16" t="n">
        <v>286</v>
      </c>
    </row>
    <row r="169" customFormat="false" ht="13.8" hidden="false" customHeight="false" outlineLevel="0" collapsed="false">
      <c r="A169" s="15" t="n">
        <v>90000</v>
      </c>
      <c r="B169" s="16" t="n">
        <v>65</v>
      </c>
      <c r="C169" s="16" t="n">
        <v>335</v>
      </c>
    </row>
    <row r="170" customFormat="false" ht="13.8" hidden="false" customHeight="false" outlineLevel="0" collapsed="false">
      <c r="A170" s="15" t="n">
        <v>91000</v>
      </c>
      <c r="B170" s="16" t="n">
        <v>70</v>
      </c>
      <c r="C170" s="16" t="n">
        <v>337</v>
      </c>
    </row>
    <row r="171" customFormat="false" ht="13.8" hidden="false" customHeight="false" outlineLevel="0" collapsed="false">
      <c r="A171" s="15" t="n">
        <v>92000</v>
      </c>
      <c r="B171" s="16" t="n">
        <v>72</v>
      </c>
      <c r="C171" s="16" t="n">
        <v>346</v>
      </c>
    </row>
    <row r="172" customFormat="false" ht="13.8" hidden="false" customHeight="false" outlineLevel="0" collapsed="false">
      <c r="A172" s="15" t="n">
        <v>95000</v>
      </c>
      <c r="B172" s="16" t="n">
        <v>88</v>
      </c>
      <c r="C172" s="16" t="n">
        <v>368</v>
      </c>
      <c r="K172" s="2"/>
    </row>
    <row r="173" customFormat="false" ht="13.8" hidden="false" customHeight="false" outlineLevel="0" collapsed="false">
      <c r="A173" s="15" t="n">
        <v>100000</v>
      </c>
      <c r="B173" s="16" t="n">
        <v>120</v>
      </c>
      <c r="C173" s="16" t="n">
        <v>426</v>
      </c>
      <c r="K173" s="2"/>
    </row>
    <row r="174" customFormat="false" ht="13.8" hidden="false" customHeight="false" outlineLevel="0" collapsed="false">
      <c r="A174" s="15" t="n">
        <v>105000</v>
      </c>
      <c r="B174" s="16" t="n">
        <v>146</v>
      </c>
      <c r="C174" s="16" t="n">
        <v>460</v>
      </c>
    </row>
    <row r="175" customFormat="false" ht="13.8" hidden="false" customHeight="false" outlineLevel="0" collapsed="false">
      <c r="A175" s="0" t="s">
        <v>43</v>
      </c>
    </row>
    <row r="176" customFormat="false" ht="13.8" hidden="false" customHeight="false" outlineLevel="0" collapsed="false">
      <c r="A176" s="10" t="n">
        <v>80000</v>
      </c>
      <c r="B176" s="11" t="n">
        <v>24</v>
      </c>
      <c r="C176" s="11" t="n">
        <v>66</v>
      </c>
      <c r="K176" s="2"/>
    </row>
    <row r="177" customFormat="false" ht="13.8" hidden="false" customHeight="false" outlineLevel="0" collapsed="false">
      <c r="A177" s="10" t="n">
        <v>90000</v>
      </c>
      <c r="B177" s="11" t="n">
        <v>30</v>
      </c>
      <c r="C177" s="11" t="n">
        <v>104</v>
      </c>
      <c r="K177" s="2"/>
    </row>
    <row r="178" customFormat="false" ht="13.8" hidden="false" customHeight="false" outlineLevel="0" collapsed="false">
      <c r="A178" s="10" t="n">
        <v>91000</v>
      </c>
      <c r="B178" s="11" t="n">
        <v>30</v>
      </c>
      <c r="C178" s="11" t="n">
        <v>106</v>
      </c>
      <c r="K178" s="2"/>
    </row>
    <row r="179" customFormat="false" ht="13.8" hidden="false" customHeight="false" outlineLevel="0" collapsed="false">
      <c r="A179" s="10" t="n">
        <v>92000</v>
      </c>
      <c r="B179" s="11" t="n">
        <v>33</v>
      </c>
      <c r="C179" s="11" t="n">
        <v>106</v>
      </c>
    </row>
    <row r="180" customFormat="false" ht="13.8" hidden="false" customHeight="false" outlineLevel="0" collapsed="false">
      <c r="A180" s="10" t="n">
        <v>95000</v>
      </c>
      <c r="B180" s="11" t="n">
        <v>38</v>
      </c>
      <c r="C180" s="11" t="n">
        <v>110</v>
      </c>
    </row>
    <row r="181" customFormat="false" ht="13.8" hidden="false" customHeight="false" outlineLevel="0" collapsed="false">
      <c r="A181" s="10" t="n">
        <v>100000</v>
      </c>
      <c r="B181" s="11" t="n">
        <v>51</v>
      </c>
      <c r="C181" s="11" t="n">
        <v>162</v>
      </c>
      <c r="K181" s="2"/>
    </row>
    <row r="182" customFormat="false" ht="13.8" hidden="false" customHeight="false" outlineLevel="0" collapsed="false">
      <c r="A182" s="10" t="n">
        <v>105000</v>
      </c>
      <c r="B182" s="11" t="n">
        <v>64</v>
      </c>
      <c r="C182" s="11" t="n">
        <v>192</v>
      </c>
      <c r="K182" s="2"/>
    </row>
    <row r="183" customFormat="false" ht="13.8" hidden="false" customHeight="false" outlineLevel="0" collapsed="false">
      <c r="A183" s="0" t="s">
        <v>44</v>
      </c>
    </row>
    <row r="184" customFormat="false" ht="13.8" hidden="false" customHeight="false" outlineLevel="0" collapsed="false">
      <c r="A184" s="10" t="n">
        <v>95000</v>
      </c>
      <c r="B184" s="11" t="n">
        <v>22</v>
      </c>
      <c r="C184" s="11" t="n">
        <v>64</v>
      </c>
    </row>
    <row r="185" customFormat="false" ht="13.8" hidden="false" customHeight="false" outlineLevel="0" collapsed="false">
      <c r="A185" s="10" t="n">
        <v>100000</v>
      </c>
      <c r="B185" s="11" t="n">
        <v>29</v>
      </c>
      <c r="C185" s="11" t="n">
        <v>86</v>
      </c>
      <c r="K185" s="2"/>
    </row>
    <row r="186" customFormat="false" ht="13.8" hidden="false" customHeight="false" outlineLevel="0" collapsed="false">
      <c r="A186" s="10" t="n">
        <v>105000</v>
      </c>
      <c r="B186" s="11" t="n">
        <v>38</v>
      </c>
      <c r="C186" s="11" t="n">
        <v>120</v>
      </c>
      <c r="K186" s="2"/>
    </row>
    <row r="187" customFormat="false" ht="13.8" hidden="false" customHeight="false" outlineLevel="0" collapsed="false">
      <c r="A187" s="0" t="s">
        <v>45</v>
      </c>
      <c r="K187" s="2"/>
    </row>
    <row r="188" customFormat="false" ht="13.8" hidden="false" customHeight="false" outlineLevel="0" collapsed="false">
      <c r="A188" s="10" t="n">
        <v>90000</v>
      </c>
      <c r="B188" s="11" t="n">
        <v>18</v>
      </c>
      <c r="C188" s="11" t="n">
        <v>56</v>
      </c>
    </row>
    <row r="189" customFormat="false" ht="13.8" hidden="false" customHeight="false" outlineLevel="0" collapsed="false">
      <c r="A189" s="10" t="n">
        <v>91000</v>
      </c>
      <c r="B189" s="11" t="n">
        <v>18</v>
      </c>
      <c r="C189" s="11" t="n">
        <v>58</v>
      </c>
    </row>
    <row r="190" customFormat="false" ht="13.8" hidden="false" customHeight="false" outlineLevel="0" collapsed="false">
      <c r="A190" s="10" t="n">
        <v>92000</v>
      </c>
      <c r="B190" s="11" t="n">
        <v>19</v>
      </c>
      <c r="C190" s="11" t="n">
        <v>59</v>
      </c>
    </row>
    <row r="191" customFormat="false" ht="13.8" hidden="false" customHeight="false" outlineLevel="0" collapsed="false">
      <c r="A191" s="10" t="n">
        <v>95000</v>
      </c>
      <c r="B191" s="11" t="n">
        <v>26</v>
      </c>
      <c r="C191" s="11" t="n">
        <v>61</v>
      </c>
    </row>
    <row r="192" customFormat="false" ht="13.8" hidden="false" customHeight="false" outlineLevel="0" collapsed="false">
      <c r="A192" s="10" t="n">
        <v>100000</v>
      </c>
      <c r="B192" s="11" t="n">
        <v>26</v>
      </c>
      <c r="C192" s="11" t="n">
        <v>62</v>
      </c>
    </row>
    <row r="193" customFormat="false" ht="13.8" hidden="false" customHeight="false" outlineLevel="0" collapsed="false">
      <c r="A193" s="10" t="n">
        <v>105000</v>
      </c>
      <c r="B193" s="11" t="n">
        <v>32</v>
      </c>
      <c r="C193" s="11" t="n">
        <v>68</v>
      </c>
    </row>
    <row r="194" customFormat="false" ht="13.8" hidden="false" customHeight="false" outlineLevel="0" collapsed="false">
      <c r="A194" s="0" t="s">
        <v>46</v>
      </c>
    </row>
    <row r="195" customFormat="false" ht="13.8" hidden="false" customHeight="false" outlineLevel="0" collapsed="false">
      <c r="A195" s="10" t="n">
        <v>80000</v>
      </c>
      <c r="B195" s="11" t="n">
        <v>21</v>
      </c>
      <c r="C195" s="11" t="n">
        <v>52</v>
      </c>
    </row>
    <row r="196" customFormat="false" ht="13.8" hidden="false" customHeight="false" outlineLevel="0" collapsed="false">
      <c r="A196" s="10" t="n">
        <v>90000</v>
      </c>
      <c r="B196" s="11" t="n">
        <v>26</v>
      </c>
      <c r="C196" s="11" t="n">
        <v>70</v>
      </c>
    </row>
    <row r="197" customFormat="false" ht="13.8" hidden="false" customHeight="false" outlineLevel="0" collapsed="false">
      <c r="A197" s="10" t="n">
        <v>91000</v>
      </c>
      <c r="B197" s="11" t="n">
        <v>26</v>
      </c>
      <c r="C197" s="11" t="n">
        <v>70</v>
      </c>
    </row>
    <row r="198" customFormat="false" ht="13.8" hidden="false" customHeight="false" outlineLevel="0" collapsed="false">
      <c r="A198" s="10" t="n">
        <v>92000</v>
      </c>
      <c r="B198" s="11" t="n">
        <v>28</v>
      </c>
      <c r="C198" s="11" t="n">
        <v>71</v>
      </c>
    </row>
    <row r="199" customFormat="false" ht="13.8" hidden="false" customHeight="false" outlineLevel="0" collapsed="false">
      <c r="A199" s="10" t="n">
        <v>95000</v>
      </c>
      <c r="B199" s="11" t="n">
        <v>35</v>
      </c>
      <c r="C199" s="11" t="n">
        <v>78</v>
      </c>
    </row>
    <row r="200" customFormat="false" ht="13.8" hidden="false" customHeight="false" outlineLevel="0" collapsed="false">
      <c r="A200" s="10" t="n">
        <v>100000</v>
      </c>
      <c r="B200" s="11" t="n">
        <v>36</v>
      </c>
      <c r="C200" s="11" t="n">
        <v>82</v>
      </c>
    </row>
    <row r="201" customFormat="false" ht="13.8" hidden="false" customHeight="false" outlineLevel="0" collapsed="false">
      <c r="A201" s="10" t="n">
        <v>105000</v>
      </c>
      <c r="B201" s="11" t="n">
        <v>38</v>
      </c>
      <c r="C201" s="11" t="n">
        <v>90</v>
      </c>
    </row>
    <row r="202" customFormat="false" ht="13.8" hidden="false" customHeight="false" outlineLevel="0" collapsed="false">
      <c r="A202" s="0" t="s">
        <v>47</v>
      </c>
    </row>
    <row r="203" customFormat="false" ht="13.8" hidden="false" customHeight="false" outlineLevel="0" collapsed="false">
      <c r="A203" s="10" t="n">
        <v>90000</v>
      </c>
      <c r="B203" s="11" t="n">
        <v>28</v>
      </c>
      <c r="C203" s="11" t="n">
        <v>64</v>
      </c>
    </row>
    <row r="204" customFormat="false" ht="13.8" hidden="false" customHeight="false" outlineLevel="0" collapsed="false">
      <c r="A204" s="10" t="n">
        <v>91000</v>
      </c>
      <c r="B204" s="11" t="n">
        <v>28</v>
      </c>
      <c r="C204" s="11" t="n">
        <v>64</v>
      </c>
    </row>
    <row r="205" customFormat="false" ht="13.8" hidden="false" customHeight="false" outlineLevel="0" collapsed="false">
      <c r="A205" s="10" t="n">
        <v>92000</v>
      </c>
      <c r="B205" s="11" t="n">
        <v>28</v>
      </c>
      <c r="C205" s="11" t="n">
        <v>76</v>
      </c>
    </row>
    <row r="206" customFormat="false" ht="13.8" hidden="false" customHeight="false" outlineLevel="0" collapsed="false">
      <c r="A206" s="10" t="n">
        <v>95000</v>
      </c>
      <c r="B206" s="11" t="n">
        <v>32</v>
      </c>
      <c r="C206" s="11" t="n">
        <v>78</v>
      </c>
    </row>
    <row r="207" customFormat="false" ht="13.8" hidden="false" customHeight="false" outlineLevel="0" collapsed="false">
      <c r="A207" s="10" t="n">
        <v>100000</v>
      </c>
      <c r="B207" s="11" t="n">
        <v>37</v>
      </c>
      <c r="C207" s="11" t="n">
        <v>85</v>
      </c>
    </row>
    <row r="208" customFormat="false" ht="13.8" hidden="false" customHeight="false" outlineLevel="0" collapsed="false">
      <c r="A208" s="10" t="n">
        <v>105000</v>
      </c>
      <c r="B208" s="11" t="n">
        <v>39</v>
      </c>
      <c r="C208" s="11" t="n">
        <v>86</v>
      </c>
    </row>
    <row r="209" customFormat="false" ht="13.8" hidden="false" customHeight="false" outlineLevel="0" collapsed="false">
      <c r="A209" s="0" t="s">
        <v>48</v>
      </c>
    </row>
    <row r="210" customFormat="false" ht="13.8" hidden="false" customHeight="false" outlineLevel="0" collapsed="false">
      <c r="A210" s="10" t="n">
        <v>80000</v>
      </c>
      <c r="B210" s="11" t="n">
        <v>28</v>
      </c>
      <c r="C210" s="11" t="n">
        <v>66</v>
      </c>
    </row>
    <row r="211" customFormat="false" ht="13.8" hidden="false" customHeight="false" outlineLevel="0" collapsed="false">
      <c r="A211" s="10" t="n">
        <v>90000</v>
      </c>
      <c r="B211" s="11" t="n">
        <v>37</v>
      </c>
      <c r="C211" s="11" t="n">
        <v>79</v>
      </c>
    </row>
    <row r="212" customFormat="false" ht="13.8" hidden="false" customHeight="false" outlineLevel="0" collapsed="false">
      <c r="A212" s="10" t="n">
        <v>91000</v>
      </c>
      <c r="B212" s="11" t="n">
        <v>38</v>
      </c>
      <c r="C212" s="11" t="n">
        <v>99</v>
      </c>
    </row>
    <row r="213" customFormat="false" ht="13.8" hidden="false" customHeight="false" outlineLevel="0" collapsed="false">
      <c r="A213" s="10" t="n">
        <v>92000</v>
      </c>
      <c r="B213" s="11" t="n">
        <v>46</v>
      </c>
      <c r="C213" s="11" t="n">
        <v>106</v>
      </c>
    </row>
    <row r="214" customFormat="false" ht="13.8" hidden="false" customHeight="false" outlineLevel="0" collapsed="false">
      <c r="A214" s="10" t="n">
        <v>95000</v>
      </c>
      <c r="B214" s="11" t="n">
        <v>50</v>
      </c>
      <c r="C214" s="11" t="n">
        <v>110</v>
      </c>
    </row>
    <row r="215" customFormat="false" ht="13.8" hidden="false" customHeight="false" outlineLevel="0" collapsed="false">
      <c r="A215" s="10" t="n">
        <v>100000</v>
      </c>
      <c r="B215" s="11" t="n">
        <v>50</v>
      </c>
      <c r="C215" s="11" t="n">
        <v>118</v>
      </c>
    </row>
    <row r="216" customFormat="false" ht="13.8" hidden="false" customHeight="false" outlineLevel="0" collapsed="false">
      <c r="A216" s="10" t="n">
        <v>105000</v>
      </c>
      <c r="B216" s="11" t="n">
        <v>58</v>
      </c>
      <c r="C216" s="11" t="n">
        <v>118</v>
      </c>
    </row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85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L171" activeCellId="1" sqref="A167:C174 L171"/>
    </sheetView>
  </sheetViews>
  <sheetFormatPr defaultColWidth="10.73828125" defaultRowHeight="14.25" zeroHeight="false" outlineLevelRow="0" outlineLevelCol="0"/>
  <cols>
    <col collapsed="false" customWidth="true" hidden="false" outlineLevel="0" max="3" min="3" style="0" width="9.26"/>
    <col collapsed="false" customWidth="true" hidden="false" outlineLevel="0" max="4" min="4" style="0" width="8.25"/>
    <col collapsed="false" customWidth="true" hidden="false" outlineLevel="0" max="5" min="5" style="0" width="13"/>
    <col collapsed="false" customWidth="true" hidden="false" outlineLevel="0" max="6" min="6" style="0" width="9.75"/>
    <col collapsed="false" customWidth="true" hidden="false" outlineLevel="0" max="8" min="8" style="0" width="13.63"/>
    <col collapsed="false" customWidth="true" hidden="false" outlineLevel="0" max="10" min="9" style="0" width="10.26"/>
    <col collapsed="false" customWidth="true" hidden="false" outlineLevel="0" max="11" min="11" style="0" width="10.62"/>
    <col collapsed="false" customWidth="true" hidden="false" outlineLevel="0" max="12" min="12" style="0" width="11.75"/>
    <col collapsed="false" customWidth="true" hidden="false" outlineLevel="0" max="13" min="13" style="0" width="10.26"/>
    <col collapsed="false" customWidth="true" hidden="false" outlineLevel="0" max="14" min="14" style="0" width="11.38"/>
    <col collapsed="false" customWidth="true" hidden="false" outlineLevel="0" max="15" min="15" style="0" width="9.5"/>
  </cols>
  <sheetData>
    <row r="1" customFormat="false" ht="14.25" hidden="false" customHeight="false" outlineLevel="0" collapsed="false">
      <c r="A1" s="6" t="s">
        <v>8</v>
      </c>
      <c r="B1" s="6" t="n">
        <v>0.0061</v>
      </c>
    </row>
    <row r="2" customFormat="false" ht="14.25" hidden="false" customHeight="false" outlineLevel="0" collapsed="false">
      <c r="A2" s="6" t="s">
        <v>9</v>
      </c>
      <c r="B2" s="6" t="n">
        <v>562</v>
      </c>
    </row>
    <row r="3" customFormat="false" ht="14.25" hidden="false" customHeight="false" outlineLevel="0" collapsed="false">
      <c r="A3" s="6" t="s">
        <v>10</v>
      </c>
      <c r="B3" s="6" t="n">
        <f aca="false">B1*B2*0.001</f>
        <v>0.0034282</v>
      </c>
    </row>
    <row r="4" customFormat="false" ht="14.25" hidden="false" customHeight="false" outlineLevel="0" collapsed="false">
      <c r="A4" s="6" t="s">
        <v>11</v>
      </c>
      <c r="B4" s="6" t="n">
        <v>200</v>
      </c>
    </row>
    <row r="5" customFormat="false" ht="13.8" hidden="false" customHeight="false" outlineLevel="0" collapsed="false">
      <c r="A5" s="8" t="s">
        <v>14</v>
      </c>
      <c r="B5" s="9" t="s">
        <v>15</v>
      </c>
      <c r="C5" s="9" t="s">
        <v>16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17" t="n">
        <v>556</v>
      </c>
    </row>
    <row r="8" customFormat="false" ht="13.8" hidden="false" customHeight="false" outlineLevel="0" collapsed="false">
      <c r="A8" s="0" t="s">
        <v>49</v>
      </c>
    </row>
    <row r="9" customFormat="false" ht="13.8" hidden="false" customHeight="false" outlineLevel="0" collapsed="false">
      <c r="A9" s="10" t="n">
        <v>95000</v>
      </c>
      <c r="B9" s="11" t="n">
        <v>20</v>
      </c>
      <c r="C9" s="11" t="n">
        <v>38</v>
      </c>
      <c r="K9" s="2"/>
    </row>
    <row r="10" customFormat="false" ht="13.8" hidden="false" customHeight="false" outlineLevel="0" collapsed="false">
      <c r="A10" s="10" t="n">
        <v>100000</v>
      </c>
      <c r="B10" s="11" t="n">
        <v>21</v>
      </c>
      <c r="C10" s="11" t="n">
        <v>42</v>
      </c>
      <c r="K10" s="2"/>
    </row>
    <row r="11" customFormat="false" ht="13.8" hidden="false" customHeight="false" outlineLevel="0" collapsed="false">
      <c r="A11" s="10" t="n">
        <v>105000</v>
      </c>
      <c r="B11" s="11" t="n">
        <v>22</v>
      </c>
      <c r="C11" s="11" t="n">
        <v>44</v>
      </c>
      <c r="K11" s="2"/>
    </row>
    <row r="12" customFormat="false" ht="13.8" hidden="false" customHeight="false" outlineLevel="0" collapsed="false">
      <c r="A12" s="10" t="n">
        <v>110000</v>
      </c>
      <c r="B12" s="11" t="n">
        <v>23</v>
      </c>
      <c r="C12" s="11" t="n">
        <v>44</v>
      </c>
      <c r="K12" s="2"/>
    </row>
    <row r="13" customFormat="false" ht="13.8" hidden="false" customHeight="false" outlineLevel="0" collapsed="false">
      <c r="A13" s="18" t="n">
        <v>115000</v>
      </c>
      <c r="B13" s="19" t="n">
        <v>23</v>
      </c>
      <c r="C13" s="19" t="n">
        <v>45</v>
      </c>
      <c r="K13" s="2"/>
    </row>
    <row r="14" customFormat="false" ht="13.8" hidden="false" customHeight="false" outlineLevel="0" collapsed="false">
      <c r="A14" s="8" t="n">
        <v>120000</v>
      </c>
      <c r="B14" s="11" t="n">
        <v>23</v>
      </c>
      <c r="C14" s="11" t="n">
        <v>46</v>
      </c>
    </row>
    <row r="15" customFormat="false" ht="13.8" hidden="false" customHeight="false" outlineLevel="0" collapsed="false">
      <c r="A15" s="10" t="n">
        <v>125000</v>
      </c>
      <c r="B15" s="11" t="n">
        <v>24</v>
      </c>
      <c r="C15" s="11" t="n">
        <v>46</v>
      </c>
    </row>
    <row r="16" customFormat="false" ht="13.8" hidden="false" customHeight="false" outlineLevel="0" collapsed="false">
      <c r="A16" s="10" t="n">
        <v>130000</v>
      </c>
      <c r="B16" s="11" t="n">
        <v>27</v>
      </c>
      <c r="C16" s="11" t="n">
        <v>47</v>
      </c>
      <c r="I16" s="2"/>
      <c r="K16" s="2"/>
    </row>
    <row r="17" customFormat="false" ht="13.8" hidden="false" customHeight="false" outlineLevel="0" collapsed="false">
      <c r="A17" s="10" t="n">
        <v>140000</v>
      </c>
      <c r="B17" s="11" t="n">
        <v>33</v>
      </c>
      <c r="C17" s="11" t="n">
        <v>52</v>
      </c>
      <c r="I17" s="2"/>
      <c r="K17" s="2"/>
    </row>
    <row r="18" customFormat="false" ht="13.8" hidden="false" customHeight="false" outlineLevel="0" collapsed="false">
      <c r="A18" s="0" t="s">
        <v>50</v>
      </c>
      <c r="I18" s="2"/>
      <c r="K18" s="2"/>
    </row>
    <row r="19" customFormat="false" ht="13.8" hidden="false" customHeight="false" outlineLevel="0" collapsed="false">
      <c r="A19" s="10" t="n">
        <v>100000</v>
      </c>
      <c r="B19" s="11" t="n">
        <v>17</v>
      </c>
      <c r="C19" s="11" t="n">
        <v>23</v>
      </c>
      <c r="K19" s="2"/>
    </row>
    <row r="20" customFormat="false" ht="13.8" hidden="false" customHeight="false" outlineLevel="0" collapsed="false">
      <c r="A20" s="10" t="n">
        <v>105000</v>
      </c>
      <c r="B20" s="11" t="n">
        <v>18</v>
      </c>
      <c r="C20" s="11" t="n">
        <v>26</v>
      </c>
    </row>
    <row r="21" customFormat="false" ht="13.8" hidden="false" customHeight="false" outlineLevel="0" collapsed="false">
      <c r="A21" s="10" t="n">
        <v>110000</v>
      </c>
      <c r="B21" s="11" t="n">
        <v>21</v>
      </c>
      <c r="C21" s="11" t="n">
        <v>27</v>
      </c>
    </row>
    <row r="22" customFormat="false" ht="13.8" hidden="false" customHeight="false" outlineLevel="0" collapsed="false">
      <c r="A22" s="18" t="n">
        <v>115000</v>
      </c>
      <c r="B22" s="19" t="n">
        <v>24</v>
      </c>
      <c r="C22" s="19" t="n">
        <v>28</v>
      </c>
      <c r="K22" s="2"/>
    </row>
    <row r="23" customFormat="false" ht="13.8" hidden="false" customHeight="false" outlineLevel="0" collapsed="false">
      <c r="A23" s="8" t="n">
        <v>120000</v>
      </c>
      <c r="B23" s="11" t="n">
        <v>24</v>
      </c>
      <c r="C23" s="11" t="n">
        <v>32</v>
      </c>
      <c r="K23" s="2"/>
    </row>
    <row r="24" customFormat="false" ht="13.8" hidden="false" customHeight="false" outlineLevel="0" collapsed="false">
      <c r="A24" s="10" t="n">
        <v>125000</v>
      </c>
      <c r="B24" s="11" t="n">
        <v>24</v>
      </c>
      <c r="C24" s="11" t="n">
        <v>33</v>
      </c>
      <c r="K24" s="2"/>
    </row>
    <row r="25" customFormat="false" ht="13.8" hidden="false" customHeight="false" outlineLevel="0" collapsed="false">
      <c r="A25" s="10" t="n">
        <v>130000</v>
      </c>
      <c r="B25" s="11" t="n">
        <v>26</v>
      </c>
      <c r="C25" s="11" t="n">
        <v>35</v>
      </c>
      <c r="K25" s="2"/>
    </row>
    <row r="26" customFormat="false" ht="13.8" hidden="false" customHeight="false" outlineLevel="0" collapsed="false">
      <c r="A26" s="10" t="n">
        <v>140000</v>
      </c>
      <c r="B26" s="11" t="n">
        <v>28</v>
      </c>
      <c r="C26" s="11" t="n">
        <v>36</v>
      </c>
      <c r="K26" s="2"/>
    </row>
    <row r="27" customFormat="false" ht="13.8" hidden="false" customHeight="false" outlineLevel="0" collapsed="false">
      <c r="A27" s="0" t="s">
        <v>51</v>
      </c>
      <c r="K27" s="2"/>
    </row>
    <row r="28" customFormat="false" ht="13.8" hidden="false" customHeight="false" outlineLevel="0" collapsed="false">
      <c r="A28" s="10" t="n">
        <v>80000</v>
      </c>
      <c r="B28" s="11" t="n">
        <v>22</v>
      </c>
      <c r="C28" s="11" t="n">
        <v>32</v>
      </c>
      <c r="K28" s="2"/>
    </row>
    <row r="29" customFormat="false" ht="13.8" hidden="false" customHeight="false" outlineLevel="0" collapsed="false">
      <c r="A29" s="10" t="n">
        <v>90000</v>
      </c>
      <c r="B29" s="11" t="n">
        <v>27</v>
      </c>
      <c r="C29" s="11" t="n">
        <v>42</v>
      </c>
    </row>
    <row r="30" customFormat="false" ht="13.8" hidden="false" customHeight="false" outlineLevel="0" collapsed="false">
      <c r="A30" s="10" t="n">
        <v>95000</v>
      </c>
      <c r="B30" s="11" t="n">
        <v>29</v>
      </c>
      <c r="C30" s="11" t="n">
        <v>43</v>
      </c>
    </row>
    <row r="31" customFormat="false" ht="13.8" hidden="false" customHeight="false" outlineLevel="0" collapsed="false">
      <c r="A31" s="10" t="n">
        <v>100000</v>
      </c>
      <c r="B31" s="11" t="n">
        <v>32</v>
      </c>
      <c r="C31" s="11" t="n">
        <v>44</v>
      </c>
      <c r="K31" s="2"/>
    </row>
    <row r="32" customFormat="false" ht="13.8" hidden="false" customHeight="false" outlineLevel="0" collapsed="false">
      <c r="A32" s="10" t="n">
        <v>105000</v>
      </c>
      <c r="B32" s="11" t="n">
        <v>36</v>
      </c>
      <c r="C32" s="11" t="n">
        <v>48</v>
      </c>
      <c r="K32" s="2"/>
    </row>
    <row r="33" customFormat="false" ht="13.8" hidden="false" customHeight="false" outlineLevel="0" collapsed="false">
      <c r="A33" s="10" t="n">
        <v>110000</v>
      </c>
      <c r="B33" s="11" t="n">
        <v>39</v>
      </c>
      <c r="C33" s="11" t="n">
        <v>68</v>
      </c>
      <c r="K33" s="2"/>
    </row>
    <row r="34" customFormat="false" ht="13.8" hidden="false" customHeight="false" outlineLevel="0" collapsed="false">
      <c r="A34" s="18" t="n">
        <v>115000</v>
      </c>
      <c r="B34" s="19" t="n">
        <v>44</v>
      </c>
      <c r="C34" s="19" t="n">
        <v>72</v>
      </c>
      <c r="K34" s="2"/>
    </row>
    <row r="35" customFormat="false" ht="13.8" hidden="false" customHeight="false" outlineLevel="0" collapsed="false">
      <c r="A35" s="8" t="n">
        <v>120000</v>
      </c>
      <c r="B35" s="11" t="n">
        <v>48</v>
      </c>
      <c r="C35" s="11" t="n">
        <v>88</v>
      </c>
      <c r="K35" s="2"/>
    </row>
    <row r="36" customFormat="false" ht="13.8" hidden="false" customHeight="false" outlineLevel="0" collapsed="false">
      <c r="A36" s="10" t="n">
        <v>125000</v>
      </c>
      <c r="B36" s="11" t="n">
        <v>52</v>
      </c>
      <c r="C36" s="11" t="n">
        <v>92</v>
      </c>
      <c r="K36" s="2"/>
    </row>
    <row r="37" customFormat="false" ht="13.8" hidden="false" customHeight="false" outlineLevel="0" collapsed="false">
      <c r="A37" s="10" t="n">
        <v>130000</v>
      </c>
      <c r="B37" s="11" t="n">
        <v>55</v>
      </c>
      <c r="C37" s="11" t="n">
        <v>104</v>
      </c>
      <c r="K37" s="2"/>
    </row>
    <row r="38" customFormat="false" ht="13.8" hidden="false" customHeight="false" outlineLevel="0" collapsed="false">
      <c r="A38" s="10" t="n">
        <v>140000</v>
      </c>
      <c r="B38" s="11" t="n">
        <v>63</v>
      </c>
      <c r="C38" s="11" t="n">
        <v>116</v>
      </c>
    </row>
    <row r="39" customFormat="false" ht="13.8" hidden="false" customHeight="false" outlineLevel="0" collapsed="false">
      <c r="A39" s="14" t="s">
        <v>52</v>
      </c>
      <c r="B39" s="14"/>
      <c r="C39" s="14"/>
    </row>
    <row r="40" customFormat="false" ht="13.8" hidden="false" customHeight="false" outlineLevel="0" collapsed="false">
      <c r="A40" s="15" t="n">
        <v>80000</v>
      </c>
      <c r="B40" s="16" t="n">
        <v>51</v>
      </c>
      <c r="C40" s="16" t="n">
        <v>130</v>
      </c>
    </row>
    <row r="41" customFormat="false" ht="13.8" hidden="false" customHeight="false" outlineLevel="0" collapsed="false">
      <c r="A41" s="15" t="n">
        <v>90000</v>
      </c>
      <c r="B41" s="16" t="n">
        <v>57</v>
      </c>
      <c r="C41" s="16" t="n">
        <v>140</v>
      </c>
    </row>
    <row r="42" customFormat="false" ht="13.8" hidden="false" customHeight="false" outlineLevel="0" collapsed="false">
      <c r="A42" s="15" t="n">
        <v>95000</v>
      </c>
      <c r="B42" s="16" t="n">
        <v>64</v>
      </c>
      <c r="C42" s="16" t="n">
        <v>160</v>
      </c>
      <c r="K42" s="2"/>
    </row>
    <row r="43" customFormat="false" ht="13.8" hidden="false" customHeight="false" outlineLevel="0" collapsed="false">
      <c r="A43" s="15" t="n">
        <v>100000</v>
      </c>
      <c r="B43" s="16" t="n">
        <v>73</v>
      </c>
      <c r="C43" s="16" t="n">
        <v>182</v>
      </c>
      <c r="K43" s="2"/>
    </row>
    <row r="44" customFormat="false" ht="13.8" hidden="false" customHeight="false" outlineLevel="0" collapsed="false">
      <c r="A44" s="15" t="n">
        <v>105000</v>
      </c>
      <c r="B44" s="16" t="n">
        <v>73</v>
      </c>
      <c r="C44" s="16" t="n">
        <v>186</v>
      </c>
      <c r="K44" s="2"/>
    </row>
    <row r="45" customFormat="false" ht="13.8" hidden="false" customHeight="false" outlineLevel="0" collapsed="false">
      <c r="A45" s="15" t="n">
        <v>110000</v>
      </c>
      <c r="B45" s="16" t="n">
        <v>79</v>
      </c>
      <c r="C45" s="16" t="n">
        <v>221</v>
      </c>
      <c r="K45" s="2"/>
    </row>
    <row r="46" customFormat="false" ht="13.8" hidden="false" customHeight="false" outlineLevel="0" collapsed="false">
      <c r="A46" s="20" t="n">
        <v>115000</v>
      </c>
      <c r="B46" s="21" t="n">
        <v>85</v>
      </c>
      <c r="C46" s="21" t="n">
        <v>230</v>
      </c>
    </row>
    <row r="47" customFormat="false" ht="13.8" hidden="false" customHeight="false" outlineLevel="0" collapsed="false">
      <c r="A47" s="16" t="n">
        <v>120000</v>
      </c>
      <c r="B47" s="16" t="n">
        <v>98</v>
      </c>
      <c r="C47" s="16" t="n">
        <v>250</v>
      </c>
    </row>
    <row r="48" customFormat="false" ht="13.8" hidden="false" customHeight="false" outlineLevel="0" collapsed="false">
      <c r="A48" s="15" t="n">
        <v>125000</v>
      </c>
      <c r="B48" s="16" t="n">
        <v>102</v>
      </c>
      <c r="C48" s="16" t="n">
        <v>252</v>
      </c>
    </row>
    <row r="49" customFormat="false" ht="13.8" hidden="false" customHeight="false" outlineLevel="0" collapsed="false">
      <c r="A49" s="15" t="n">
        <v>130000</v>
      </c>
      <c r="B49" s="16" t="n">
        <v>118</v>
      </c>
      <c r="C49" s="16" t="n">
        <v>301</v>
      </c>
    </row>
    <row r="50" customFormat="false" ht="13.8" hidden="false" customHeight="false" outlineLevel="0" collapsed="false">
      <c r="A50" s="15" t="n">
        <v>140000</v>
      </c>
      <c r="B50" s="16" t="n">
        <v>160</v>
      </c>
      <c r="C50" s="16" t="n">
        <v>430</v>
      </c>
      <c r="K50" s="2"/>
    </row>
    <row r="51" customFormat="false" ht="13.8" hidden="false" customHeight="false" outlineLevel="0" collapsed="false">
      <c r="A51" s="0" t="s">
        <v>53</v>
      </c>
      <c r="K51" s="2"/>
    </row>
    <row r="52" customFormat="false" ht="13.8" hidden="false" customHeight="false" outlineLevel="0" collapsed="false">
      <c r="A52" s="10" t="n">
        <v>125000</v>
      </c>
      <c r="B52" s="11" t="n">
        <v>16</v>
      </c>
      <c r="C52" s="11" t="n">
        <v>28</v>
      </c>
      <c r="K52" s="2"/>
    </row>
    <row r="53" customFormat="false" ht="13.8" hidden="false" customHeight="false" outlineLevel="0" collapsed="false">
      <c r="A53" s="10" t="n">
        <v>130000</v>
      </c>
      <c r="B53" s="11" t="n">
        <v>22</v>
      </c>
      <c r="C53" s="11" t="n">
        <v>38</v>
      </c>
      <c r="K53" s="2"/>
    </row>
    <row r="54" customFormat="false" ht="13.8" hidden="false" customHeight="false" outlineLevel="0" collapsed="false">
      <c r="A54" s="10" t="n">
        <v>140000</v>
      </c>
      <c r="B54" s="11" t="n">
        <v>46</v>
      </c>
      <c r="C54" s="11" t="n">
        <v>60</v>
      </c>
      <c r="K54" s="2"/>
    </row>
    <row r="55" customFormat="false" ht="13.8" hidden="false" customHeight="false" outlineLevel="0" collapsed="false">
      <c r="A55" s="0" t="s">
        <v>54</v>
      </c>
      <c r="K55" s="2"/>
    </row>
    <row r="56" customFormat="false" ht="13.8" hidden="false" customHeight="false" outlineLevel="0" collapsed="false">
      <c r="A56" s="10" t="n">
        <v>100000</v>
      </c>
      <c r="B56" s="11" t="n">
        <v>25</v>
      </c>
      <c r="C56" s="11" t="n">
        <v>39</v>
      </c>
      <c r="K56" s="2"/>
    </row>
    <row r="57" customFormat="false" ht="13.8" hidden="false" customHeight="false" outlineLevel="0" collapsed="false">
      <c r="A57" s="10" t="n">
        <v>105000</v>
      </c>
      <c r="B57" s="11" t="n">
        <v>25</v>
      </c>
      <c r="C57" s="11" t="n">
        <v>39</v>
      </c>
    </row>
    <row r="58" customFormat="false" ht="13.8" hidden="false" customHeight="false" outlineLevel="0" collapsed="false">
      <c r="A58" s="10" t="n">
        <v>110000</v>
      </c>
      <c r="B58" s="11" t="n">
        <v>28</v>
      </c>
      <c r="C58" s="11" t="n">
        <v>42</v>
      </c>
    </row>
    <row r="59" customFormat="false" ht="13.8" hidden="false" customHeight="false" outlineLevel="0" collapsed="false">
      <c r="A59" s="18" t="n">
        <v>115000</v>
      </c>
      <c r="B59" s="19" t="n">
        <v>28</v>
      </c>
      <c r="C59" s="19" t="n">
        <v>45</v>
      </c>
      <c r="K59" s="2"/>
    </row>
    <row r="60" customFormat="false" ht="13.8" hidden="false" customHeight="false" outlineLevel="0" collapsed="false">
      <c r="A60" s="8" t="n">
        <v>120000</v>
      </c>
      <c r="B60" s="11" t="n">
        <v>31</v>
      </c>
      <c r="C60" s="11" t="n">
        <v>47</v>
      </c>
      <c r="K60" s="2"/>
    </row>
    <row r="61" customFormat="false" ht="13.8" hidden="false" customHeight="false" outlineLevel="0" collapsed="false">
      <c r="A61" s="10" t="n">
        <v>125000</v>
      </c>
      <c r="B61" s="11" t="n">
        <v>36</v>
      </c>
      <c r="C61" s="11" t="n">
        <v>52</v>
      </c>
      <c r="K61" s="2"/>
    </row>
    <row r="62" customFormat="false" ht="13.8" hidden="false" customHeight="false" outlineLevel="0" collapsed="false">
      <c r="A62" s="10" t="n">
        <v>130000</v>
      </c>
      <c r="B62" s="11" t="n">
        <v>45</v>
      </c>
      <c r="C62" s="11" t="n">
        <v>65</v>
      </c>
      <c r="K62" s="2"/>
    </row>
    <row r="63" customFormat="false" ht="13.8" hidden="false" customHeight="false" outlineLevel="0" collapsed="false">
      <c r="A63" s="10" t="n">
        <v>140000</v>
      </c>
      <c r="B63" s="11" t="n">
        <v>58</v>
      </c>
      <c r="C63" s="11" t="n">
        <v>86</v>
      </c>
      <c r="K63" s="2"/>
    </row>
    <row r="64" customFormat="false" ht="13.8" hidden="false" customHeight="false" outlineLevel="0" collapsed="false">
      <c r="A64" s="0" t="s">
        <v>55</v>
      </c>
      <c r="K64" s="2"/>
    </row>
    <row r="65" customFormat="false" ht="13.8" hidden="false" customHeight="false" outlineLevel="0" collapsed="false">
      <c r="A65" s="10" t="n">
        <v>130000</v>
      </c>
      <c r="B65" s="11" t="n">
        <v>17</v>
      </c>
      <c r="C65" s="11" t="n">
        <v>32</v>
      </c>
    </row>
    <row r="66" customFormat="false" ht="13.8" hidden="false" customHeight="false" outlineLevel="0" collapsed="false">
      <c r="A66" s="10" t="n">
        <v>140000</v>
      </c>
      <c r="B66" s="11" t="n">
        <v>36</v>
      </c>
      <c r="C66" s="11" t="n">
        <v>43</v>
      </c>
    </row>
    <row r="67" customFormat="false" ht="13.8" hidden="false" customHeight="false" outlineLevel="0" collapsed="false">
      <c r="A67" s="0" t="s">
        <v>56</v>
      </c>
    </row>
    <row r="68" customFormat="false" ht="13.8" hidden="false" customHeight="false" outlineLevel="0" collapsed="false">
      <c r="A68" s="10" t="n">
        <v>80000</v>
      </c>
      <c r="B68" s="11" t="n">
        <v>34</v>
      </c>
      <c r="C68" s="11" t="n">
        <v>55</v>
      </c>
    </row>
    <row r="69" customFormat="false" ht="13.8" hidden="false" customHeight="false" outlineLevel="0" collapsed="false">
      <c r="A69" s="10" t="n">
        <v>90000</v>
      </c>
      <c r="B69" s="11" t="n">
        <v>39</v>
      </c>
      <c r="C69" s="11" t="n">
        <v>62</v>
      </c>
      <c r="K69" s="2"/>
    </row>
    <row r="70" customFormat="false" ht="13.8" hidden="false" customHeight="false" outlineLevel="0" collapsed="false">
      <c r="A70" s="10" t="n">
        <v>95000</v>
      </c>
      <c r="B70" s="11" t="n">
        <v>43</v>
      </c>
      <c r="C70" s="11" t="n">
        <v>76</v>
      </c>
      <c r="K70" s="2"/>
    </row>
    <row r="71" customFormat="false" ht="13.8" hidden="false" customHeight="false" outlineLevel="0" collapsed="false">
      <c r="A71" s="10" t="n">
        <v>100000</v>
      </c>
      <c r="B71" s="11" t="n">
        <v>44</v>
      </c>
      <c r="C71" s="11" t="n">
        <v>76</v>
      </c>
      <c r="K71" s="2"/>
    </row>
    <row r="72" customFormat="false" ht="13.8" hidden="false" customHeight="false" outlineLevel="0" collapsed="false">
      <c r="A72" s="10" t="n">
        <v>105000</v>
      </c>
      <c r="B72" s="11" t="n">
        <v>44</v>
      </c>
      <c r="C72" s="11" t="n">
        <v>82</v>
      </c>
      <c r="K72" s="2"/>
    </row>
    <row r="73" customFormat="false" ht="13.8" hidden="false" customHeight="false" outlineLevel="0" collapsed="false">
      <c r="A73" s="10" t="n">
        <v>110000</v>
      </c>
      <c r="B73" s="11" t="n">
        <v>50</v>
      </c>
      <c r="C73" s="11" t="n">
        <v>106</v>
      </c>
      <c r="K73" s="2"/>
    </row>
    <row r="74" customFormat="false" ht="13.8" hidden="false" customHeight="false" outlineLevel="0" collapsed="false">
      <c r="A74" s="18" t="n">
        <v>115000</v>
      </c>
      <c r="B74" s="19" t="n">
        <v>53</v>
      </c>
      <c r="C74" s="19" t="n">
        <v>115</v>
      </c>
      <c r="K74" s="2"/>
    </row>
    <row r="75" customFormat="false" ht="13.8" hidden="false" customHeight="false" outlineLevel="0" collapsed="false">
      <c r="A75" s="8" t="n">
        <v>120000</v>
      </c>
      <c r="B75" s="11" t="n">
        <v>53</v>
      </c>
      <c r="C75" s="11" t="n">
        <v>116</v>
      </c>
      <c r="K75" s="2"/>
    </row>
    <row r="76" customFormat="false" ht="13.8" hidden="false" customHeight="false" outlineLevel="0" collapsed="false">
      <c r="A76" s="10" t="n">
        <v>125000</v>
      </c>
      <c r="B76" s="11" t="n">
        <v>58</v>
      </c>
      <c r="C76" s="11" t="n">
        <v>124</v>
      </c>
    </row>
    <row r="77" customFormat="false" ht="13.8" hidden="false" customHeight="false" outlineLevel="0" collapsed="false">
      <c r="A77" s="10" t="n">
        <v>130000</v>
      </c>
      <c r="B77" s="11" t="n">
        <v>69</v>
      </c>
      <c r="C77" s="11" t="n">
        <v>132</v>
      </c>
    </row>
    <row r="78" customFormat="false" ht="13.8" hidden="false" customHeight="false" outlineLevel="0" collapsed="false">
      <c r="A78" s="10" t="n">
        <v>140000</v>
      </c>
      <c r="B78" s="11" t="n">
        <v>76</v>
      </c>
      <c r="C78" s="11" t="n">
        <v>164</v>
      </c>
      <c r="K78" s="2"/>
    </row>
    <row r="79" customFormat="false" ht="13.8" hidden="false" customHeight="false" outlineLevel="0" collapsed="false">
      <c r="A79" s="0" t="s">
        <v>57</v>
      </c>
      <c r="K79" s="2"/>
    </row>
    <row r="80" customFormat="false" ht="13.8" hidden="false" customHeight="false" outlineLevel="0" collapsed="false">
      <c r="A80" s="10" t="n">
        <v>90000</v>
      </c>
      <c r="B80" s="11" t="n">
        <v>29</v>
      </c>
      <c r="C80" s="11" t="n">
        <v>45</v>
      </c>
      <c r="K80" s="2"/>
    </row>
    <row r="81" customFormat="false" ht="13.8" hidden="false" customHeight="false" outlineLevel="0" collapsed="false">
      <c r="A81" s="10" t="n">
        <v>95000</v>
      </c>
      <c r="B81" s="11" t="n">
        <v>30</v>
      </c>
      <c r="C81" s="11" t="n">
        <v>46</v>
      </c>
      <c r="K81" s="2"/>
    </row>
    <row r="82" customFormat="false" ht="13.8" hidden="false" customHeight="false" outlineLevel="0" collapsed="false">
      <c r="A82" s="10" t="n">
        <v>100000</v>
      </c>
      <c r="B82" s="11" t="n">
        <v>35</v>
      </c>
      <c r="C82" s="11" t="n">
        <v>53</v>
      </c>
    </row>
    <row r="83" customFormat="false" ht="13.8" hidden="false" customHeight="false" outlineLevel="0" collapsed="false">
      <c r="A83" s="10" t="n">
        <v>105000</v>
      </c>
      <c r="B83" s="11" t="n">
        <v>39</v>
      </c>
      <c r="C83" s="11" t="n">
        <v>56</v>
      </c>
    </row>
    <row r="84" customFormat="false" ht="13.8" hidden="false" customHeight="false" outlineLevel="0" collapsed="false">
      <c r="A84" s="10" t="n">
        <v>110000</v>
      </c>
      <c r="B84" s="11" t="n">
        <v>42</v>
      </c>
      <c r="C84" s="11" t="n">
        <v>56</v>
      </c>
      <c r="K84" s="2"/>
    </row>
    <row r="85" customFormat="false" ht="13.8" hidden="false" customHeight="false" outlineLevel="0" collapsed="false">
      <c r="A85" s="18" t="n">
        <v>115000</v>
      </c>
      <c r="B85" s="19" t="n">
        <v>43</v>
      </c>
      <c r="C85" s="19" t="n">
        <v>64</v>
      </c>
      <c r="K85" s="2"/>
    </row>
    <row r="86" customFormat="false" ht="13.8" hidden="false" customHeight="false" outlineLevel="0" collapsed="false">
      <c r="A86" s="8" t="n">
        <v>120000</v>
      </c>
      <c r="B86" s="11" t="n">
        <v>46</v>
      </c>
      <c r="C86" s="11" t="n">
        <v>66</v>
      </c>
      <c r="K86" s="2"/>
    </row>
    <row r="87" customFormat="false" ht="13.8" hidden="false" customHeight="false" outlineLevel="0" collapsed="false">
      <c r="A87" s="10" t="n">
        <v>125000</v>
      </c>
      <c r="B87" s="11" t="n">
        <v>47</v>
      </c>
      <c r="C87" s="11" t="n">
        <v>75</v>
      </c>
      <c r="K87" s="2"/>
    </row>
    <row r="88" customFormat="false" ht="13.8" hidden="false" customHeight="false" outlineLevel="0" collapsed="false">
      <c r="A88" s="10" t="n">
        <v>130000</v>
      </c>
      <c r="B88" s="11" t="n">
        <v>52</v>
      </c>
      <c r="C88" s="11" t="n">
        <v>92</v>
      </c>
      <c r="K88" s="2"/>
    </row>
    <row r="89" customFormat="false" ht="13.8" hidden="false" customHeight="false" outlineLevel="0" collapsed="false">
      <c r="A89" s="10" t="n">
        <v>140000</v>
      </c>
      <c r="B89" s="11" t="n">
        <v>62</v>
      </c>
      <c r="C89" s="11" t="n">
        <v>118</v>
      </c>
      <c r="K89" s="2"/>
    </row>
    <row r="90" customFormat="false" ht="13.8" hidden="false" customHeight="false" outlineLevel="0" collapsed="false">
      <c r="A90" s="0" t="s">
        <v>58</v>
      </c>
      <c r="K90" s="2"/>
    </row>
    <row r="91" customFormat="false" ht="13.8" hidden="false" customHeight="false" outlineLevel="0" collapsed="false">
      <c r="A91" s="10" t="n">
        <v>125000</v>
      </c>
      <c r="B91" s="11" t="n">
        <v>18</v>
      </c>
      <c r="C91" s="11" t="n">
        <v>32</v>
      </c>
    </row>
    <row r="92" customFormat="false" ht="13.8" hidden="false" customHeight="false" outlineLevel="0" collapsed="false">
      <c r="A92" s="10" t="n">
        <v>130000</v>
      </c>
      <c r="B92" s="11" t="n">
        <v>22</v>
      </c>
      <c r="C92" s="11" t="n">
        <v>36</v>
      </c>
    </row>
    <row r="93" customFormat="false" ht="13.8" hidden="false" customHeight="false" outlineLevel="0" collapsed="false">
      <c r="A93" s="10" t="n">
        <v>140000</v>
      </c>
      <c r="B93" s="11" t="n">
        <v>40</v>
      </c>
      <c r="C93" s="11" t="n">
        <v>51</v>
      </c>
      <c r="K93" s="2"/>
    </row>
    <row r="94" customFormat="false" ht="13.8" hidden="false" customHeight="false" outlineLevel="0" collapsed="false">
      <c r="A94" s="14" t="s">
        <v>37</v>
      </c>
      <c r="B94" s="14"/>
      <c r="C94" s="14"/>
      <c r="K94" s="2"/>
    </row>
    <row r="95" customFormat="false" ht="13.8" hidden="false" customHeight="false" outlineLevel="0" collapsed="false">
      <c r="A95" s="15" t="n">
        <v>80000</v>
      </c>
      <c r="B95" s="16" t="n">
        <v>44</v>
      </c>
      <c r="C95" s="16" t="n">
        <v>88</v>
      </c>
      <c r="K95" s="2"/>
    </row>
    <row r="96" customFormat="false" ht="13.8" hidden="false" customHeight="false" outlineLevel="0" collapsed="false">
      <c r="A96" s="15" t="n">
        <v>90000</v>
      </c>
      <c r="B96" s="16" t="n">
        <v>58</v>
      </c>
      <c r="C96" s="16" t="n">
        <v>122</v>
      </c>
      <c r="K96" s="2"/>
    </row>
    <row r="97" customFormat="false" ht="13.8" hidden="false" customHeight="false" outlineLevel="0" collapsed="false">
      <c r="A97" s="15" t="n">
        <v>95000</v>
      </c>
      <c r="B97" s="16" t="n">
        <v>61</v>
      </c>
      <c r="C97" s="16" t="n">
        <v>131</v>
      </c>
      <c r="K97" s="2"/>
    </row>
    <row r="98" customFormat="false" ht="13.8" hidden="false" customHeight="false" outlineLevel="0" collapsed="false">
      <c r="A98" s="15" t="n">
        <v>100000</v>
      </c>
      <c r="B98" s="16" t="n">
        <v>62</v>
      </c>
      <c r="C98" s="16" t="n">
        <v>136</v>
      </c>
      <c r="K98" s="2"/>
    </row>
    <row r="99" customFormat="false" ht="13.8" hidden="false" customHeight="false" outlineLevel="0" collapsed="false">
      <c r="A99" s="15" t="n">
        <v>105000</v>
      </c>
      <c r="B99" s="16" t="n">
        <v>67</v>
      </c>
      <c r="C99" s="16" t="n">
        <v>146</v>
      </c>
      <c r="K99" s="2"/>
    </row>
    <row r="100" customFormat="false" ht="13.8" hidden="false" customHeight="false" outlineLevel="0" collapsed="false">
      <c r="A100" s="15" t="n">
        <v>110000</v>
      </c>
      <c r="B100" s="16" t="n">
        <v>70</v>
      </c>
      <c r="C100" s="16" t="n">
        <v>170</v>
      </c>
    </row>
    <row r="101" customFormat="false" ht="13.8" hidden="false" customHeight="false" outlineLevel="0" collapsed="false">
      <c r="A101" s="20" t="n">
        <v>115000</v>
      </c>
      <c r="B101" s="21" t="n">
        <v>78</v>
      </c>
      <c r="C101" s="21" t="n">
        <v>188</v>
      </c>
    </row>
    <row r="102" customFormat="false" ht="13.8" hidden="false" customHeight="false" outlineLevel="0" collapsed="false">
      <c r="A102" s="16" t="n">
        <v>120000</v>
      </c>
      <c r="B102" s="16" t="n">
        <v>84</v>
      </c>
      <c r="C102" s="16" t="n">
        <v>218</v>
      </c>
      <c r="K102" s="2"/>
    </row>
    <row r="103" customFormat="false" ht="13.8" hidden="false" customHeight="false" outlineLevel="0" collapsed="false">
      <c r="A103" s="15" t="n">
        <v>125000</v>
      </c>
      <c r="B103" s="16" t="n">
        <v>94</v>
      </c>
      <c r="C103" s="16" t="n">
        <v>232</v>
      </c>
      <c r="K103" s="2"/>
    </row>
    <row r="104" customFormat="false" ht="13.8" hidden="false" customHeight="false" outlineLevel="0" collapsed="false">
      <c r="A104" s="15" t="n">
        <v>130000</v>
      </c>
      <c r="B104" s="16" t="n">
        <v>108</v>
      </c>
      <c r="C104" s="16" t="n">
        <v>280</v>
      </c>
      <c r="K104" s="2"/>
    </row>
    <row r="105" customFormat="false" ht="13.8" hidden="false" customHeight="false" outlineLevel="0" collapsed="false">
      <c r="A105" s="15" t="n">
        <v>140000</v>
      </c>
      <c r="B105" s="16" t="n">
        <v>138</v>
      </c>
      <c r="C105" s="16" t="n">
        <v>430</v>
      </c>
      <c r="K105" s="2"/>
    </row>
    <row r="106" customFormat="false" ht="13.8" hidden="false" customHeight="false" outlineLevel="0" collapsed="false">
      <c r="A106" s="0" t="s">
        <v>59</v>
      </c>
      <c r="K106" s="2"/>
    </row>
    <row r="107" customFormat="false" ht="13.8" hidden="false" customHeight="false" outlineLevel="0" collapsed="false">
      <c r="A107" s="10" t="n">
        <v>100000</v>
      </c>
      <c r="B107" s="11" t="n">
        <v>28</v>
      </c>
      <c r="C107" s="11" t="n">
        <v>29</v>
      </c>
      <c r="K107" s="2"/>
    </row>
    <row r="108" customFormat="false" ht="13.8" hidden="false" customHeight="false" outlineLevel="0" collapsed="false">
      <c r="A108" s="10" t="n">
        <v>105000</v>
      </c>
      <c r="B108" s="11" t="n">
        <v>30</v>
      </c>
      <c r="C108" s="11" t="n">
        <v>33</v>
      </c>
    </row>
    <row r="109" customFormat="false" ht="13.8" hidden="false" customHeight="false" outlineLevel="0" collapsed="false">
      <c r="A109" s="10" t="n">
        <v>110000</v>
      </c>
      <c r="B109" s="11" t="n">
        <v>38</v>
      </c>
      <c r="C109" s="11" t="n">
        <v>59</v>
      </c>
    </row>
    <row r="110" customFormat="false" ht="13.8" hidden="false" customHeight="false" outlineLevel="0" collapsed="false">
      <c r="A110" s="18" t="n">
        <v>115000</v>
      </c>
      <c r="B110" s="19" t="n">
        <v>45</v>
      </c>
      <c r="C110" s="19" t="n">
        <v>67</v>
      </c>
      <c r="K110" s="2"/>
    </row>
    <row r="111" customFormat="false" ht="13.8" hidden="false" customHeight="false" outlineLevel="0" collapsed="false">
      <c r="A111" s="8" t="n">
        <v>120000</v>
      </c>
      <c r="B111" s="11" t="n">
        <v>48</v>
      </c>
      <c r="C111" s="11" t="n">
        <v>72</v>
      </c>
      <c r="K111" s="2"/>
    </row>
    <row r="112" customFormat="false" ht="13.8" hidden="false" customHeight="false" outlineLevel="0" collapsed="false">
      <c r="A112" s="10" t="n">
        <v>125000</v>
      </c>
      <c r="B112" s="11" t="n">
        <v>53</v>
      </c>
      <c r="C112" s="11" t="n">
        <v>78</v>
      </c>
      <c r="K112" s="2"/>
    </row>
    <row r="113" customFormat="false" ht="13.8" hidden="false" customHeight="false" outlineLevel="0" collapsed="false">
      <c r="A113" s="10" t="n">
        <v>130000</v>
      </c>
      <c r="B113" s="11" t="n">
        <v>59</v>
      </c>
      <c r="C113" s="11" t="n">
        <v>90</v>
      </c>
      <c r="K113" s="2"/>
    </row>
    <row r="114" customFormat="false" ht="13.8" hidden="false" customHeight="false" outlineLevel="0" collapsed="false">
      <c r="A114" s="10" t="n">
        <v>140000</v>
      </c>
      <c r="B114" s="11" t="n">
        <v>70</v>
      </c>
      <c r="C114" s="11" t="n">
        <v>108</v>
      </c>
      <c r="K114" s="2"/>
    </row>
    <row r="115" customFormat="false" ht="13.8" hidden="false" customHeight="false" outlineLevel="0" collapsed="false">
      <c r="A115" s="0" t="s">
        <v>60</v>
      </c>
      <c r="K115" s="2"/>
    </row>
    <row r="116" customFormat="false" ht="13.8" hidden="false" customHeight="false" outlineLevel="0" collapsed="false">
      <c r="A116" s="10" t="n">
        <v>80000</v>
      </c>
      <c r="B116" s="11" t="n">
        <v>39</v>
      </c>
      <c r="C116" s="11" t="n">
        <v>85</v>
      </c>
      <c r="K116" s="2"/>
    </row>
    <row r="117" customFormat="false" ht="13.8" hidden="false" customHeight="false" outlineLevel="0" collapsed="false">
      <c r="A117" s="10" t="n">
        <v>90000</v>
      </c>
      <c r="B117" s="11" t="n">
        <v>43</v>
      </c>
      <c r="C117" s="11" t="n">
        <v>86</v>
      </c>
    </row>
    <row r="118" customFormat="false" ht="13.8" hidden="false" customHeight="false" outlineLevel="0" collapsed="false">
      <c r="A118" s="10" t="n">
        <v>95000</v>
      </c>
      <c r="B118" s="11" t="n">
        <v>44</v>
      </c>
      <c r="C118" s="11" t="n">
        <v>99</v>
      </c>
    </row>
    <row r="119" customFormat="false" ht="13.8" hidden="false" customHeight="false" outlineLevel="0" collapsed="false">
      <c r="A119" s="10" t="n">
        <v>100000</v>
      </c>
      <c r="B119" s="11" t="n">
        <v>51</v>
      </c>
      <c r="C119" s="11" t="n">
        <v>108</v>
      </c>
      <c r="K119" s="2"/>
    </row>
    <row r="120" customFormat="false" ht="13.8" hidden="false" customHeight="false" outlineLevel="0" collapsed="false">
      <c r="A120" s="10" t="n">
        <v>105000</v>
      </c>
      <c r="B120" s="11" t="n">
        <v>54</v>
      </c>
      <c r="C120" s="11" t="n">
        <v>127</v>
      </c>
      <c r="K120" s="2"/>
    </row>
    <row r="121" customFormat="false" ht="13.8" hidden="false" customHeight="false" outlineLevel="0" collapsed="false">
      <c r="A121" s="10" t="n">
        <v>110000</v>
      </c>
      <c r="B121" s="11" t="n">
        <v>66</v>
      </c>
      <c r="C121" s="11" t="n">
        <v>138</v>
      </c>
      <c r="K121" s="2"/>
    </row>
    <row r="122" customFormat="false" ht="13.8" hidden="false" customHeight="false" outlineLevel="0" collapsed="false">
      <c r="A122" s="18" t="n">
        <v>115000</v>
      </c>
      <c r="B122" s="19" t="n">
        <v>66</v>
      </c>
      <c r="C122" s="19" t="n">
        <v>145</v>
      </c>
      <c r="K122" s="2"/>
    </row>
    <row r="123" customFormat="false" ht="13.8" hidden="false" customHeight="false" outlineLevel="0" collapsed="false">
      <c r="A123" s="8" t="n">
        <v>120000</v>
      </c>
      <c r="B123" s="11" t="n">
        <v>68</v>
      </c>
      <c r="C123" s="11" t="n">
        <v>155</v>
      </c>
      <c r="K123" s="2"/>
    </row>
    <row r="124" customFormat="false" ht="13.8" hidden="false" customHeight="false" outlineLevel="0" collapsed="false">
      <c r="A124" s="10" t="n">
        <v>125000</v>
      </c>
      <c r="B124" s="11" t="n">
        <v>68</v>
      </c>
      <c r="C124" s="11" t="n">
        <v>155</v>
      </c>
      <c r="K124" s="2"/>
    </row>
    <row r="125" customFormat="false" ht="13.8" hidden="false" customHeight="false" outlineLevel="0" collapsed="false">
      <c r="A125" s="10" t="n">
        <v>130000</v>
      </c>
      <c r="B125" s="11" t="n">
        <v>76</v>
      </c>
      <c r="C125" s="11" t="n">
        <v>184</v>
      </c>
      <c r="K125" s="2"/>
    </row>
    <row r="126" customFormat="false" ht="13.8" hidden="false" customHeight="false" outlineLevel="0" collapsed="false">
      <c r="A126" s="10" t="n">
        <v>140000</v>
      </c>
      <c r="B126" s="11" t="n">
        <v>104</v>
      </c>
      <c r="C126" s="11" t="n">
        <v>188</v>
      </c>
    </row>
    <row r="127" customFormat="false" ht="13.8" hidden="false" customHeight="false" outlineLevel="0" collapsed="false">
      <c r="A127" s="0" t="s">
        <v>61</v>
      </c>
    </row>
    <row r="128" customFormat="false" ht="13.8" hidden="false" customHeight="false" outlineLevel="0" collapsed="false">
      <c r="A128" s="10" t="n">
        <v>80000</v>
      </c>
      <c r="B128" s="11" t="n">
        <v>37</v>
      </c>
      <c r="C128" s="11" t="n">
        <v>83</v>
      </c>
      <c r="K128" s="2"/>
    </row>
    <row r="129" customFormat="false" ht="13.8" hidden="false" customHeight="false" outlineLevel="0" collapsed="false">
      <c r="A129" s="10" t="n">
        <v>90000</v>
      </c>
      <c r="B129" s="11" t="n">
        <v>44</v>
      </c>
      <c r="C129" s="11" t="n">
        <v>91</v>
      </c>
      <c r="K129" s="2"/>
    </row>
    <row r="130" customFormat="false" ht="13.8" hidden="false" customHeight="false" outlineLevel="0" collapsed="false">
      <c r="A130" s="10" t="n">
        <v>95000</v>
      </c>
      <c r="B130" s="11" t="n">
        <v>48</v>
      </c>
      <c r="C130" s="11" t="n">
        <v>98</v>
      </c>
      <c r="K130" s="2"/>
    </row>
    <row r="131" customFormat="false" ht="13.8" hidden="false" customHeight="false" outlineLevel="0" collapsed="false">
      <c r="A131" s="10" t="n">
        <v>100000</v>
      </c>
      <c r="B131" s="11" t="n">
        <v>54</v>
      </c>
      <c r="C131" s="11" t="n">
        <v>110</v>
      </c>
      <c r="K131" s="2"/>
    </row>
    <row r="132" customFormat="false" ht="13.8" hidden="false" customHeight="false" outlineLevel="0" collapsed="false">
      <c r="A132" s="10" t="n">
        <v>105000</v>
      </c>
      <c r="B132" s="11" t="n">
        <v>56</v>
      </c>
      <c r="C132" s="11" t="n">
        <v>119</v>
      </c>
      <c r="K132" s="2"/>
    </row>
    <row r="133" customFormat="false" ht="13.8" hidden="false" customHeight="false" outlineLevel="0" collapsed="false">
      <c r="A133" s="10" t="n">
        <v>110000</v>
      </c>
      <c r="B133" s="11" t="n">
        <v>62</v>
      </c>
      <c r="C133" s="11" t="n">
        <v>126</v>
      </c>
      <c r="K133" s="2"/>
    </row>
    <row r="134" customFormat="false" ht="13.8" hidden="false" customHeight="false" outlineLevel="0" collapsed="false">
      <c r="A134" s="18" t="n">
        <v>115000</v>
      </c>
      <c r="B134" s="19" t="n">
        <v>62</v>
      </c>
      <c r="C134" s="19" t="n">
        <v>132</v>
      </c>
      <c r="K134" s="2"/>
    </row>
    <row r="135" customFormat="false" ht="13.8" hidden="false" customHeight="false" outlineLevel="0" collapsed="false">
      <c r="A135" s="8" t="n">
        <v>120000</v>
      </c>
      <c r="B135" s="11" t="n">
        <v>63</v>
      </c>
      <c r="C135" s="11" t="n">
        <v>144</v>
      </c>
    </row>
    <row r="136" customFormat="false" ht="13.8" hidden="false" customHeight="false" outlineLevel="0" collapsed="false">
      <c r="A136" s="10" t="n">
        <v>125000</v>
      </c>
      <c r="B136" s="11" t="n">
        <v>76</v>
      </c>
      <c r="C136" s="11" t="n">
        <v>159</v>
      </c>
    </row>
    <row r="137" customFormat="false" ht="13.8" hidden="false" customHeight="false" outlineLevel="0" collapsed="false">
      <c r="A137" s="10" t="n">
        <v>130000</v>
      </c>
      <c r="B137" s="11" t="n">
        <v>76</v>
      </c>
      <c r="C137" s="11" t="n">
        <v>175</v>
      </c>
    </row>
    <row r="138" customFormat="false" ht="13.8" hidden="false" customHeight="false" outlineLevel="0" collapsed="false">
      <c r="A138" s="10" t="n">
        <v>140000</v>
      </c>
      <c r="B138" s="11" t="n">
        <v>85</v>
      </c>
      <c r="C138" s="11" t="n">
        <v>257</v>
      </c>
    </row>
    <row r="139" customFormat="false" ht="13.8" hidden="false" customHeight="false" outlineLevel="0" collapsed="false">
      <c r="A139" s="0" t="s">
        <v>62</v>
      </c>
    </row>
    <row r="140" customFormat="false" ht="13.8" hidden="false" customHeight="false" outlineLevel="0" collapsed="false">
      <c r="A140" s="10" t="n">
        <v>90000</v>
      </c>
      <c r="B140" s="11" t="n">
        <v>32</v>
      </c>
      <c r="C140" s="11" t="n">
        <v>46</v>
      </c>
    </row>
    <row r="141" customFormat="false" ht="13.8" hidden="false" customHeight="false" outlineLevel="0" collapsed="false">
      <c r="A141" s="10" t="n">
        <v>95000</v>
      </c>
      <c r="B141" s="11" t="n">
        <v>36</v>
      </c>
      <c r="C141" s="11" t="n">
        <v>48</v>
      </c>
    </row>
    <row r="142" customFormat="false" ht="13.8" hidden="false" customHeight="false" outlineLevel="0" collapsed="false">
      <c r="A142" s="10" t="n">
        <v>100000</v>
      </c>
      <c r="B142" s="11" t="n">
        <v>37</v>
      </c>
      <c r="C142" s="11" t="n">
        <v>56</v>
      </c>
    </row>
    <row r="143" customFormat="false" ht="13.8" hidden="false" customHeight="false" outlineLevel="0" collapsed="false">
      <c r="A143" s="10" t="n">
        <v>105000</v>
      </c>
      <c r="B143" s="11" t="n">
        <v>42</v>
      </c>
      <c r="C143" s="11" t="n">
        <v>59</v>
      </c>
    </row>
    <row r="144" customFormat="false" ht="13.8" hidden="false" customHeight="false" outlineLevel="0" collapsed="false">
      <c r="A144" s="10" t="n">
        <v>110000</v>
      </c>
      <c r="B144" s="11" t="n">
        <v>45</v>
      </c>
      <c r="C144" s="11" t="n">
        <v>64</v>
      </c>
    </row>
    <row r="145" customFormat="false" ht="13.8" hidden="false" customHeight="false" outlineLevel="0" collapsed="false">
      <c r="A145" s="18" t="n">
        <v>115000</v>
      </c>
      <c r="B145" s="19" t="n">
        <v>49</v>
      </c>
      <c r="C145" s="19" t="n">
        <v>67</v>
      </c>
    </row>
    <row r="146" customFormat="false" ht="13.8" hidden="false" customHeight="false" outlineLevel="0" collapsed="false">
      <c r="A146" s="8" t="n">
        <v>120000</v>
      </c>
      <c r="B146" s="11" t="n">
        <v>50</v>
      </c>
      <c r="C146" s="11" t="n">
        <v>70</v>
      </c>
    </row>
    <row r="147" customFormat="false" ht="13.8" hidden="false" customHeight="false" outlineLevel="0" collapsed="false">
      <c r="A147" s="10" t="n">
        <v>125000</v>
      </c>
      <c r="B147" s="11" t="n">
        <v>51</v>
      </c>
      <c r="C147" s="11" t="n">
        <v>73</v>
      </c>
    </row>
    <row r="148" customFormat="false" ht="13.8" hidden="false" customHeight="false" outlineLevel="0" collapsed="false">
      <c r="A148" s="10" t="n">
        <v>130000</v>
      </c>
      <c r="B148" s="11" t="n">
        <v>56</v>
      </c>
      <c r="C148" s="11" t="n">
        <v>82</v>
      </c>
    </row>
    <row r="149" customFormat="false" ht="13.8" hidden="false" customHeight="false" outlineLevel="0" collapsed="false">
      <c r="A149" s="10" t="n">
        <v>140000</v>
      </c>
      <c r="B149" s="11" t="n">
        <v>61</v>
      </c>
      <c r="C149" s="11" t="n">
        <v>97</v>
      </c>
    </row>
    <row r="150" customFormat="false" ht="13.8" hidden="false" customHeight="false" outlineLevel="0" collapsed="false">
      <c r="A150" s="0" t="s">
        <v>63</v>
      </c>
    </row>
    <row r="151" customFormat="false" ht="13.8" hidden="false" customHeight="false" outlineLevel="0" collapsed="false">
      <c r="A151" s="10" t="n">
        <v>80000</v>
      </c>
      <c r="B151" s="11" t="n">
        <v>42</v>
      </c>
      <c r="C151" s="11" t="n">
        <v>64</v>
      </c>
    </row>
    <row r="152" customFormat="false" ht="13.8" hidden="false" customHeight="false" outlineLevel="0" collapsed="false">
      <c r="A152" s="10" t="n">
        <v>90000</v>
      </c>
      <c r="B152" s="11" t="n">
        <v>44</v>
      </c>
      <c r="C152" s="11" t="n">
        <v>76</v>
      </c>
    </row>
    <row r="153" customFormat="false" ht="13.8" hidden="false" customHeight="false" outlineLevel="0" collapsed="false">
      <c r="A153" s="10" t="n">
        <v>95000</v>
      </c>
      <c r="B153" s="11" t="n">
        <v>44</v>
      </c>
      <c r="C153" s="11" t="n">
        <v>76</v>
      </c>
    </row>
    <row r="154" customFormat="false" ht="13.8" hidden="false" customHeight="false" outlineLevel="0" collapsed="false">
      <c r="A154" s="10" t="n">
        <v>100000</v>
      </c>
      <c r="B154" s="11" t="n">
        <v>44</v>
      </c>
      <c r="C154" s="11" t="n">
        <v>76</v>
      </c>
    </row>
    <row r="155" customFormat="false" ht="13.8" hidden="false" customHeight="false" outlineLevel="0" collapsed="false">
      <c r="A155" s="10" t="n">
        <v>105000</v>
      </c>
      <c r="B155" s="11" t="n">
        <v>45</v>
      </c>
      <c r="C155" s="11" t="n">
        <v>78</v>
      </c>
    </row>
    <row r="156" customFormat="false" ht="13.8" hidden="false" customHeight="false" outlineLevel="0" collapsed="false">
      <c r="A156" s="10" t="n">
        <v>110000</v>
      </c>
      <c r="B156" s="11" t="n">
        <v>51</v>
      </c>
      <c r="C156" s="11" t="n">
        <v>84</v>
      </c>
    </row>
    <row r="157" customFormat="false" ht="13.8" hidden="false" customHeight="false" outlineLevel="0" collapsed="false">
      <c r="A157" s="18" t="n">
        <v>115000</v>
      </c>
      <c r="B157" s="19" t="n">
        <v>52</v>
      </c>
      <c r="C157" s="19" t="n">
        <v>90</v>
      </c>
    </row>
    <row r="158" customFormat="false" ht="13.8" hidden="false" customHeight="false" outlineLevel="0" collapsed="false">
      <c r="A158" s="8" t="n">
        <v>120000</v>
      </c>
      <c r="B158" s="11" t="n">
        <v>52</v>
      </c>
      <c r="C158" s="11" t="n">
        <v>92</v>
      </c>
    </row>
    <row r="159" customFormat="false" ht="13.8" hidden="false" customHeight="false" outlineLevel="0" collapsed="false">
      <c r="A159" s="10" t="n">
        <v>125000</v>
      </c>
      <c r="B159" s="11" t="n">
        <v>55</v>
      </c>
      <c r="C159" s="11" t="n">
        <v>113</v>
      </c>
    </row>
    <row r="160" customFormat="false" ht="13.8" hidden="false" customHeight="false" outlineLevel="0" collapsed="false">
      <c r="A160" s="10" t="n">
        <v>130000</v>
      </c>
      <c r="B160" s="11" t="n">
        <v>56</v>
      </c>
      <c r="C160" s="11" t="n">
        <v>115</v>
      </c>
    </row>
    <row r="161" customFormat="false" ht="13.8" hidden="false" customHeight="false" outlineLevel="0" collapsed="false">
      <c r="A161" s="10" t="n">
        <v>140000</v>
      </c>
      <c r="B161" s="11" t="n">
        <v>65</v>
      </c>
      <c r="C161" s="11" t="n">
        <v>123</v>
      </c>
    </row>
    <row r="162" customFormat="false" ht="13.8" hidden="false" customHeight="false" outlineLevel="0" collapsed="false">
      <c r="A162" s="0" t="s">
        <v>64</v>
      </c>
    </row>
    <row r="163" customFormat="false" ht="13.8" hidden="false" customHeight="false" outlineLevel="0" collapsed="false">
      <c r="A163" s="10" t="n">
        <v>80000</v>
      </c>
      <c r="B163" s="11" t="n">
        <v>37</v>
      </c>
      <c r="C163" s="11" t="n">
        <v>55</v>
      </c>
    </row>
    <row r="164" customFormat="false" ht="13.8" hidden="false" customHeight="false" outlineLevel="0" collapsed="false">
      <c r="A164" s="10" t="n">
        <v>90000</v>
      </c>
      <c r="B164" s="11" t="n">
        <v>40</v>
      </c>
      <c r="C164" s="11" t="n">
        <v>65</v>
      </c>
    </row>
    <row r="165" customFormat="false" ht="13.8" hidden="false" customHeight="false" outlineLevel="0" collapsed="false">
      <c r="A165" s="10" t="n">
        <v>95000</v>
      </c>
      <c r="B165" s="11" t="n">
        <v>43</v>
      </c>
      <c r="C165" s="11" t="n">
        <v>69</v>
      </c>
    </row>
    <row r="166" customFormat="false" ht="13.8" hidden="false" customHeight="false" outlineLevel="0" collapsed="false">
      <c r="A166" s="10" t="n">
        <v>100000</v>
      </c>
      <c r="B166" s="11" t="n">
        <v>43</v>
      </c>
      <c r="C166" s="11" t="n">
        <v>80</v>
      </c>
    </row>
    <row r="167" customFormat="false" ht="13.8" hidden="false" customHeight="false" outlineLevel="0" collapsed="false">
      <c r="A167" s="10" t="n">
        <v>105000</v>
      </c>
      <c r="B167" s="11" t="n">
        <v>46</v>
      </c>
      <c r="C167" s="11" t="n">
        <v>83</v>
      </c>
    </row>
    <row r="168" customFormat="false" ht="14.25" hidden="false" customHeight="false" outlineLevel="0" collapsed="false">
      <c r="A168" s="10" t="n">
        <v>110000</v>
      </c>
      <c r="B168" s="11" t="n">
        <v>49</v>
      </c>
      <c r="C168" s="11" t="n">
        <v>102</v>
      </c>
    </row>
    <row r="169" customFormat="false" ht="14.25" hidden="false" customHeight="false" outlineLevel="0" collapsed="false">
      <c r="A169" s="18" t="n">
        <v>115000</v>
      </c>
      <c r="B169" s="19" t="n">
        <v>51</v>
      </c>
      <c r="C169" s="19" t="n">
        <v>102</v>
      </c>
    </row>
    <row r="170" customFormat="false" ht="14.25" hidden="false" customHeight="false" outlineLevel="0" collapsed="false">
      <c r="A170" s="8" t="n">
        <v>120000</v>
      </c>
      <c r="B170" s="11" t="n">
        <v>51</v>
      </c>
      <c r="C170" s="11" t="n">
        <v>110</v>
      </c>
    </row>
    <row r="171" customFormat="false" ht="14.25" hidden="false" customHeight="false" outlineLevel="0" collapsed="false">
      <c r="A171" s="10" t="n">
        <v>125000</v>
      </c>
      <c r="B171" s="11" t="n">
        <v>52</v>
      </c>
      <c r="C171" s="11" t="n">
        <v>112</v>
      </c>
    </row>
    <row r="172" customFormat="false" ht="14.25" hidden="false" customHeight="false" outlineLevel="0" collapsed="false">
      <c r="A172" s="10" t="n">
        <v>130000</v>
      </c>
      <c r="B172" s="11" t="n">
        <v>68</v>
      </c>
      <c r="C172" s="11" t="n">
        <v>126</v>
      </c>
    </row>
    <row r="173" customFormat="false" ht="14.25" hidden="false" customHeight="false" outlineLevel="0" collapsed="false">
      <c r="A173" s="10" t="n">
        <v>140000</v>
      </c>
      <c r="B173" s="11" t="n">
        <v>80</v>
      </c>
      <c r="C173" s="11" t="n">
        <v>219</v>
      </c>
    </row>
    <row r="174" customFormat="false" ht="14.25" hidden="false" customHeight="false" outlineLevel="0" collapsed="false">
      <c r="A174" s="0" t="s">
        <v>65</v>
      </c>
    </row>
    <row r="175" customFormat="false" ht="14.25" hidden="false" customHeight="false" outlineLevel="0" collapsed="false">
      <c r="A175" s="10" t="n">
        <v>80000</v>
      </c>
      <c r="B175" s="11" t="n">
        <v>28</v>
      </c>
      <c r="C175" s="11" t="n">
        <v>37</v>
      </c>
    </row>
    <row r="176" customFormat="false" ht="14.25" hidden="false" customHeight="false" outlineLevel="0" collapsed="false">
      <c r="A176" s="10" t="n">
        <v>90000</v>
      </c>
      <c r="B176" s="11" t="n">
        <v>33</v>
      </c>
      <c r="C176" s="11" t="n">
        <v>45</v>
      </c>
    </row>
    <row r="177" customFormat="false" ht="14.25" hidden="false" customHeight="false" outlineLevel="0" collapsed="false">
      <c r="A177" s="10" t="n">
        <v>95000</v>
      </c>
      <c r="B177" s="11" t="n">
        <v>34</v>
      </c>
      <c r="C177" s="11" t="n">
        <v>55</v>
      </c>
    </row>
    <row r="178" customFormat="false" ht="14.25" hidden="false" customHeight="false" outlineLevel="0" collapsed="false">
      <c r="A178" s="10" t="n">
        <v>100000</v>
      </c>
      <c r="B178" s="11" t="n">
        <v>36</v>
      </c>
      <c r="C178" s="11" t="n">
        <v>57</v>
      </c>
    </row>
    <row r="179" customFormat="false" ht="14.25" hidden="false" customHeight="false" outlineLevel="0" collapsed="false">
      <c r="A179" s="10" t="n">
        <v>105000</v>
      </c>
      <c r="B179" s="11" t="n">
        <v>37</v>
      </c>
      <c r="C179" s="11" t="n">
        <v>57</v>
      </c>
    </row>
    <row r="180" customFormat="false" ht="14.25" hidden="false" customHeight="false" outlineLevel="0" collapsed="false">
      <c r="A180" s="10" t="n">
        <v>110000</v>
      </c>
      <c r="B180" s="11" t="n">
        <v>37</v>
      </c>
      <c r="C180" s="11" t="n">
        <v>59</v>
      </c>
    </row>
    <row r="181" customFormat="false" ht="14.25" hidden="false" customHeight="false" outlineLevel="0" collapsed="false">
      <c r="A181" s="18" t="n">
        <v>115000</v>
      </c>
      <c r="B181" s="19" t="n">
        <v>40</v>
      </c>
      <c r="C181" s="19" t="n">
        <v>60</v>
      </c>
    </row>
    <row r="182" customFormat="false" ht="14.25" hidden="false" customHeight="false" outlineLevel="0" collapsed="false">
      <c r="A182" s="8" t="n">
        <v>120000</v>
      </c>
      <c r="B182" s="11" t="n">
        <v>46</v>
      </c>
      <c r="C182" s="11" t="n">
        <v>74</v>
      </c>
    </row>
    <row r="183" customFormat="false" ht="14.25" hidden="false" customHeight="false" outlineLevel="0" collapsed="false">
      <c r="A183" s="10" t="n">
        <v>125000</v>
      </c>
      <c r="B183" s="11" t="n">
        <v>48</v>
      </c>
      <c r="C183" s="11" t="n">
        <v>81</v>
      </c>
    </row>
    <row r="184" customFormat="false" ht="14.25" hidden="false" customHeight="false" outlineLevel="0" collapsed="false">
      <c r="A184" s="10" t="n">
        <v>130000</v>
      </c>
      <c r="B184" s="11" t="n">
        <v>51</v>
      </c>
      <c r="C184" s="11" t="n">
        <v>83</v>
      </c>
    </row>
    <row r="185" customFormat="false" ht="14.25" hidden="false" customHeight="false" outlineLevel="0" collapsed="false">
      <c r="A185" s="10" t="n">
        <v>140000</v>
      </c>
      <c r="B185" s="11" t="n">
        <v>58</v>
      </c>
      <c r="C185" s="11" t="n">
        <v>113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1" sqref="A167:C174 H6"/>
    </sheetView>
  </sheetViews>
  <sheetFormatPr defaultColWidth="10.73828125" defaultRowHeight="13.8" zeroHeight="false" outlineLevelRow="0" outlineLevelCol="0"/>
  <cols>
    <col collapsed="false" customWidth="true" hidden="false" outlineLevel="0" max="17" min="17" style="0" width="12.25"/>
  </cols>
  <sheetData>
    <row r="1" customFormat="false" ht="14.25" hidden="false" customHeight="false" outlineLevel="0" collapsed="false">
      <c r="A1" s="6" t="s">
        <v>8</v>
      </c>
      <c r="B1" s="6" t="n">
        <v>0.0061</v>
      </c>
    </row>
    <row r="2" customFormat="false" ht="14.25" hidden="false" customHeight="false" outlineLevel="0" collapsed="false">
      <c r="A2" s="6" t="s">
        <v>9</v>
      </c>
      <c r="B2" s="6" t="n">
        <v>557</v>
      </c>
    </row>
    <row r="3" customFormat="false" ht="14.25" hidden="false" customHeight="false" outlineLevel="0" collapsed="false">
      <c r="A3" s="6" t="s">
        <v>10</v>
      </c>
      <c r="B3" s="6" t="n">
        <f aca="false">B1*B2*0.001</f>
        <v>0.0033977</v>
      </c>
    </row>
    <row r="4" customFormat="false" ht="14.25" hidden="false" customHeight="false" outlineLevel="0" collapsed="false">
      <c r="A4" s="6" t="s">
        <v>11</v>
      </c>
      <c r="B4" s="6" t="n">
        <v>200</v>
      </c>
    </row>
    <row r="5" customFormat="false" ht="14.25" hidden="false" customHeight="false" outlineLevel="0" collapsed="false"/>
    <row r="6" customFormat="false" ht="13.8" hidden="false" customHeight="false" outlineLevel="0" collapsed="false">
      <c r="A6" s="0" t="n">
        <v>557</v>
      </c>
    </row>
    <row r="7" customFormat="false" ht="13.8" hidden="false" customHeight="false" outlineLevel="0" collapsed="false">
      <c r="A7" s="0" t="s">
        <v>66</v>
      </c>
    </row>
    <row r="8" customFormat="false" ht="13.8" hidden="false" customHeight="false" outlineLevel="0" collapsed="false">
      <c r="A8" s="10" t="n">
        <v>90000</v>
      </c>
      <c r="B8" s="11" t="n">
        <v>19</v>
      </c>
      <c r="C8" s="11" t="n">
        <v>29</v>
      </c>
      <c r="J8" s="2"/>
      <c r="L8" s="2"/>
    </row>
    <row r="9" customFormat="false" ht="13.8" hidden="false" customHeight="false" outlineLevel="0" collapsed="false">
      <c r="A9" s="10" t="n">
        <v>100000</v>
      </c>
      <c r="B9" s="11" t="n">
        <v>25</v>
      </c>
      <c r="C9" s="11" t="n">
        <v>32</v>
      </c>
      <c r="L9" s="2"/>
    </row>
    <row r="10" customFormat="false" ht="13.8" hidden="false" customHeight="false" outlineLevel="0" collapsed="false">
      <c r="A10" s="10" t="n">
        <v>105000</v>
      </c>
      <c r="B10" s="11" t="n">
        <v>29</v>
      </c>
      <c r="C10" s="11" t="n">
        <v>32</v>
      </c>
      <c r="L10" s="2"/>
    </row>
    <row r="11" customFormat="false" ht="13.8" hidden="false" customHeight="false" outlineLevel="0" collapsed="false">
      <c r="A11" s="10" t="n">
        <v>110000</v>
      </c>
      <c r="B11" s="11" t="n">
        <v>30</v>
      </c>
      <c r="C11" s="11" t="n">
        <v>34</v>
      </c>
      <c r="L11" s="2"/>
    </row>
    <row r="12" customFormat="false" ht="13.8" hidden="false" customHeight="false" outlineLevel="0" collapsed="false">
      <c r="A12" s="10" t="n">
        <v>115000</v>
      </c>
      <c r="B12" s="11" t="n">
        <v>31</v>
      </c>
      <c r="C12" s="11" t="n">
        <v>35</v>
      </c>
      <c r="L12" s="2"/>
    </row>
    <row r="13" customFormat="false" ht="13.8" hidden="false" customHeight="false" outlineLevel="0" collapsed="false">
      <c r="A13" s="18" t="n">
        <v>120000</v>
      </c>
      <c r="B13" s="19" t="n">
        <v>31</v>
      </c>
      <c r="C13" s="19" t="n">
        <v>35</v>
      </c>
      <c r="L13" s="2"/>
    </row>
    <row r="14" customFormat="false" ht="13.8" hidden="false" customHeight="false" outlineLevel="0" collapsed="false">
      <c r="A14" s="8" t="n">
        <v>125000</v>
      </c>
      <c r="B14" s="11" t="n">
        <v>31</v>
      </c>
      <c r="C14" s="11" t="n">
        <v>35</v>
      </c>
      <c r="L14" s="2"/>
    </row>
    <row r="15" customFormat="false" ht="13.8" hidden="false" customHeight="false" outlineLevel="0" collapsed="false">
      <c r="A15" s="10" t="n">
        <v>130000</v>
      </c>
      <c r="B15" s="11" t="n">
        <v>31</v>
      </c>
      <c r="C15" s="11" t="n">
        <v>35</v>
      </c>
    </row>
    <row r="16" customFormat="false" ht="13.8" hidden="false" customHeight="false" outlineLevel="0" collapsed="false">
      <c r="A16" s="10" t="n">
        <v>140000</v>
      </c>
      <c r="B16" s="11" t="n">
        <v>31</v>
      </c>
      <c r="C16" s="11" t="n">
        <v>35</v>
      </c>
    </row>
    <row r="17" customFormat="false" ht="13.8" hidden="false" customHeight="false" outlineLevel="0" collapsed="false">
      <c r="A17" s="10" t="n">
        <v>150000</v>
      </c>
      <c r="B17" s="11" t="n">
        <v>33</v>
      </c>
      <c r="C17" s="11" t="n">
        <v>36</v>
      </c>
      <c r="J17" s="2"/>
      <c r="L17" s="2"/>
    </row>
    <row r="18" customFormat="false" ht="13.8" hidden="false" customHeight="false" outlineLevel="0" collapsed="false">
      <c r="A18" s="10" t="n">
        <v>160000</v>
      </c>
      <c r="B18" s="11" t="n">
        <v>34</v>
      </c>
      <c r="C18" s="11" t="n">
        <v>36</v>
      </c>
      <c r="J18" s="2"/>
      <c r="L18" s="2"/>
    </row>
    <row r="19" customFormat="false" ht="13.8" hidden="false" customHeight="false" outlineLevel="0" collapsed="false">
      <c r="A19" s="0" t="s">
        <v>67</v>
      </c>
      <c r="J19" s="2"/>
      <c r="L19" s="2"/>
    </row>
    <row r="20" customFormat="false" ht="13.8" hidden="false" customHeight="false" outlineLevel="0" collapsed="false">
      <c r="A20" s="10" t="n">
        <v>90000</v>
      </c>
      <c r="B20" s="11" t="n">
        <v>18</v>
      </c>
      <c r="C20" s="11" t="n">
        <v>28</v>
      </c>
      <c r="J20" s="2"/>
      <c r="L20" s="2"/>
    </row>
    <row r="21" customFormat="false" ht="13.8" hidden="false" customHeight="false" outlineLevel="0" collapsed="false">
      <c r="A21" s="10" t="n">
        <v>100000</v>
      </c>
      <c r="B21" s="11" t="n">
        <v>19</v>
      </c>
      <c r="C21" s="11" t="n">
        <v>29</v>
      </c>
      <c r="L21" s="2"/>
    </row>
    <row r="22" customFormat="false" ht="13.8" hidden="false" customHeight="false" outlineLevel="0" collapsed="false">
      <c r="A22" s="10" t="n">
        <v>105000</v>
      </c>
      <c r="B22" s="11" t="n">
        <v>20</v>
      </c>
      <c r="C22" s="11" t="n">
        <v>31</v>
      </c>
      <c r="L22" s="2"/>
    </row>
    <row r="23" customFormat="false" ht="13.8" hidden="false" customHeight="false" outlineLevel="0" collapsed="false">
      <c r="A23" s="10" t="n">
        <v>110000</v>
      </c>
      <c r="B23" s="11" t="n">
        <v>21</v>
      </c>
      <c r="C23" s="11" t="n">
        <v>31</v>
      </c>
      <c r="L23" s="2"/>
    </row>
    <row r="24" customFormat="false" ht="13.8" hidden="false" customHeight="false" outlineLevel="0" collapsed="false">
      <c r="A24" s="10" t="n">
        <v>115000</v>
      </c>
      <c r="B24" s="11" t="n">
        <v>21</v>
      </c>
      <c r="C24" s="11" t="n">
        <v>31</v>
      </c>
    </row>
    <row r="25" customFormat="false" ht="13.8" hidden="false" customHeight="false" outlineLevel="0" collapsed="false">
      <c r="A25" s="18" t="n">
        <v>120000</v>
      </c>
      <c r="B25" s="19" t="n">
        <v>21</v>
      </c>
      <c r="C25" s="19" t="n">
        <v>33</v>
      </c>
    </row>
    <row r="26" customFormat="false" ht="13.8" hidden="false" customHeight="false" outlineLevel="0" collapsed="false">
      <c r="A26" s="8" t="n">
        <v>125000</v>
      </c>
      <c r="B26" s="11" t="n">
        <v>22</v>
      </c>
      <c r="C26" s="11" t="n">
        <v>33</v>
      </c>
      <c r="L26" s="2"/>
    </row>
    <row r="27" customFormat="false" ht="13.8" hidden="false" customHeight="false" outlineLevel="0" collapsed="false">
      <c r="A27" s="10" t="n">
        <v>130000</v>
      </c>
      <c r="B27" s="11" t="n">
        <v>22</v>
      </c>
      <c r="C27" s="11" t="n">
        <v>33</v>
      </c>
    </row>
    <row r="28" customFormat="false" ht="13.8" hidden="false" customHeight="false" outlineLevel="0" collapsed="false">
      <c r="A28" s="10" t="n">
        <v>140000</v>
      </c>
      <c r="B28" s="11" t="n">
        <v>25</v>
      </c>
      <c r="C28" s="11" t="n">
        <v>36</v>
      </c>
    </row>
    <row r="29" customFormat="false" ht="13.8" hidden="false" customHeight="false" outlineLevel="0" collapsed="false">
      <c r="A29" s="10" t="n">
        <v>150000</v>
      </c>
      <c r="B29" s="11" t="n">
        <v>25</v>
      </c>
      <c r="C29" s="11" t="n">
        <v>36</v>
      </c>
      <c r="L29" s="2"/>
    </row>
    <row r="30" customFormat="false" ht="13.8" hidden="false" customHeight="false" outlineLevel="0" collapsed="false">
      <c r="A30" s="10" t="n">
        <v>160000</v>
      </c>
      <c r="B30" s="11" t="n">
        <v>28</v>
      </c>
      <c r="C30" s="11" t="n">
        <v>36</v>
      </c>
    </row>
    <row r="31" customFormat="false" ht="13.8" hidden="false" customHeight="false" outlineLevel="0" collapsed="false">
      <c r="A31" s="0" t="s">
        <v>68</v>
      </c>
    </row>
    <row r="32" customFormat="false" ht="13.8" hidden="false" customHeight="false" outlineLevel="0" collapsed="false">
      <c r="A32" s="8" t="n">
        <v>125000</v>
      </c>
      <c r="B32" s="11" t="n">
        <v>23</v>
      </c>
      <c r="C32" s="11" t="n">
        <v>45</v>
      </c>
    </row>
    <row r="33" customFormat="false" ht="13.8" hidden="false" customHeight="false" outlineLevel="0" collapsed="false">
      <c r="A33" s="10" t="n">
        <v>130000</v>
      </c>
      <c r="B33" s="11" t="n">
        <v>24</v>
      </c>
      <c r="C33" s="11" t="n">
        <v>45</v>
      </c>
    </row>
    <row r="34" customFormat="false" ht="13.8" hidden="false" customHeight="false" outlineLevel="0" collapsed="false">
      <c r="A34" s="10" t="n">
        <v>140000</v>
      </c>
      <c r="B34" s="11" t="n">
        <v>25</v>
      </c>
      <c r="C34" s="11" t="n">
        <v>46</v>
      </c>
      <c r="L34" s="2"/>
    </row>
    <row r="35" customFormat="false" ht="13.8" hidden="false" customHeight="false" outlineLevel="0" collapsed="false">
      <c r="A35" s="10" t="n">
        <v>150000</v>
      </c>
      <c r="B35" s="11" t="n">
        <v>26</v>
      </c>
      <c r="C35" s="11" t="n">
        <v>48</v>
      </c>
      <c r="L35" s="2"/>
    </row>
    <row r="36" customFormat="false" ht="13.8" hidden="false" customHeight="false" outlineLevel="0" collapsed="false">
      <c r="A36" s="10" t="n">
        <v>160000</v>
      </c>
      <c r="B36" s="11" t="n">
        <v>26</v>
      </c>
      <c r="C36" s="11" t="n">
        <v>48</v>
      </c>
      <c r="L36" s="2"/>
    </row>
    <row r="37" customFormat="false" ht="13.8" hidden="false" customHeight="false" outlineLevel="0" collapsed="false">
      <c r="A37" s="0" t="s">
        <v>69</v>
      </c>
      <c r="L37" s="2"/>
    </row>
    <row r="38" customFormat="false" ht="13.8" hidden="false" customHeight="false" outlineLevel="0" collapsed="false">
      <c r="A38" s="8" t="n">
        <v>125000</v>
      </c>
      <c r="B38" s="11" t="n">
        <v>27</v>
      </c>
      <c r="C38" s="11" t="n">
        <v>43</v>
      </c>
      <c r="L38" s="2"/>
    </row>
    <row r="39" customFormat="false" ht="13.8" hidden="false" customHeight="false" outlineLevel="0" collapsed="false">
      <c r="A39" s="10" t="n">
        <v>130000</v>
      </c>
      <c r="B39" s="11" t="n">
        <v>27</v>
      </c>
      <c r="C39" s="11" t="n">
        <v>43</v>
      </c>
      <c r="L39" s="2"/>
    </row>
    <row r="40" customFormat="false" ht="13.8" hidden="false" customHeight="false" outlineLevel="0" collapsed="false">
      <c r="A40" s="10" t="n">
        <v>140000</v>
      </c>
      <c r="B40" s="11" t="n">
        <v>27</v>
      </c>
      <c r="C40" s="11" t="n">
        <v>55</v>
      </c>
      <c r="L40" s="2"/>
    </row>
    <row r="41" customFormat="false" ht="13.8" hidden="false" customHeight="false" outlineLevel="0" collapsed="false">
      <c r="A41" s="10" t="n">
        <v>150000</v>
      </c>
      <c r="B41" s="11" t="n">
        <v>35</v>
      </c>
      <c r="C41" s="11" t="n">
        <v>55</v>
      </c>
    </row>
    <row r="42" customFormat="false" ht="13.8" hidden="false" customHeight="false" outlineLevel="0" collapsed="false">
      <c r="A42" s="10" t="n">
        <v>160000</v>
      </c>
      <c r="B42" s="11" t="n">
        <v>36</v>
      </c>
      <c r="C42" s="11" t="n">
        <v>57</v>
      </c>
    </row>
    <row r="43" customFormat="false" ht="13.8" hidden="false" customHeight="false" outlineLevel="0" collapsed="false">
      <c r="A43" s="0" t="s">
        <v>70</v>
      </c>
      <c r="L43" s="2"/>
    </row>
    <row r="44" customFormat="false" ht="13.8" hidden="false" customHeight="false" outlineLevel="0" collapsed="false">
      <c r="A44" s="10" t="n">
        <v>130000</v>
      </c>
      <c r="B44" s="11" t="n">
        <v>20</v>
      </c>
      <c r="C44" s="11" t="n">
        <v>42</v>
      </c>
      <c r="L44" s="2"/>
    </row>
    <row r="45" customFormat="false" ht="13.8" hidden="false" customHeight="false" outlineLevel="0" collapsed="false">
      <c r="A45" s="10" t="n">
        <v>140000</v>
      </c>
      <c r="B45" s="11" t="n">
        <v>21</v>
      </c>
      <c r="C45" s="11" t="n">
        <v>42</v>
      </c>
      <c r="L45" s="2"/>
    </row>
    <row r="46" customFormat="false" ht="13.8" hidden="false" customHeight="false" outlineLevel="0" collapsed="false">
      <c r="A46" s="10" t="n">
        <v>150000</v>
      </c>
      <c r="B46" s="11" t="n">
        <v>23</v>
      </c>
      <c r="C46" s="11" t="n">
        <v>44</v>
      </c>
    </row>
    <row r="47" customFormat="false" ht="13.8" hidden="false" customHeight="false" outlineLevel="0" collapsed="false">
      <c r="A47" s="10" t="n">
        <v>160000</v>
      </c>
      <c r="B47" s="11" t="n">
        <v>23</v>
      </c>
      <c r="C47" s="11" t="n">
        <v>44</v>
      </c>
    </row>
    <row r="48" customFormat="false" ht="13.8" hidden="false" customHeight="false" outlineLevel="0" collapsed="false">
      <c r="A48" s="0" t="s">
        <v>71</v>
      </c>
      <c r="L48" s="2"/>
    </row>
    <row r="49" customFormat="false" ht="13.8" hidden="false" customHeight="false" outlineLevel="0" collapsed="false">
      <c r="A49" s="10" t="n">
        <v>90000</v>
      </c>
      <c r="B49" s="11" t="n">
        <v>32</v>
      </c>
      <c r="C49" s="11" t="n">
        <v>93</v>
      </c>
    </row>
    <row r="50" customFormat="false" ht="13.8" hidden="false" customHeight="false" outlineLevel="0" collapsed="false">
      <c r="A50" s="10" t="n">
        <v>100000</v>
      </c>
      <c r="B50" s="11" t="n">
        <v>38</v>
      </c>
      <c r="C50" s="11" t="n">
        <v>107</v>
      </c>
    </row>
    <row r="51" customFormat="false" ht="13.8" hidden="false" customHeight="false" outlineLevel="0" collapsed="false">
      <c r="A51" s="10" t="n">
        <v>105000</v>
      </c>
      <c r="B51" s="11" t="n">
        <v>42</v>
      </c>
      <c r="C51" s="11" t="n">
        <v>110</v>
      </c>
      <c r="L51" s="2"/>
    </row>
    <row r="52" customFormat="false" ht="13.8" hidden="false" customHeight="false" outlineLevel="0" collapsed="false">
      <c r="A52" s="10" t="n">
        <v>110000</v>
      </c>
      <c r="B52" s="11" t="n">
        <v>46</v>
      </c>
      <c r="C52" s="11" t="n">
        <v>112</v>
      </c>
      <c r="L52" s="2"/>
    </row>
    <row r="53" customFormat="false" ht="13.8" hidden="false" customHeight="false" outlineLevel="0" collapsed="false">
      <c r="A53" s="10" t="n">
        <v>115000</v>
      </c>
      <c r="B53" s="11" t="n">
        <v>48</v>
      </c>
      <c r="C53" s="11" t="n">
        <v>113</v>
      </c>
      <c r="L53" s="2"/>
    </row>
    <row r="54" customFormat="false" ht="13.8" hidden="false" customHeight="false" outlineLevel="0" collapsed="false">
      <c r="A54" s="18" t="n">
        <v>120000</v>
      </c>
      <c r="B54" s="19" t="n">
        <v>48</v>
      </c>
      <c r="C54" s="19" t="n">
        <v>116</v>
      </c>
      <c r="L54" s="2"/>
    </row>
    <row r="55" customFormat="false" ht="13.8" hidden="false" customHeight="false" outlineLevel="0" collapsed="false">
      <c r="A55" s="8" t="n">
        <v>125000</v>
      </c>
      <c r="B55" s="11" t="n">
        <v>49</v>
      </c>
      <c r="C55" s="11" t="n">
        <v>125</v>
      </c>
      <c r="L55" s="2"/>
    </row>
    <row r="56" customFormat="false" ht="13.8" hidden="false" customHeight="false" outlineLevel="0" collapsed="false">
      <c r="A56" s="10" t="n">
        <v>130000</v>
      </c>
      <c r="B56" s="11" t="n">
        <v>50</v>
      </c>
      <c r="C56" s="11" t="n">
        <v>129</v>
      </c>
      <c r="L56" s="2"/>
    </row>
    <row r="57" customFormat="false" ht="13.8" hidden="false" customHeight="false" outlineLevel="0" collapsed="false">
      <c r="A57" s="10" t="n">
        <v>140000</v>
      </c>
      <c r="B57" s="11" t="n">
        <v>55</v>
      </c>
      <c r="C57" s="11" t="n">
        <v>133</v>
      </c>
      <c r="L57" s="2"/>
    </row>
    <row r="58" customFormat="false" ht="13.8" hidden="false" customHeight="false" outlineLevel="0" collapsed="false">
      <c r="A58" s="10" t="n">
        <v>150000</v>
      </c>
      <c r="B58" s="11" t="n">
        <v>56</v>
      </c>
      <c r="C58" s="11" t="n">
        <v>145</v>
      </c>
    </row>
    <row r="59" customFormat="false" ht="13.8" hidden="false" customHeight="false" outlineLevel="0" collapsed="false">
      <c r="A59" s="10" t="n">
        <v>160000</v>
      </c>
      <c r="B59" s="11" t="n">
        <v>62</v>
      </c>
      <c r="C59" s="11" t="n">
        <v>149</v>
      </c>
    </row>
    <row r="60" customFormat="false" ht="13.8" hidden="false" customHeight="false" outlineLevel="0" collapsed="false">
      <c r="A60" s="0" t="s">
        <v>72</v>
      </c>
      <c r="L60" s="2"/>
    </row>
    <row r="61" customFormat="false" ht="13.8" hidden="false" customHeight="false" outlineLevel="0" collapsed="false">
      <c r="A61" s="10" t="n">
        <v>115000</v>
      </c>
      <c r="B61" s="11" t="n">
        <v>34</v>
      </c>
      <c r="C61" s="11" t="n">
        <v>46</v>
      </c>
      <c r="L61" s="2"/>
    </row>
    <row r="62" customFormat="false" ht="13.8" hidden="false" customHeight="false" outlineLevel="0" collapsed="false">
      <c r="A62" s="18" t="n">
        <v>120000</v>
      </c>
      <c r="B62" s="19" t="n">
        <v>36</v>
      </c>
      <c r="C62" s="19" t="n">
        <v>48</v>
      </c>
      <c r="L62" s="2"/>
    </row>
    <row r="63" customFormat="false" ht="13.8" hidden="false" customHeight="false" outlineLevel="0" collapsed="false">
      <c r="A63" s="8" t="n">
        <v>125000</v>
      </c>
      <c r="B63" s="11" t="n">
        <v>37</v>
      </c>
      <c r="C63" s="11" t="n">
        <v>48</v>
      </c>
      <c r="L63" s="2"/>
      <c r="P63" s="2"/>
    </row>
    <row r="64" customFormat="false" ht="13.8" hidden="false" customHeight="false" outlineLevel="0" collapsed="false">
      <c r="A64" s="10" t="n">
        <v>130000</v>
      </c>
      <c r="B64" s="11" t="n">
        <v>38</v>
      </c>
      <c r="C64" s="11" t="n">
        <v>51</v>
      </c>
      <c r="L64" s="2"/>
      <c r="P64" s="2"/>
    </row>
    <row r="65" customFormat="false" ht="13.8" hidden="false" customHeight="false" outlineLevel="0" collapsed="false">
      <c r="A65" s="10" t="n">
        <v>140000</v>
      </c>
      <c r="B65" s="11" t="n">
        <v>43</v>
      </c>
      <c r="C65" s="11" t="n">
        <v>54</v>
      </c>
      <c r="L65" s="2"/>
      <c r="P65" s="2"/>
    </row>
    <row r="66" customFormat="false" ht="13.8" hidden="false" customHeight="false" outlineLevel="0" collapsed="false">
      <c r="A66" s="10" t="n">
        <v>150000</v>
      </c>
      <c r="B66" s="11" t="n">
        <v>48</v>
      </c>
      <c r="C66" s="11" t="n">
        <v>86</v>
      </c>
      <c r="L66" s="2"/>
      <c r="P66" s="2"/>
    </row>
    <row r="67" customFormat="false" ht="13.8" hidden="false" customHeight="false" outlineLevel="0" collapsed="false">
      <c r="A67" s="10" t="n">
        <v>160000</v>
      </c>
      <c r="B67" s="11" t="n">
        <v>54</v>
      </c>
      <c r="C67" s="11" t="n">
        <v>113</v>
      </c>
      <c r="L67" s="2"/>
      <c r="P67" s="2"/>
    </row>
    <row r="68" customFormat="false" ht="13.8" hidden="false" customHeight="false" outlineLevel="0" collapsed="false">
      <c r="A68" s="0" t="s">
        <v>73</v>
      </c>
    </row>
    <row r="69" customFormat="false" ht="13.8" hidden="false" customHeight="false" outlineLevel="0" collapsed="false">
      <c r="A69" s="8" t="n">
        <v>125000</v>
      </c>
      <c r="B69" s="11" t="n">
        <v>26</v>
      </c>
      <c r="C69" s="11" t="n">
        <v>58</v>
      </c>
    </row>
    <row r="70" customFormat="false" ht="13.8" hidden="false" customHeight="false" outlineLevel="0" collapsed="false">
      <c r="A70" s="10" t="n">
        <v>130000</v>
      </c>
      <c r="B70" s="11" t="n">
        <v>29</v>
      </c>
      <c r="C70" s="11" t="n">
        <v>65</v>
      </c>
      <c r="L70" s="2"/>
    </row>
    <row r="71" customFormat="false" ht="13.8" hidden="false" customHeight="false" outlineLevel="0" collapsed="false">
      <c r="A71" s="10" t="n">
        <v>140000</v>
      </c>
      <c r="B71" s="11" t="n">
        <v>33</v>
      </c>
      <c r="C71" s="11" t="n">
        <v>83</v>
      </c>
      <c r="L71" s="2"/>
    </row>
    <row r="72" customFormat="false" ht="13.8" hidden="false" customHeight="false" outlineLevel="0" collapsed="false">
      <c r="A72" s="10" t="n">
        <v>150000</v>
      </c>
      <c r="B72" s="11" t="n">
        <v>39</v>
      </c>
      <c r="C72" s="11" t="n">
        <v>94</v>
      </c>
    </row>
    <row r="73" customFormat="false" ht="13.8" hidden="false" customHeight="false" outlineLevel="0" collapsed="false">
      <c r="A73" s="10" t="n">
        <v>160000</v>
      </c>
      <c r="B73" s="11" t="n">
        <v>49</v>
      </c>
      <c r="C73" s="11" t="n">
        <v>108</v>
      </c>
    </row>
    <row r="74" customFormat="false" ht="13.8" hidden="false" customHeight="false" outlineLevel="0" collapsed="false">
      <c r="A74" s="0" t="s">
        <v>74</v>
      </c>
      <c r="L74" s="2"/>
    </row>
    <row r="75" customFormat="false" ht="13.8" hidden="false" customHeight="false" outlineLevel="0" collapsed="false">
      <c r="A75" s="10" t="n">
        <v>90000</v>
      </c>
      <c r="B75" s="11" t="n">
        <v>25</v>
      </c>
      <c r="C75" s="11" t="n">
        <v>40</v>
      </c>
    </row>
    <row r="76" customFormat="false" ht="13.8" hidden="false" customHeight="false" outlineLevel="0" collapsed="false">
      <c r="A76" s="10" t="n">
        <v>100000</v>
      </c>
      <c r="B76" s="11" t="n">
        <v>28</v>
      </c>
      <c r="C76" s="11" t="n">
        <v>42</v>
      </c>
    </row>
    <row r="77" customFormat="false" ht="13.8" hidden="false" customHeight="false" outlineLevel="0" collapsed="false">
      <c r="A77" s="10" t="n">
        <v>105000</v>
      </c>
      <c r="B77" s="11" t="n">
        <v>32</v>
      </c>
      <c r="C77" s="11" t="n">
        <v>46</v>
      </c>
    </row>
    <row r="78" customFormat="false" ht="13.8" hidden="false" customHeight="false" outlineLevel="0" collapsed="false">
      <c r="A78" s="10" t="n">
        <v>110000</v>
      </c>
      <c r="B78" s="11" t="n">
        <v>34</v>
      </c>
      <c r="C78" s="11" t="n">
        <v>49</v>
      </c>
    </row>
    <row r="79" customFormat="false" ht="13.8" hidden="false" customHeight="false" outlineLevel="0" collapsed="false">
      <c r="A79" s="10" t="n">
        <v>115000</v>
      </c>
      <c r="B79" s="11" t="n">
        <v>35</v>
      </c>
      <c r="C79" s="11" t="n">
        <v>52</v>
      </c>
      <c r="L79" s="2"/>
    </row>
    <row r="80" customFormat="false" ht="13.8" hidden="false" customHeight="false" outlineLevel="0" collapsed="false">
      <c r="A80" s="18" t="n">
        <v>120000</v>
      </c>
      <c r="B80" s="19" t="n">
        <v>36</v>
      </c>
      <c r="C80" s="19" t="n">
        <v>54</v>
      </c>
      <c r="L80" s="2"/>
    </row>
    <row r="81" customFormat="false" ht="13.8" hidden="false" customHeight="false" outlineLevel="0" collapsed="false">
      <c r="A81" s="8" t="n">
        <v>125000</v>
      </c>
      <c r="B81" s="11" t="n">
        <v>37</v>
      </c>
      <c r="C81" s="11" t="n">
        <v>56</v>
      </c>
      <c r="L81" s="2"/>
    </row>
    <row r="82" customFormat="false" ht="13.8" hidden="false" customHeight="false" outlineLevel="0" collapsed="false">
      <c r="A82" s="10" t="n">
        <v>130000</v>
      </c>
      <c r="B82" s="11" t="n">
        <v>37</v>
      </c>
      <c r="C82" s="11" t="n">
        <v>60</v>
      </c>
      <c r="L82" s="2"/>
    </row>
    <row r="83" customFormat="false" ht="13.8" hidden="false" customHeight="false" outlineLevel="0" collapsed="false">
      <c r="A83" s="10" t="n">
        <v>140000</v>
      </c>
      <c r="B83" s="11" t="n">
        <v>41</v>
      </c>
      <c r="C83" s="11" t="n">
        <v>60</v>
      </c>
      <c r="L83" s="2"/>
    </row>
    <row r="84" customFormat="false" ht="13.8" hidden="false" customHeight="false" outlineLevel="0" collapsed="false">
      <c r="A84" s="10" t="n">
        <v>150000</v>
      </c>
      <c r="B84" s="11" t="n">
        <v>48</v>
      </c>
      <c r="C84" s="11" t="n">
        <v>79</v>
      </c>
      <c r="L84" s="2"/>
    </row>
    <row r="85" customFormat="false" ht="13.8" hidden="false" customHeight="false" outlineLevel="0" collapsed="false">
      <c r="A85" s="10" t="n">
        <v>160000</v>
      </c>
      <c r="B85" s="11" t="n">
        <v>57</v>
      </c>
      <c r="C85" s="11" t="n">
        <v>114</v>
      </c>
      <c r="L85" s="2"/>
    </row>
    <row r="86" customFormat="false" ht="13.8" hidden="false" customHeight="false" outlineLevel="0" collapsed="false">
      <c r="A86" s="0" t="s">
        <v>75</v>
      </c>
      <c r="L86" s="2"/>
    </row>
    <row r="87" customFormat="false" ht="13.8" hidden="false" customHeight="false" outlineLevel="0" collapsed="false">
      <c r="A87" s="10" t="n">
        <v>80000</v>
      </c>
      <c r="B87" s="11" t="n">
        <v>27</v>
      </c>
      <c r="C87" s="11" t="n">
        <v>47</v>
      </c>
    </row>
    <row r="88" customFormat="false" ht="13.8" hidden="false" customHeight="false" outlineLevel="0" collapsed="false">
      <c r="A88" s="10" t="n">
        <v>90000</v>
      </c>
      <c r="B88" s="11" t="n">
        <v>31</v>
      </c>
      <c r="C88" s="11" t="n">
        <v>49</v>
      </c>
    </row>
    <row r="89" customFormat="false" ht="13.8" hidden="false" customHeight="false" outlineLevel="0" collapsed="false">
      <c r="A89" s="10" t="n">
        <v>100000</v>
      </c>
      <c r="B89" s="11" t="n">
        <v>33</v>
      </c>
      <c r="C89" s="11" t="n">
        <v>54</v>
      </c>
      <c r="L89" s="2"/>
    </row>
    <row r="90" customFormat="false" ht="13.8" hidden="false" customHeight="false" outlineLevel="0" collapsed="false">
      <c r="A90" s="10" t="n">
        <v>105000</v>
      </c>
      <c r="B90" s="11" t="n">
        <v>33</v>
      </c>
      <c r="C90" s="11" t="n">
        <v>54</v>
      </c>
      <c r="L90" s="2"/>
    </row>
    <row r="91" customFormat="false" ht="13.8" hidden="false" customHeight="false" outlineLevel="0" collapsed="false">
      <c r="A91" s="10" t="n">
        <v>110000</v>
      </c>
      <c r="B91" s="11" t="n">
        <v>34</v>
      </c>
      <c r="C91" s="11" t="n">
        <v>60</v>
      </c>
      <c r="L91" s="2"/>
    </row>
    <row r="92" customFormat="false" ht="13.8" hidden="false" customHeight="false" outlineLevel="0" collapsed="false">
      <c r="A92" s="10" t="n">
        <v>115000</v>
      </c>
      <c r="B92" s="11" t="n">
        <v>35</v>
      </c>
      <c r="C92" s="11" t="n">
        <v>67</v>
      </c>
      <c r="L92" s="2"/>
    </row>
    <row r="93" customFormat="false" ht="13.8" hidden="false" customHeight="false" outlineLevel="0" collapsed="false">
      <c r="A93" s="18" t="n">
        <v>120000</v>
      </c>
      <c r="B93" s="19" t="n">
        <v>35</v>
      </c>
      <c r="C93" s="19" t="n">
        <v>67</v>
      </c>
      <c r="L93" s="2"/>
    </row>
    <row r="94" customFormat="false" ht="13.8" hidden="false" customHeight="false" outlineLevel="0" collapsed="false">
      <c r="A94" s="8" t="n">
        <v>125000</v>
      </c>
      <c r="B94" s="11" t="n">
        <v>38</v>
      </c>
      <c r="C94" s="11" t="n">
        <v>67</v>
      </c>
      <c r="L94" s="2"/>
    </row>
    <row r="95" customFormat="false" ht="13.8" hidden="false" customHeight="false" outlineLevel="0" collapsed="false">
      <c r="A95" s="10" t="n">
        <v>130000</v>
      </c>
      <c r="B95" s="11" t="n">
        <v>39</v>
      </c>
      <c r="C95" s="11" t="n">
        <v>69</v>
      </c>
      <c r="L95" s="2"/>
    </row>
    <row r="96" customFormat="false" ht="13.8" hidden="false" customHeight="false" outlineLevel="0" collapsed="false">
      <c r="A96" s="10" t="n">
        <v>140000</v>
      </c>
      <c r="B96" s="11" t="n">
        <v>46</v>
      </c>
      <c r="C96" s="11" t="n">
        <v>71</v>
      </c>
    </row>
    <row r="97" customFormat="false" ht="13.8" hidden="false" customHeight="false" outlineLevel="0" collapsed="false">
      <c r="A97" s="10" t="n">
        <v>150000</v>
      </c>
      <c r="B97" s="11" t="n">
        <v>54</v>
      </c>
      <c r="C97" s="11" t="n">
        <v>82</v>
      </c>
    </row>
    <row r="98" customFormat="false" ht="13.8" hidden="false" customHeight="false" outlineLevel="0" collapsed="false">
      <c r="A98" s="10" t="n">
        <v>160000</v>
      </c>
      <c r="B98" s="11" t="n">
        <v>68</v>
      </c>
      <c r="C98" s="11" t="n">
        <v>127</v>
      </c>
      <c r="L98" s="2"/>
    </row>
    <row r="99" customFormat="false" ht="13.8" hidden="false" customHeight="false" outlineLevel="0" collapsed="false">
      <c r="A99" s="0" t="s">
        <v>76</v>
      </c>
      <c r="L99" s="2"/>
    </row>
    <row r="100" customFormat="false" ht="13.8" hidden="false" customHeight="false" outlineLevel="0" collapsed="false">
      <c r="A100" s="18" t="n">
        <v>120000</v>
      </c>
      <c r="B100" s="19" t="n">
        <v>31</v>
      </c>
      <c r="C100" s="19" t="n">
        <v>52</v>
      </c>
      <c r="L100" s="2"/>
    </row>
    <row r="101" customFormat="false" ht="13.8" hidden="false" customHeight="false" outlineLevel="0" collapsed="false">
      <c r="A101" s="8" t="n">
        <v>125000</v>
      </c>
      <c r="B101" s="11" t="n">
        <v>31</v>
      </c>
      <c r="C101" s="11" t="n">
        <v>52</v>
      </c>
      <c r="L101" s="2"/>
    </row>
    <row r="102" customFormat="false" ht="13.8" hidden="false" customHeight="false" outlineLevel="0" collapsed="false">
      <c r="A102" s="10" t="n">
        <v>130000</v>
      </c>
      <c r="B102" s="11" t="n">
        <v>32</v>
      </c>
      <c r="C102" s="11" t="n">
        <v>52</v>
      </c>
      <c r="L102" s="2"/>
    </row>
    <row r="103" customFormat="false" ht="13.8" hidden="false" customHeight="false" outlineLevel="0" collapsed="false">
      <c r="A103" s="10" t="n">
        <v>140000</v>
      </c>
      <c r="B103" s="11" t="n">
        <v>34</v>
      </c>
      <c r="C103" s="11" t="n">
        <v>60</v>
      </c>
      <c r="L103" s="2"/>
    </row>
    <row r="104" customFormat="false" ht="13.8" hidden="false" customHeight="false" outlineLevel="0" collapsed="false">
      <c r="A104" s="10" t="n">
        <v>150000</v>
      </c>
      <c r="B104" s="11" t="n">
        <v>44</v>
      </c>
      <c r="C104" s="11" t="n">
        <v>67</v>
      </c>
      <c r="L104" s="2"/>
    </row>
    <row r="105" customFormat="false" ht="13.8" hidden="false" customHeight="false" outlineLevel="0" collapsed="false">
      <c r="A105" s="10" t="n">
        <v>160000</v>
      </c>
      <c r="B105" s="11" t="n">
        <v>45</v>
      </c>
      <c r="C105" s="11" t="n">
        <v>76</v>
      </c>
    </row>
    <row r="106" customFormat="false" ht="13.8" hidden="false" customHeight="false" outlineLevel="0" collapsed="false">
      <c r="A106" s="0" t="s">
        <v>77</v>
      </c>
    </row>
    <row r="107" customFormat="false" ht="13.8" hidden="false" customHeight="false" outlineLevel="0" collapsed="false">
      <c r="A107" s="8" t="n">
        <v>125000</v>
      </c>
      <c r="B107" s="11" t="n">
        <v>28</v>
      </c>
      <c r="C107" s="11" t="n">
        <v>32</v>
      </c>
      <c r="L107" s="2"/>
    </row>
    <row r="108" customFormat="false" ht="13.8" hidden="false" customHeight="false" outlineLevel="0" collapsed="false">
      <c r="A108" s="10" t="n">
        <v>130000</v>
      </c>
      <c r="B108" s="11" t="n">
        <v>28</v>
      </c>
      <c r="C108" s="11" t="n">
        <v>37</v>
      </c>
      <c r="L108" s="2"/>
    </row>
    <row r="109" customFormat="false" ht="13.8" hidden="false" customHeight="false" outlineLevel="0" collapsed="false">
      <c r="A109" s="10" t="n">
        <v>140000</v>
      </c>
      <c r="B109" s="11" t="n">
        <v>31</v>
      </c>
      <c r="C109" s="11" t="n">
        <v>41</v>
      </c>
    </row>
    <row r="110" customFormat="false" ht="13.8" hidden="false" customHeight="false" outlineLevel="0" collapsed="false">
      <c r="A110" s="10" t="n">
        <v>150000</v>
      </c>
      <c r="B110" s="11" t="n">
        <v>31</v>
      </c>
      <c r="C110" s="11" t="n">
        <v>50</v>
      </c>
    </row>
    <row r="111" customFormat="false" ht="13.8" hidden="false" customHeight="false" outlineLevel="0" collapsed="false">
      <c r="A111" s="10" t="n">
        <v>160000</v>
      </c>
      <c r="B111" s="11" t="n">
        <v>38</v>
      </c>
      <c r="C111" s="11" t="n">
        <v>62</v>
      </c>
      <c r="L111" s="2"/>
    </row>
    <row r="112" customFormat="false" ht="13.8" hidden="false" customHeight="false" outlineLevel="0" collapsed="false">
      <c r="A112" s="0" t="s">
        <v>78</v>
      </c>
      <c r="L112" s="2"/>
    </row>
    <row r="113" customFormat="false" ht="13.8" hidden="false" customHeight="false" outlineLevel="0" collapsed="false">
      <c r="A113" s="10" t="n">
        <v>130000</v>
      </c>
      <c r="B113" s="11" t="n">
        <v>34</v>
      </c>
      <c r="C113" s="11" t="n">
        <v>61</v>
      </c>
      <c r="L113" s="2"/>
    </row>
    <row r="114" customFormat="false" ht="13.8" hidden="false" customHeight="false" outlineLevel="0" collapsed="false">
      <c r="A114" s="10" t="n">
        <v>140000</v>
      </c>
      <c r="B114" s="11" t="n">
        <v>36</v>
      </c>
      <c r="C114" s="11" t="n">
        <v>64</v>
      </c>
      <c r="L114" s="2"/>
    </row>
    <row r="115" customFormat="false" ht="13.8" hidden="false" customHeight="false" outlineLevel="0" collapsed="false">
      <c r="A115" s="10" t="n">
        <v>150000</v>
      </c>
      <c r="B115" s="11" t="n">
        <v>38</v>
      </c>
      <c r="C115" s="11" t="n">
        <v>65</v>
      </c>
      <c r="L115" s="2"/>
    </row>
    <row r="116" customFormat="false" ht="13.8" hidden="false" customHeight="false" outlineLevel="0" collapsed="false">
      <c r="A116" s="10" t="n">
        <v>160000</v>
      </c>
      <c r="B116" s="11" t="n">
        <v>40</v>
      </c>
      <c r="C116" s="11" t="n">
        <v>67</v>
      </c>
      <c r="L116" s="2"/>
    </row>
    <row r="117" customFormat="false" ht="13.8" hidden="false" customHeight="false" outlineLevel="0" collapsed="false">
      <c r="A117" s="14" t="s">
        <v>79</v>
      </c>
      <c r="B117" s="14"/>
      <c r="C117" s="14"/>
      <c r="L117" s="2"/>
    </row>
    <row r="118" customFormat="false" ht="13.8" hidden="false" customHeight="false" outlineLevel="0" collapsed="false">
      <c r="A118" s="15" t="n">
        <v>80000</v>
      </c>
      <c r="B118" s="16" t="n">
        <v>41</v>
      </c>
      <c r="C118" s="16" t="n">
        <v>109</v>
      </c>
    </row>
    <row r="119" customFormat="false" ht="13.8" hidden="false" customHeight="false" outlineLevel="0" collapsed="false">
      <c r="A119" s="15" t="n">
        <v>90000</v>
      </c>
      <c r="B119" s="16" t="n">
        <v>48</v>
      </c>
      <c r="C119" s="16" t="n">
        <v>129</v>
      </c>
    </row>
    <row r="120" customFormat="false" ht="13.8" hidden="false" customHeight="false" outlineLevel="0" collapsed="false">
      <c r="A120" s="15" t="n">
        <v>100000</v>
      </c>
      <c r="B120" s="16" t="n">
        <v>61</v>
      </c>
      <c r="C120" s="16" t="n">
        <v>140</v>
      </c>
      <c r="L120" s="2"/>
    </row>
    <row r="121" customFormat="false" ht="13.8" hidden="false" customHeight="false" outlineLevel="0" collapsed="false">
      <c r="A121" s="15" t="n">
        <v>105000</v>
      </c>
      <c r="B121" s="16" t="n">
        <v>65</v>
      </c>
      <c r="C121" s="16" t="n">
        <v>152</v>
      </c>
    </row>
    <row r="122" customFormat="false" ht="13.8" hidden="false" customHeight="false" outlineLevel="0" collapsed="false">
      <c r="A122" s="15" t="n">
        <v>110000</v>
      </c>
      <c r="B122" s="16" t="n">
        <v>70</v>
      </c>
      <c r="C122" s="16" t="n">
        <v>165</v>
      </c>
    </row>
    <row r="123" customFormat="false" ht="13.8" hidden="false" customHeight="false" outlineLevel="0" collapsed="false">
      <c r="A123" s="15" t="n">
        <v>115000</v>
      </c>
      <c r="B123" s="16" t="n">
        <v>76</v>
      </c>
      <c r="C123" s="16" t="n">
        <v>166</v>
      </c>
      <c r="L123" s="2"/>
    </row>
    <row r="124" customFormat="false" ht="13.8" hidden="false" customHeight="false" outlineLevel="0" collapsed="false">
      <c r="A124" s="20" t="n">
        <v>120000</v>
      </c>
      <c r="B124" s="21" t="n">
        <v>79</v>
      </c>
      <c r="C124" s="21" t="n">
        <v>169</v>
      </c>
      <c r="L124" s="2"/>
    </row>
    <row r="125" customFormat="false" ht="13.8" hidden="false" customHeight="false" outlineLevel="0" collapsed="false">
      <c r="A125" s="16" t="n">
        <v>125000</v>
      </c>
      <c r="B125" s="16" t="n">
        <v>82</v>
      </c>
      <c r="C125" s="16" t="n">
        <v>177</v>
      </c>
      <c r="L125" s="2"/>
    </row>
    <row r="126" customFormat="false" ht="13.8" hidden="false" customHeight="false" outlineLevel="0" collapsed="false">
      <c r="A126" s="15" t="n">
        <v>130000</v>
      </c>
      <c r="B126" s="16" t="n">
        <v>86</v>
      </c>
      <c r="C126" s="16" t="n">
        <v>202</v>
      </c>
      <c r="L126" s="2"/>
    </row>
    <row r="127" customFormat="false" ht="13.8" hidden="false" customHeight="false" outlineLevel="0" collapsed="false">
      <c r="A127" s="15" t="n">
        <v>140000</v>
      </c>
      <c r="B127" s="16" t="n">
        <v>100</v>
      </c>
      <c r="C127" s="16" t="n">
        <v>250</v>
      </c>
      <c r="L127" s="2"/>
    </row>
    <row r="128" customFormat="false" ht="13.8" hidden="false" customHeight="false" outlineLevel="0" collapsed="false">
      <c r="A128" s="15" t="n">
        <v>150000</v>
      </c>
      <c r="B128" s="16" t="n">
        <v>115</v>
      </c>
      <c r="C128" s="16" t="n">
        <v>312</v>
      </c>
      <c r="L128" s="2"/>
    </row>
    <row r="129" customFormat="false" ht="13.8" hidden="false" customHeight="false" outlineLevel="0" collapsed="false">
      <c r="A129" s="15" t="n">
        <v>160000</v>
      </c>
      <c r="B129" s="16" t="n">
        <v>152</v>
      </c>
      <c r="C129" s="16" t="n">
        <v>393</v>
      </c>
      <c r="L129" s="2"/>
    </row>
    <row r="130" customFormat="false" ht="13.8" hidden="false" customHeight="false" outlineLevel="0" collapsed="false">
      <c r="A130" s="0" t="s">
        <v>80</v>
      </c>
      <c r="L130" s="2"/>
    </row>
    <row r="131" customFormat="false" ht="13.8" hidden="false" customHeight="false" outlineLevel="0" collapsed="false">
      <c r="A131" s="10" t="n">
        <v>90000</v>
      </c>
      <c r="B131" s="11" t="n">
        <v>31</v>
      </c>
      <c r="C131" s="11" t="n">
        <v>57</v>
      </c>
    </row>
    <row r="132" customFormat="false" ht="13.8" hidden="false" customHeight="false" outlineLevel="0" collapsed="false">
      <c r="A132" s="10" t="n">
        <v>100000</v>
      </c>
      <c r="B132" s="11" t="n">
        <v>32</v>
      </c>
      <c r="C132" s="11" t="n">
        <v>60</v>
      </c>
    </row>
    <row r="133" customFormat="false" ht="13.8" hidden="false" customHeight="false" outlineLevel="0" collapsed="false">
      <c r="A133" s="10" t="n">
        <v>105000</v>
      </c>
      <c r="B133" s="11" t="n">
        <v>37</v>
      </c>
      <c r="C133" s="11" t="n">
        <v>71</v>
      </c>
    </row>
    <row r="134" customFormat="false" ht="13.8" hidden="false" customHeight="false" outlineLevel="0" collapsed="false">
      <c r="A134" s="10" t="n">
        <v>110000</v>
      </c>
      <c r="B134" s="11" t="n">
        <v>39</v>
      </c>
      <c r="C134" s="11" t="n">
        <v>71</v>
      </c>
    </row>
    <row r="135" customFormat="false" ht="13.8" hidden="false" customHeight="false" outlineLevel="0" collapsed="false">
      <c r="A135" s="10" t="n">
        <v>115000</v>
      </c>
      <c r="B135" s="11" t="n">
        <v>42</v>
      </c>
      <c r="C135" s="11" t="n">
        <v>72</v>
      </c>
    </row>
    <row r="136" customFormat="false" ht="13.8" hidden="false" customHeight="false" outlineLevel="0" collapsed="false">
      <c r="A136" s="18" t="n">
        <v>120000</v>
      </c>
      <c r="B136" s="19" t="n">
        <v>42</v>
      </c>
      <c r="C136" s="19" t="n">
        <v>74</v>
      </c>
    </row>
    <row r="137" customFormat="false" ht="13.8" hidden="false" customHeight="false" outlineLevel="0" collapsed="false">
      <c r="A137" s="8" t="n">
        <v>125000</v>
      </c>
      <c r="B137" s="11" t="n">
        <v>43</v>
      </c>
      <c r="C137" s="11" t="n">
        <v>75</v>
      </c>
    </row>
    <row r="138" customFormat="false" ht="13.8" hidden="false" customHeight="false" outlineLevel="0" collapsed="false">
      <c r="A138" s="10" t="n">
        <v>130000</v>
      </c>
      <c r="B138" s="11" t="n">
        <v>45</v>
      </c>
      <c r="C138" s="11" t="n">
        <v>91</v>
      </c>
    </row>
    <row r="139" customFormat="false" ht="13.8" hidden="false" customHeight="false" outlineLevel="0" collapsed="false">
      <c r="A139" s="10" t="n">
        <v>140000</v>
      </c>
      <c r="B139" s="11" t="n">
        <v>48</v>
      </c>
      <c r="C139" s="11" t="n">
        <v>91</v>
      </c>
    </row>
    <row r="140" customFormat="false" ht="13.8" hidden="false" customHeight="false" outlineLevel="0" collapsed="false">
      <c r="A140" s="10" t="n">
        <v>150000</v>
      </c>
      <c r="B140" s="11" t="n">
        <v>49</v>
      </c>
      <c r="C140" s="11" t="n">
        <v>92</v>
      </c>
    </row>
    <row r="141" customFormat="false" ht="13.8" hidden="false" customHeight="false" outlineLevel="0" collapsed="false">
      <c r="A141" s="10" t="n">
        <v>160000</v>
      </c>
      <c r="B141" s="11" t="n">
        <v>52</v>
      </c>
      <c r="C141" s="11" t="n">
        <v>101</v>
      </c>
    </row>
    <row r="142" customFormat="false" ht="13.8" hidden="false" customHeight="false" outlineLevel="0" collapsed="false">
      <c r="A142" s="0" t="s">
        <v>63</v>
      </c>
    </row>
    <row r="143" customFormat="false" ht="13.8" hidden="false" customHeight="false" outlineLevel="0" collapsed="false">
      <c r="A143" s="10" t="n">
        <v>90000</v>
      </c>
      <c r="B143" s="11" t="n">
        <v>28</v>
      </c>
      <c r="C143" s="11" t="n">
        <v>54</v>
      </c>
    </row>
    <row r="144" customFormat="false" ht="13.8" hidden="false" customHeight="false" outlineLevel="0" collapsed="false">
      <c r="A144" s="10" t="n">
        <v>100000</v>
      </c>
      <c r="B144" s="11" t="n">
        <v>31</v>
      </c>
      <c r="C144" s="11" t="n">
        <v>56</v>
      </c>
    </row>
    <row r="145" customFormat="false" ht="13.8" hidden="false" customHeight="false" outlineLevel="0" collapsed="false">
      <c r="A145" s="10" t="n">
        <v>105000</v>
      </c>
      <c r="B145" s="11" t="n">
        <v>37</v>
      </c>
      <c r="C145" s="11" t="n">
        <v>57</v>
      </c>
    </row>
    <row r="146" customFormat="false" ht="13.8" hidden="false" customHeight="false" outlineLevel="0" collapsed="false">
      <c r="A146" s="10" t="n">
        <v>110000</v>
      </c>
      <c r="B146" s="11" t="n">
        <v>39</v>
      </c>
      <c r="C146" s="11" t="n">
        <v>60</v>
      </c>
    </row>
    <row r="147" customFormat="false" ht="13.8" hidden="false" customHeight="false" outlineLevel="0" collapsed="false">
      <c r="A147" s="10" t="n">
        <v>115000</v>
      </c>
      <c r="B147" s="11" t="n">
        <v>40</v>
      </c>
      <c r="C147" s="11" t="n">
        <v>68</v>
      </c>
    </row>
    <row r="148" customFormat="false" ht="13.8" hidden="false" customHeight="false" outlineLevel="0" collapsed="false">
      <c r="A148" s="18" t="n">
        <v>120000</v>
      </c>
      <c r="B148" s="19" t="n">
        <v>40</v>
      </c>
      <c r="C148" s="19" t="n">
        <v>68</v>
      </c>
    </row>
    <row r="149" customFormat="false" ht="13.8" hidden="false" customHeight="false" outlineLevel="0" collapsed="false">
      <c r="A149" s="8" t="n">
        <v>125000</v>
      </c>
      <c r="B149" s="11" t="n">
        <v>40</v>
      </c>
      <c r="C149" s="11" t="n">
        <v>70</v>
      </c>
    </row>
    <row r="150" customFormat="false" ht="13.8" hidden="false" customHeight="false" outlineLevel="0" collapsed="false">
      <c r="A150" s="10" t="n">
        <v>130000</v>
      </c>
      <c r="B150" s="11" t="n">
        <v>41</v>
      </c>
      <c r="C150" s="11" t="n">
        <v>70</v>
      </c>
    </row>
    <row r="151" customFormat="false" ht="13.8" hidden="false" customHeight="false" outlineLevel="0" collapsed="false">
      <c r="A151" s="10" t="n">
        <v>140000</v>
      </c>
      <c r="B151" s="11" t="n">
        <v>44</v>
      </c>
      <c r="C151" s="11" t="n">
        <v>70</v>
      </c>
    </row>
    <row r="152" customFormat="false" ht="13.8" hidden="false" customHeight="false" outlineLevel="0" collapsed="false">
      <c r="A152" s="10" t="n">
        <v>150000</v>
      </c>
      <c r="B152" s="11" t="n">
        <v>45</v>
      </c>
      <c r="C152" s="11" t="n">
        <v>72</v>
      </c>
    </row>
    <row r="153" customFormat="false" ht="13.8" hidden="false" customHeight="false" outlineLevel="0" collapsed="false">
      <c r="A153" s="10" t="n">
        <v>160000</v>
      </c>
      <c r="B153" s="11" t="n">
        <v>45</v>
      </c>
      <c r="C153" s="11" t="n">
        <v>72</v>
      </c>
    </row>
    <row r="154" customFormat="false" ht="13.8" hidden="false" customHeight="false" outlineLevel="0" collapsed="false">
      <c r="A154" s="0" t="s">
        <v>64</v>
      </c>
    </row>
    <row r="155" customFormat="false" ht="13.8" hidden="false" customHeight="false" outlineLevel="0" collapsed="false">
      <c r="A155" s="10" t="n">
        <v>90000</v>
      </c>
      <c r="B155" s="11" t="n">
        <v>34</v>
      </c>
      <c r="C155" s="11" t="n">
        <v>49</v>
      </c>
    </row>
    <row r="156" customFormat="false" ht="13.8" hidden="false" customHeight="false" outlineLevel="0" collapsed="false">
      <c r="A156" s="10" t="n">
        <v>100000</v>
      </c>
      <c r="B156" s="11" t="n">
        <v>36</v>
      </c>
      <c r="C156" s="11" t="n">
        <v>68</v>
      </c>
    </row>
    <row r="157" customFormat="false" ht="13.8" hidden="false" customHeight="false" outlineLevel="0" collapsed="false">
      <c r="A157" s="10" t="n">
        <v>105000</v>
      </c>
      <c r="B157" s="11" t="n">
        <v>39</v>
      </c>
      <c r="C157" s="11" t="n">
        <v>70</v>
      </c>
    </row>
    <row r="158" customFormat="false" ht="13.8" hidden="false" customHeight="false" outlineLevel="0" collapsed="false">
      <c r="A158" s="10" t="n">
        <v>110000</v>
      </c>
      <c r="B158" s="11" t="n">
        <v>40</v>
      </c>
      <c r="C158" s="11" t="n">
        <v>70</v>
      </c>
    </row>
    <row r="159" customFormat="false" ht="13.8" hidden="false" customHeight="false" outlineLevel="0" collapsed="false">
      <c r="A159" s="10" t="n">
        <v>115000</v>
      </c>
      <c r="B159" s="11" t="n">
        <v>42</v>
      </c>
      <c r="C159" s="11" t="n">
        <v>70</v>
      </c>
    </row>
    <row r="160" customFormat="false" ht="13.8" hidden="false" customHeight="false" outlineLevel="0" collapsed="false">
      <c r="A160" s="18" t="n">
        <v>120000</v>
      </c>
      <c r="B160" s="19" t="n">
        <v>43</v>
      </c>
      <c r="C160" s="19" t="n">
        <v>70</v>
      </c>
    </row>
    <row r="161" customFormat="false" ht="13.8" hidden="false" customHeight="false" outlineLevel="0" collapsed="false">
      <c r="A161" s="8" t="n">
        <v>125000</v>
      </c>
      <c r="B161" s="11" t="n">
        <v>43</v>
      </c>
      <c r="C161" s="11" t="n">
        <v>70</v>
      </c>
    </row>
    <row r="162" customFormat="false" ht="13.8" hidden="false" customHeight="false" outlineLevel="0" collapsed="false">
      <c r="A162" s="10" t="n">
        <v>130000</v>
      </c>
      <c r="B162" s="11" t="n">
        <v>44</v>
      </c>
      <c r="C162" s="11" t="n">
        <v>77</v>
      </c>
    </row>
    <row r="163" customFormat="false" ht="13.8" hidden="false" customHeight="false" outlineLevel="0" collapsed="false">
      <c r="A163" s="10" t="n">
        <v>140000</v>
      </c>
      <c r="B163" s="11" t="n">
        <v>46</v>
      </c>
      <c r="C163" s="11" t="n">
        <v>77</v>
      </c>
    </row>
    <row r="164" customFormat="false" ht="13.8" hidden="false" customHeight="false" outlineLevel="0" collapsed="false">
      <c r="A164" s="10" t="n">
        <v>150000</v>
      </c>
      <c r="B164" s="11" t="n">
        <v>46</v>
      </c>
      <c r="C164" s="11" t="n">
        <v>79</v>
      </c>
    </row>
    <row r="165" customFormat="false" ht="13.8" hidden="false" customHeight="false" outlineLevel="0" collapsed="false">
      <c r="A165" s="10" t="n">
        <v>160000</v>
      </c>
      <c r="B165" s="11" t="n">
        <v>48</v>
      </c>
      <c r="C165" s="11" t="n">
        <v>87</v>
      </c>
    </row>
    <row r="166" customFormat="false" ht="13.8" hidden="false" customHeight="false" outlineLevel="0" collapsed="false">
      <c r="A166" s="0" t="s">
        <v>81</v>
      </c>
    </row>
    <row r="167" customFormat="false" ht="13.8" hidden="false" customHeight="false" outlineLevel="0" collapsed="false">
      <c r="A167" s="8" t="n">
        <v>125000</v>
      </c>
      <c r="B167" s="11" t="n">
        <v>39</v>
      </c>
      <c r="C167" s="11" t="n">
        <v>38</v>
      </c>
    </row>
    <row r="168" customFormat="false" ht="13.8" hidden="false" customHeight="false" outlineLevel="0" collapsed="false">
      <c r="A168" s="10" t="n">
        <v>130000</v>
      </c>
      <c r="B168" s="11" t="n">
        <v>39</v>
      </c>
      <c r="C168" s="11" t="n">
        <v>39</v>
      </c>
    </row>
    <row r="169" customFormat="false" ht="13.8" hidden="false" customHeight="false" outlineLevel="0" collapsed="false">
      <c r="A169" s="10" t="n">
        <v>140000</v>
      </c>
      <c r="B169" s="11" t="n">
        <v>46</v>
      </c>
      <c r="C169" s="11" t="n">
        <v>53</v>
      </c>
    </row>
    <row r="170" customFormat="false" ht="13.8" hidden="false" customHeight="false" outlineLevel="0" collapsed="false">
      <c r="A170" s="10" t="n">
        <v>150000</v>
      </c>
      <c r="B170" s="11" t="n">
        <v>47</v>
      </c>
      <c r="C170" s="11" t="n">
        <v>60</v>
      </c>
    </row>
    <row r="171" customFormat="false" ht="13.8" hidden="false" customHeight="false" outlineLevel="0" collapsed="false">
      <c r="A171" s="10" t="n">
        <v>160000</v>
      </c>
      <c r="B171" s="11" t="n">
        <v>52</v>
      </c>
      <c r="C171" s="11" t="n">
        <v>89</v>
      </c>
    </row>
    <row r="172" customFormat="false" ht="13.8" hidden="false" customHeight="false" outlineLevel="0" collapsed="false">
      <c r="A172" s="0" t="s">
        <v>82</v>
      </c>
    </row>
    <row r="173" customFormat="false" ht="13.8" hidden="false" customHeight="false" outlineLevel="0" collapsed="false">
      <c r="A173" s="10" t="n">
        <v>80000</v>
      </c>
      <c r="B173" s="11" t="n">
        <v>45</v>
      </c>
      <c r="C173" s="11" t="n">
        <v>93</v>
      </c>
    </row>
    <row r="174" customFormat="false" ht="13.8" hidden="false" customHeight="false" outlineLevel="0" collapsed="false">
      <c r="A174" s="10" t="n">
        <v>90000</v>
      </c>
      <c r="B174" s="11" t="n">
        <v>48</v>
      </c>
      <c r="C174" s="11" t="n">
        <v>95</v>
      </c>
    </row>
    <row r="175" customFormat="false" ht="13.8" hidden="false" customHeight="false" outlineLevel="0" collapsed="false">
      <c r="A175" s="10" t="n">
        <v>100000</v>
      </c>
      <c r="B175" s="11" t="n">
        <v>49</v>
      </c>
      <c r="C175" s="11" t="n">
        <v>102</v>
      </c>
    </row>
    <row r="176" customFormat="false" ht="13.8" hidden="false" customHeight="false" outlineLevel="0" collapsed="false">
      <c r="A176" s="10" t="n">
        <v>105000</v>
      </c>
      <c r="B176" s="11" t="n">
        <v>49</v>
      </c>
      <c r="C176" s="11" t="n">
        <v>107</v>
      </c>
    </row>
    <row r="177" customFormat="false" ht="13.8" hidden="false" customHeight="false" outlineLevel="0" collapsed="false">
      <c r="A177" s="10" t="n">
        <v>110000</v>
      </c>
      <c r="B177" s="11" t="n">
        <v>51</v>
      </c>
      <c r="C177" s="11" t="n">
        <v>107</v>
      </c>
    </row>
    <row r="178" customFormat="false" ht="13.8" hidden="false" customHeight="false" outlineLevel="0" collapsed="false">
      <c r="A178" s="10" t="n">
        <v>115000</v>
      </c>
      <c r="B178" s="11" t="n">
        <v>53</v>
      </c>
      <c r="C178" s="11" t="n">
        <v>110</v>
      </c>
    </row>
    <row r="179" customFormat="false" ht="13.8" hidden="false" customHeight="false" outlineLevel="0" collapsed="false">
      <c r="A179" s="18" t="n">
        <v>120000</v>
      </c>
      <c r="B179" s="19" t="n">
        <v>54</v>
      </c>
      <c r="C179" s="19" t="n">
        <v>110</v>
      </c>
    </row>
    <row r="180" customFormat="false" ht="13.8" hidden="false" customHeight="false" outlineLevel="0" collapsed="false">
      <c r="A180" s="8" t="n">
        <v>125000</v>
      </c>
      <c r="B180" s="11" t="n">
        <v>54</v>
      </c>
      <c r="C180" s="11" t="n">
        <v>112</v>
      </c>
    </row>
    <row r="181" customFormat="false" ht="13.8" hidden="false" customHeight="false" outlineLevel="0" collapsed="false">
      <c r="A181" s="10" t="n">
        <v>130000</v>
      </c>
      <c r="B181" s="11" t="n">
        <v>55</v>
      </c>
      <c r="C181" s="11" t="n">
        <v>121</v>
      </c>
    </row>
    <row r="182" customFormat="false" ht="13.8" hidden="false" customHeight="false" outlineLevel="0" collapsed="false">
      <c r="A182" s="10" t="n">
        <v>140000</v>
      </c>
      <c r="B182" s="11" t="n">
        <v>57</v>
      </c>
      <c r="C182" s="11" t="n">
        <v>130</v>
      </c>
    </row>
    <row r="183" customFormat="false" ht="13.8" hidden="false" customHeight="false" outlineLevel="0" collapsed="false">
      <c r="A183" s="10" t="n">
        <v>150000</v>
      </c>
      <c r="B183" s="11" t="n">
        <v>58</v>
      </c>
      <c r="C183" s="11" t="n">
        <v>131</v>
      </c>
    </row>
    <row r="184" customFormat="false" ht="13.8" hidden="false" customHeight="false" outlineLevel="0" collapsed="false">
      <c r="A184" s="10" t="n">
        <v>160000</v>
      </c>
      <c r="B184" s="11" t="n">
        <v>69</v>
      </c>
      <c r="C184" s="11" t="n">
        <v>175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.394444444444444" bottom="0.394444444444444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6" activeCellId="1" sqref="A167:C174 D66"/>
    </sheetView>
  </sheetViews>
  <sheetFormatPr defaultColWidth="10.73828125" defaultRowHeight="14.25" zeroHeight="false" outlineLevelRow="0" outlineLevelCol="0"/>
  <cols>
    <col collapsed="false" customWidth="true" hidden="false" outlineLevel="0" max="31" min="27" style="0" width="8.61"/>
  </cols>
  <sheetData>
    <row r="1" customFormat="false" ht="14.25" hidden="false" customHeight="false" outlineLevel="0" collapsed="false">
      <c r="A1" s="6" t="s">
        <v>8</v>
      </c>
      <c r="B1" s="6" t="n">
        <v>0.0061</v>
      </c>
    </row>
    <row r="2" customFormat="false" ht="14.25" hidden="false" customHeight="false" outlineLevel="0" collapsed="false">
      <c r="A2" s="6" t="s">
        <v>9</v>
      </c>
      <c r="B2" s="6" t="n">
        <v>562</v>
      </c>
    </row>
    <row r="3" customFormat="false" ht="14.25" hidden="false" customHeight="false" outlineLevel="0" collapsed="false">
      <c r="A3" s="6" t="s">
        <v>10</v>
      </c>
      <c r="B3" s="6" t="n">
        <f aca="false">B1*B2*0.001</f>
        <v>0.0034282</v>
      </c>
    </row>
    <row r="4" customFormat="false" ht="14.25" hidden="false" customHeight="false" outlineLevel="0" collapsed="false">
      <c r="A4" s="6" t="s">
        <v>11</v>
      </c>
      <c r="B4" s="6" t="n">
        <v>200</v>
      </c>
    </row>
    <row r="6" customFormat="false" ht="13.8" hidden="false" customHeight="false" outlineLevel="0" collapsed="false">
      <c r="A6" s="0" t="n">
        <v>562</v>
      </c>
    </row>
    <row r="7" customFormat="false" ht="13.8" hidden="false" customHeight="false" outlineLevel="0" collapsed="false">
      <c r="A7" s="0" t="s">
        <v>83</v>
      </c>
    </row>
    <row r="8" customFormat="false" ht="13.8" hidden="false" customHeight="false" outlineLevel="0" collapsed="false">
      <c r="A8" s="10" t="n">
        <v>80000</v>
      </c>
      <c r="B8" s="11" t="n">
        <v>21</v>
      </c>
      <c r="C8" s="11" t="n">
        <v>24</v>
      </c>
      <c r="K8" s="2"/>
    </row>
    <row r="9" customFormat="false" ht="13.8" hidden="false" customHeight="false" outlineLevel="0" collapsed="false">
      <c r="A9" s="10" t="n">
        <v>90000</v>
      </c>
      <c r="B9" s="11" t="n">
        <v>25</v>
      </c>
      <c r="C9" s="11" t="n">
        <v>30</v>
      </c>
      <c r="K9" s="2"/>
    </row>
    <row r="10" customFormat="false" ht="13.8" hidden="false" customHeight="false" outlineLevel="0" collapsed="false">
      <c r="A10" s="10" t="n">
        <v>100000</v>
      </c>
      <c r="B10" s="11" t="n">
        <v>29</v>
      </c>
      <c r="C10" s="11" t="n">
        <v>37</v>
      </c>
      <c r="K10" s="2"/>
    </row>
    <row r="11" customFormat="false" ht="13.8" hidden="false" customHeight="false" outlineLevel="0" collapsed="false">
      <c r="A11" s="10" t="n">
        <v>105000</v>
      </c>
      <c r="B11" s="11" t="n">
        <v>29</v>
      </c>
      <c r="C11" s="11" t="n">
        <v>38</v>
      </c>
      <c r="K11" s="2"/>
    </row>
    <row r="12" customFormat="false" ht="13.8" hidden="false" customHeight="false" outlineLevel="0" collapsed="false">
      <c r="A12" s="10" t="n">
        <v>115000</v>
      </c>
      <c r="B12" s="11" t="n">
        <v>30</v>
      </c>
      <c r="C12" s="11" t="n">
        <v>41</v>
      </c>
      <c r="K12" s="2"/>
    </row>
    <row r="13" customFormat="false" ht="13.8" hidden="false" customHeight="false" outlineLevel="0" collapsed="false">
      <c r="A13" s="10" t="n">
        <v>125000</v>
      </c>
      <c r="B13" s="11" t="n">
        <v>31</v>
      </c>
      <c r="C13" s="11" t="n">
        <v>42</v>
      </c>
      <c r="K13" s="2"/>
    </row>
    <row r="14" customFormat="false" ht="13.8" hidden="false" customHeight="false" outlineLevel="0" collapsed="false">
      <c r="A14" s="18" t="n">
        <v>135000</v>
      </c>
      <c r="B14" s="19" t="n">
        <v>31</v>
      </c>
      <c r="C14" s="19" t="n">
        <v>44</v>
      </c>
      <c r="K14" s="2"/>
    </row>
    <row r="15" customFormat="false" ht="13.8" hidden="false" customHeight="false" outlineLevel="0" collapsed="false">
      <c r="A15" s="8" t="n">
        <v>145000</v>
      </c>
      <c r="B15" s="11" t="n">
        <v>32</v>
      </c>
      <c r="C15" s="11" t="n">
        <v>45</v>
      </c>
      <c r="K15" s="2"/>
    </row>
    <row r="16" customFormat="false" ht="13.8" hidden="false" customHeight="false" outlineLevel="0" collapsed="false">
      <c r="A16" s="10" t="n">
        <v>155000</v>
      </c>
      <c r="B16" s="11" t="n">
        <v>35</v>
      </c>
      <c r="C16" s="11" t="n">
        <v>46</v>
      </c>
      <c r="K16" s="2"/>
    </row>
    <row r="17" customFormat="false" ht="13.8" hidden="false" customHeight="false" outlineLevel="0" collapsed="false">
      <c r="A17" s="10" t="n">
        <v>175000</v>
      </c>
      <c r="B17" s="11" t="n">
        <v>36</v>
      </c>
      <c r="C17" s="11" t="n">
        <v>51</v>
      </c>
      <c r="K17" s="2"/>
    </row>
    <row r="18" customFormat="false" ht="13.8" hidden="false" customHeight="false" outlineLevel="0" collapsed="false">
      <c r="A18" s="10" t="n">
        <v>195000</v>
      </c>
      <c r="B18" s="11" t="n">
        <v>47</v>
      </c>
      <c r="C18" s="11" t="n">
        <v>67</v>
      </c>
      <c r="K18" s="2"/>
    </row>
    <row r="19" customFormat="false" ht="13.8" hidden="false" customHeight="false" outlineLevel="0" collapsed="false">
      <c r="A19" s="10" t="n">
        <v>215000</v>
      </c>
      <c r="B19" s="11" t="n">
        <v>57</v>
      </c>
      <c r="C19" s="11" t="n">
        <v>120</v>
      </c>
    </row>
    <row r="20" customFormat="false" ht="13.8" hidden="false" customHeight="false" outlineLevel="0" collapsed="false">
      <c r="A20" s="10" t="n">
        <v>225000</v>
      </c>
      <c r="B20" s="11" t="n">
        <v>58</v>
      </c>
      <c r="C20" s="11" t="n">
        <v>158</v>
      </c>
    </row>
    <row r="21" customFormat="false" ht="13.8" hidden="false" customHeight="false" outlineLevel="0" collapsed="false">
      <c r="A21" s="10" t="n">
        <v>235000</v>
      </c>
      <c r="B21" s="11" t="n">
        <v>62</v>
      </c>
      <c r="C21" s="11" t="n">
        <v>175</v>
      </c>
      <c r="K21" s="2"/>
    </row>
    <row r="22" customFormat="false" ht="13.8" hidden="false" customHeight="false" outlineLevel="0" collapsed="false">
      <c r="A22" s="10" t="n">
        <v>245000</v>
      </c>
      <c r="B22" s="11" t="n">
        <v>73</v>
      </c>
      <c r="C22" s="11" t="n">
        <v>202</v>
      </c>
      <c r="K22" s="2"/>
    </row>
    <row r="23" customFormat="false" ht="13.8" hidden="false" customHeight="false" outlineLevel="0" collapsed="false">
      <c r="A23" s="0" t="s">
        <v>84</v>
      </c>
    </row>
    <row r="24" customFormat="false" ht="13.8" hidden="false" customHeight="false" outlineLevel="0" collapsed="false">
      <c r="A24" s="10" t="n">
        <v>175000</v>
      </c>
      <c r="B24" s="11" t="n">
        <v>41</v>
      </c>
      <c r="C24" s="11" t="n">
        <v>62</v>
      </c>
    </row>
    <row r="25" customFormat="false" ht="13.8" hidden="false" customHeight="false" outlineLevel="0" collapsed="false">
      <c r="A25" s="10" t="n">
        <v>195000</v>
      </c>
      <c r="B25" s="11" t="n">
        <v>55</v>
      </c>
      <c r="C25" s="11" t="n">
        <v>89</v>
      </c>
      <c r="K25" s="2"/>
    </row>
    <row r="26" customFormat="false" ht="13.8" hidden="false" customHeight="false" outlineLevel="0" collapsed="false">
      <c r="A26" s="10" t="n">
        <v>215000</v>
      </c>
      <c r="B26" s="11" t="n">
        <v>65</v>
      </c>
      <c r="C26" s="11" t="n">
        <v>128</v>
      </c>
      <c r="K26" s="2"/>
    </row>
    <row r="27" customFormat="false" ht="13.8" hidden="false" customHeight="false" outlineLevel="0" collapsed="false">
      <c r="A27" s="10" t="n">
        <v>225000</v>
      </c>
      <c r="B27" s="11" t="n">
        <v>76</v>
      </c>
      <c r="C27" s="11" t="n">
        <v>173</v>
      </c>
    </row>
    <row r="28" customFormat="false" ht="13.8" hidden="false" customHeight="false" outlineLevel="0" collapsed="false">
      <c r="A28" s="10" t="n">
        <v>235000</v>
      </c>
      <c r="B28" s="11" t="n">
        <v>85</v>
      </c>
      <c r="C28" s="11" t="n">
        <v>248</v>
      </c>
    </row>
    <row r="29" customFormat="false" ht="13.8" hidden="false" customHeight="false" outlineLevel="0" collapsed="false">
      <c r="A29" s="10" t="n">
        <v>245000</v>
      </c>
      <c r="B29" s="11" t="n">
        <v>101</v>
      </c>
      <c r="C29" s="11" t="n">
        <v>312</v>
      </c>
      <c r="K29" s="2"/>
    </row>
    <row r="30" customFormat="false" ht="13.8" hidden="false" customHeight="false" outlineLevel="0" collapsed="false">
      <c r="A30" s="0" t="s">
        <v>85</v>
      </c>
      <c r="K30" s="2"/>
    </row>
    <row r="31" customFormat="false" ht="13.8" hidden="false" customHeight="false" outlineLevel="0" collapsed="false">
      <c r="A31" s="10" t="n">
        <v>195000</v>
      </c>
      <c r="B31" s="11" t="n">
        <v>27</v>
      </c>
      <c r="C31" s="11" t="n">
        <v>43</v>
      </c>
      <c r="K31" s="2"/>
    </row>
    <row r="32" customFormat="false" ht="13.8" hidden="false" customHeight="false" outlineLevel="0" collapsed="false">
      <c r="A32" s="10" t="n">
        <v>215000</v>
      </c>
      <c r="B32" s="11" t="n">
        <v>43</v>
      </c>
      <c r="C32" s="11" t="n">
        <v>80</v>
      </c>
      <c r="K32" s="2"/>
    </row>
    <row r="33" customFormat="false" ht="13.8" hidden="false" customHeight="false" outlineLevel="0" collapsed="false">
      <c r="A33" s="10" t="n">
        <v>225000</v>
      </c>
      <c r="B33" s="11" t="n">
        <v>48</v>
      </c>
      <c r="C33" s="11" t="n">
        <v>84</v>
      </c>
    </row>
    <row r="34" customFormat="false" ht="13.8" hidden="false" customHeight="false" outlineLevel="0" collapsed="false">
      <c r="A34" s="10" t="n">
        <v>235000</v>
      </c>
      <c r="B34" s="11" t="n">
        <v>55</v>
      </c>
      <c r="C34" s="11" t="n">
        <v>99</v>
      </c>
    </row>
    <row r="35" customFormat="false" ht="13.8" hidden="false" customHeight="false" outlineLevel="0" collapsed="false">
      <c r="A35" s="10" t="n">
        <v>245000</v>
      </c>
      <c r="B35" s="11" t="n">
        <v>60</v>
      </c>
      <c r="C35" s="11" t="n">
        <v>120</v>
      </c>
    </row>
    <row r="36" customFormat="false" ht="13.8" hidden="false" customHeight="false" outlineLevel="0" collapsed="false">
      <c r="A36" s="0" t="s">
        <v>86</v>
      </c>
    </row>
    <row r="37" customFormat="false" ht="13.8" hidden="false" customHeight="false" outlineLevel="0" collapsed="false">
      <c r="A37" s="18" t="n">
        <v>135000</v>
      </c>
      <c r="B37" s="19" t="n">
        <v>23</v>
      </c>
      <c r="C37" s="19" t="n">
        <v>40</v>
      </c>
      <c r="K37" s="2"/>
    </row>
    <row r="38" customFormat="false" ht="13.8" hidden="false" customHeight="false" outlineLevel="0" collapsed="false">
      <c r="A38" s="8" t="n">
        <v>145000</v>
      </c>
      <c r="B38" s="11" t="n">
        <v>27</v>
      </c>
      <c r="C38" s="11" t="n">
        <v>49</v>
      </c>
    </row>
    <row r="39" customFormat="false" ht="13.8" hidden="false" customHeight="false" outlineLevel="0" collapsed="false">
      <c r="A39" s="10" t="n">
        <v>155000</v>
      </c>
      <c r="B39" s="11" t="n">
        <v>31</v>
      </c>
      <c r="C39" s="11" t="n">
        <v>56</v>
      </c>
    </row>
    <row r="40" customFormat="false" ht="13.8" hidden="false" customHeight="false" outlineLevel="0" collapsed="false">
      <c r="A40" s="10" t="n">
        <v>175000</v>
      </c>
      <c r="B40" s="11" t="n">
        <v>39</v>
      </c>
      <c r="C40" s="11" t="n">
        <v>73</v>
      </c>
      <c r="K40" s="2"/>
    </row>
    <row r="41" customFormat="false" ht="13.8" hidden="false" customHeight="false" outlineLevel="0" collapsed="false">
      <c r="A41" s="10" t="n">
        <v>195000</v>
      </c>
      <c r="B41" s="11" t="n">
        <v>46</v>
      </c>
      <c r="C41" s="11" t="n">
        <v>135</v>
      </c>
      <c r="K41" s="2"/>
    </row>
    <row r="42" customFormat="false" ht="13.8" hidden="false" customHeight="false" outlineLevel="0" collapsed="false">
      <c r="A42" s="10" t="n">
        <v>215000</v>
      </c>
      <c r="B42" s="11" t="n">
        <v>69</v>
      </c>
      <c r="C42" s="11" t="n">
        <v>215</v>
      </c>
    </row>
    <row r="43" customFormat="false" ht="13.8" hidden="false" customHeight="false" outlineLevel="0" collapsed="false">
      <c r="A43" s="10" t="n">
        <v>225000</v>
      </c>
      <c r="B43" s="11" t="n">
        <v>91</v>
      </c>
      <c r="C43" s="11" t="n">
        <v>268</v>
      </c>
    </row>
    <row r="44" customFormat="false" ht="13.8" hidden="false" customHeight="false" outlineLevel="0" collapsed="false">
      <c r="A44" s="10" t="n">
        <v>235000</v>
      </c>
      <c r="B44" s="11" t="n">
        <v>108</v>
      </c>
      <c r="C44" s="11" t="n">
        <v>329</v>
      </c>
      <c r="K44" s="2"/>
    </row>
    <row r="45" customFormat="false" ht="13.8" hidden="false" customHeight="false" outlineLevel="0" collapsed="false">
      <c r="A45" s="10" t="n">
        <v>245000</v>
      </c>
      <c r="B45" s="11" t="n">
        <v>143</v>
      </c>
      <c r="C45" s="11" t="n">
        <v>418</v>
      </c>
      <c r="K45" s="2"/>
    </row>
    <row r="46" customFormat="false" ht="13.8" hidden="false" customHeight="false" outlineLevel="0" collapsed="false">
      <c r="A46" s="0" t="s">
        <v>70</v>
      </c>
      <c r="K46" s="2"/>
    </row>
    <row r="47" customFormat="false" ht="13.8" hidden="false" customHeight="false" outlineLevel="0" collapsed="false">
      <c r="A47" s="10" t="n">
        <v>195000</v>
      </c>
      <c r="B47" s="11" t="n">
        <v>25</v>
      </c>
      <c r="C47" s="11" t="n">
        <v>38</v>
      </c>
      <c r="K47" s="2"/>
    </row>
    <row r="48" customFormat="false" ht="13.8" hidden="false" customHeight="false" outlineLevel="0" collapsed="false">
      <c r="A48" s="10" t="n">
        <v>215000</v>
      </c>
      <c r="B48" s="11" t="n">
        <v>35</v>
      </c>
      <c r="C48" s="11" t="n">
        <v>50</v>
      </c>
      <c r="K48" s="2"/>
    </row>
    <row r="49" customFormat="false" ht="13.8" hidden="false" customHeight="false" outlineLevel="0" collapsed="false">
      <c r="A49" s="10" t="n">
        <v>225000</v>
      </c>
      <c r="B49" s="11" t="n">
        <v>40</v>
      </c>
      <c r="C49" s="11" t="n">
        <v>61</v>
      </c>
      <c r="K49" s="2"/>
    </row>
    <row r="50" customFormat="false" ht="13.8" hidden="false" customHeight="false" outlineLevel="0" collapsed="false">
      <c r="A50" s="10" t="n">
        <v>235000</v>
      </c>
      <c r="B50" s="11" t="n">
        <v>46</v>
      </c>
      <c r="C50" s="11" t="n">
        <v>71</v>
      </c>
    </row>
    <row r="51" customFormat="false" ht="13.8" hidden="false" customHeight="false" outlineLevel="0" collapsed="false">
      <c r="A51" s="10" t="n">
        <v>245000</v>
      </c>
      <c r="B51" s="11" t="n">
        <v>52</v>
      </c>
      <c r="C51" s="11" t="n">
        <v>83</v>
      </c>
    </row>
    <row r="52" customFormat="false" ht="13.8" hidden="false" customHeight="false" outlineLevel="0" collapsed="false">
      <c r="A52" s="0" t="s">
        <v>87</v>
      </c>
    </row>
    <row r="53" customFormat="false" ht="13.8" hidden="false" customHeight="false" outlineLevel="0" collapsed="false">
      <c r="A53" s="10" t="n">
        <v>195000</v>
      </c>
      <c r="B53" s="11" t="n">
        <v>26</v>
      </c>
      <c r="C53" s="11" t="n">
        <v>44</v>
      </c>
    </row>
    <row r="54" customFormat="false" ht="13.8" hidden="false" customHeight="false" outlineLevel="0" collapsed="false">
      <c r="A54" s="10" t="n">
        <v>215000</v>
      </c>
      <c r="B54" s="11" t="n">
        <v>42</v>
      </c>
      <c r="C54" s="11" t="n">
        <v>73</v>
      </c>
    </row>
    <row r="55" customFormat="false" ht="13.8" hidden="false" customHeight="false" outlineLevel="0" collapsed="false">
      <c r="A55" s="10" t="n">
        <v>225000</v>
      </c>
      <c r="B55" s="11" t="n">
        <v>48</v>
      </c>
      <c r="C55" s="11" t="n">
        <v>91</v>
      </c>
    </row>
    <row r="56" customFormat="false" ht="13.8" hidden="false" customHeight="false" outlineLevel="0" collapsed="false">
      <c r="A56" s="10" t="n">
        <v>235000</v>
      </c>
      <c r="B56" s="11" t="n">
        <v>63</v>
      </c>
      <c r="C56" s="11" t="n">
        <v>98</v>
      </c>
    </row>
    <row r="57" customFormat="false" ht="13.8" hidden="false" customHeight="false" outlineLevel="0" collapsed="false">
      <c r="A57" s="10" t="n">
        <v>245000</v>
      </c>
      <c r="B57" s="11" t="n">
        <v>65</v>
      </c>
      <c r="C57" s="11" t="n">
        <v>104</v>
      </c>
    </row>
    <row r="58" customFormat="false" ht="13.8" hidden="false" customHeight="false" outlineLevel="0" collapsed="false">
      <c r="A58" s="0" t="s">
        <v>88</v>
      </c>
    </row>
    <row r="59" customFormat="false" ht="13.8" hidden="false" customHeight="false" outlineLevel="0" collapsed="false">
      <c r="A59" s="10" t="n">
        <v>175000</v>
      </c>
      <c r="B59" s="11" t="n">
        <v>37</v>
      </c>
      <c r="C59" s="11" t="n">
        <v>50</v>
      </c>
    </row>
    <row r="60" customFormat="false" ht="13.8" hidden="false" customHeight="false" outlineLevel="0" collapsed="false">
      <c r="A60" s="10" t="n">
        <v>195000</v>
      </c>
      <c r="B60" s="11" t="n">
        <v>50</v>
      </c>
      <c r="C60" s="11" t="n">
        <v>77</v>
      </c>
    </row>
    <row r="61" customFormat="false" ht="13.8" hidden="false" customHeight="false" outlineLevel="0" collapsed="false">
      <c r="A61" s="10" t="n">
        <v>215000</v>
      </c>
      <c r="B61" s="11" t="n">
        <v>58</v>
      </c>
      <c r="C61" s="11" t="n">
        <v>93</v>
      </c>
    </row>
    <row r="62" customFormat="false" ht="13.8" hidden="false" customHeight="false" outlineLevel="0" collapsed="false">
      <c r="A62" s="10" t="n">
        <v>225000</v>
      </c>
      <c r="B62" s="11" t="n">
        <v>73</v>
      </c>
      <c r="C62" s="11" t="n">
        <v>154</v>
      </c>
    </row>
    <row r="63" customFormat="false" ht="13.8" hidden="false" customHeight="false" outlineLevel="0" collapsed="false">
      <c r="A63" s="10" t="n">
        <v>235000</v>
      </c>
      <c r="B63" s="11" t="n">
        <v>81</v>
      </c>
      <c r="C63" s="11" t="n">
        <v>181</v>
      </c>
    </row>
    <row r="64" customFormat="false" ht="13.8" hidden="false" customHeight="false" outlineLevel="0" collapsed="false">
      <c r="A64" s="10" t="n">
        <v>245000</v>
      </c>
      <c r="B64" s="11" t="n">
        <v>83</v>
      </c>
      <c r="C64" s="11" t="n">
        <v>207</v>
      </c>
    </row>
    <row r="65" customFormat="false" ht="13.8" hidden="false" customHeight="false" outlineLevel="0" collapsed="false">
      <c r="A65" s="0" t="s">
        <v>89</v>
      </c>
    </row>
    <row r="66" customFormat="false" ht="13.8" hidden="false" customHeight="false" outlineLevel="0" collapsed="false">
      <c r="A66" s="18" t="n">
        <v>135000</v>
      </c>
      <c r="B66" s="19" t="n">
        <v>30</v>
      </c>
      <c r="C66" s="19" t="n">
        <v>59</v>
      </c>
    </row>
    <row r="67" customFormat="false" ht="14.25" hidden="false" customHeight="false" outlineLevel="0" collapsed="false">
      <c r="A67" s="8" t="n">
        <v>145000</v>
      </c>
      <c r="B67" s="11" t="n">
        <v>31</v>
      </c>
      <c r="C67" s="11" t="n">
        <v>65</v>
      </c>
    </row>
    <row r="68" customFormat="false" ht="14.25" hidden="false" customHeight="false" outlineLevel="0" collapsed="false">
      <c r="A68" s="10" t="n">
        <v>155000</v>
      </c>
      <c r="B68" s="11" t="n">
        <v>35</v>
      </c>
      <c r="C68" s="11" t="n">
        <v>72</v>
      </c>
    </row>
    <row r="69" customFormat="false" ht="14.25" hidden="false" customHeight="false" outlineLevel="0" collapsed="false">
      <c r="A69" s="10" t="n">
        <v>175000</v>
      </c>
      <c r="B69" s="11" t="n">
        <v>50</v>
      </c>
      <c r="C69" s="11" t="n">
        <v>80</v>
      </c>
    </row>
    <row r="70" customFormat="false" ht="14.25" hidden="false" customHeight="false" outlineLevel="0" collapsed="false">
      <c r="A70" s="10" t="n">
        <v>195000</v>
      </c>
      <c r="B70" s="11" t="n">
        <v>65</v>
      </c>
      <c r="C70" s="11" t="n">
        <v>118</v>
      </c>
    </row>
    <row r="71" customFormat="false" ht="14.25" hidden="false" customHeight="false" outlineLevel="0" collapsed="false">
      <c r="A71" s="10" t="n">
        <v>215000</v>
      </c>
      <c r="B71" s="11" t="n">
        <v>88</v>
      </c>
      <c r="C71" s="11" t="n">
        <v>166</v>
      </c>
    </row>
    <row r="72" customFormat="false" ht="14.25" hidden="false" customHeight="false" outlineLevel="0" collapsed="false">
      <c r="A72" s="10" t="n">
        <v>225000</v>
      </c>
      <c r="B72" s="11" t="n">
        <v>97</v>
      </c>
      <c r="C72" s="11" t="n">
        <v>212</v>
      </c>
    </row>
    <row r="73" customFormat="false" ht="14.25" hidden="false" customHeight="false" outlineLevel="0" collapsed="false">
      <c r="A73" s="10" t="n">
        <v>235000</v>
      </c>
      <c r="B73" s="11" t="n">
        <v>106</v>
      </c>
      <c r="C73" s="11" t="n">
        <v>244</v>
      </c>
    </row>
    <row r="74" customFormat="false" ht="14.25" hidden="false" customHeight="false" outlineLevel="0" collapsed="false">
      <c r="A74" s="10" t="n">
        <v>245000</v>
      </c>
      <c r="B74" s="11" t="n">
        <v>138</v>
      </c>
      <c r="C74" s="11" t="n">
        <v>342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5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C26" activeCellId="1" sqref="A167:C174 C26"/>
    </sheetView>
  </sheetViews>
  <sheetFormatPr defaultColWidth="10.73828125" defaultRowHeight="14.25" zeroHeight="false" outlineLevelRow="0" outlineLevelCol="0"/>
  <cols>
    <col collapsed="false" customWidth="true" hidden="false" outlineLevel="0" max="7" min="7" style="0" width="10.38"/>
  </cols>
  <sheetData>
    <row r="1" customFormat="false" ht="14.25" hidden="false" customHeight="false" outlineLevel="0" collapsed="false">
      <c r="A1" s="6" t="s">
        <v>8</v>
      </c>
      <c r="B1" s="6" t="n">
        <v>0.0061</v>
      </c>
    </row>
    <row r="2" customFormat="false" ht="14.25" hidden="false" customHeight="false" outlineLevel="0" collapsed="false">
      <c r="A2" s="6" t="s">
        <v>9</v>
      </c>
      <c r="B2" s="6" t="n">
        <v>560</v>
      </c>
    </row>
    <row r="3" customFormat="false" ht="14.25" hidden="false" customHeight="false" outlineLevel="0" collapsed="false">
      <c r="A3" s="6" t="s">
        <v>10</v>
      </c>
      <c r="B3" s="6" t="n">
        <f aca="false">B1*B2*0.001</f>
        <v>0.003416</v>
      </c>
    </row>
    <row r="4" customFormat="false" ht="14.25" hidden="false" customHeight="false" outlineLevel="0" collapsed="false">
      <c r="A4" s="6" t="s">
        <v>11</v>
      </c>
      <c r="B4" s="6" t="n">
        <v>200</v>
      </c>
    </row>
    <row r="5" customFormat="false" ht="14.25" hidden="false" customHeight="false" outlineLevel="0" collapsed="false">
      <c r="A5" s="22"/>
      <c r="B5" s="22"/>
    </row>
    <row r="6" customFormat="false" ht="14.25" hidden="false" customHeight="false" outlineLevel="0" collapsed="false">
      <c r="B6" s="0" t="s">
        <v>12</v>
      </c>
      <c r="S6" s="0" t="s">
        <v>13</v>
      </c>
    </row>
    <row r="7" customFormat="false" ht="14.25" hidden="false" customHeight="false" outlineLevel="0" collapsed="false">
      <c r="A7" s="8" t="s">
        <v>14</v>
      </c>
      <c r="B7" s="9" t="s">
        <v>15</v>
      </c>
      <c r="C7" s="9" t="s">
        <v>16</v>
      </c>
      <c r="I7" s="9" t="s">
        <v>17</v>
      </c>
      <c r="J7" s="9" t="s">
        <v>18</v>
      </c>
      <c r="K7" s="9" t="s">
        <v>5</v>
      </c>
      <c r="L7" s="9" t="s">
        <v>19</v>
      </c>
      <c r="M7" s="9" t="s">
        <v>20</v>
      </c>
      <c r="N7" s="9" t="s">
        <v>21</v>
      </c>
      <c r="O7" s="9" t="s">
        <v>22</v>
      </c>
      <c r="P7" s="9" t="s">
        <v>23</v>
      </c>
      <c r="Q7" s="9" t="s">
        <v>24</v>
      </c>
      <c r="R7" s="9" t="s">
        <v>25</v>
      </c>
      <c r="S7" s="9" t="s">
        <v>26</v>
      </c>
      <c r="T7" s="9" t="s">
        <v>27</v>
      </c>
    </row>
    <row r="8" customFormat="false" ht="14.25" hidden="false" customHeight="false" outlineLevel="0" collapsed="false">
      <c r="A8" s="10" t="n">
        <v>0</v>
      </c>
      <c r="B8" s="11"/>
      <c r="C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</row>
    <row r="9" customFormat="false" ht="14.25" hidden="false" customHeight="false" outlineLevel="0" collapsed="false">
      <c r="A9" s="10" t="n">
        <v>80000</v>
      </c>
      <c r="B9" s="11" t="n">
        <v>22</v>
      </c>
      <c r="C9" s="11" t="n">
        <v>39</v>
      </c>
      <c r="I9" s="11" t="n">
        <f aca="false">B9*$B$1</f>
        <v>0.1342</v>
      </c>
      <c r="J9" s="11" t="n">
        <f aca="false">0.019586*EXP(0.000024019*A9)*0.001</f>
        <v>0.000133798511831755</v>
      </c>
      <c r="K9" s="11" t="n">
        <f aca="false">0.019586*0.000024019*EXP(0.000024019*A9)*0.001</f>
        <v>3.21370645568692E-009</v>
      </c>
      <c r="L9" s="11" t="n">
        <f aca="false">C9*$B$1/2</f>
        <v>0.11895</v>
      </c>
      <c r="M9" s="11" t="n">
        <f aca="false">0.012909*EXP(0.000028801*A9)*0.001</f>
        <v>0.000129283121859044</v>
      </c>
      <c r="N9" s="11" t="n">
        <f aca="false">2*J9*M9/SQRT(-2*$B$3*$B$3+2*$B$3*SQRT($B$3*$B$3-4*M9*M9)+4*J9*J9+4*M9*M9)</f>
        <v>0.000129369902884316</v>
      </c>
      <c r="O9" s="13" t="n">
        <f aca="false">J9/N9</f>
        <v>1.03423214247442</v>
      </c>
      <c r="P9" s="13" t="n">
        <f aca="false">J9/$B$3</f>
        <v>0.0391681826205371</v>
      </c>
      <c r="Q9" s="11" t="n">
        <v>0.616058128602587</v>
      </c>
      <c r="R9" s="11" t="n">
        <v>0.626546169127031</v>
      </c>
      <c r="S9" s="11" t="n">
        <f aca="false">Q9*$B$4*SQRT(PI()*$J9)</f>
        <v>2.52611004487282</v>
      </c>
      <c r="T9" s="11" t="n">
        <f aca="false">R9*$B$4*SQRT(PI()*$J9)</f>
        <v>2.56911563686124</v>
      </c>
    </row>
    <row r="10" customFormat="false" ht="14.25" hidden="false" customHeight="false" outlineLevel="0" collapsed="false">
      <c r="A10" s="10" t="n">
        <v>90000</v>
      </c>
      <c r="B10" s="11" t="n">
        <v>32</v>
      </c>
      <c r="C10" s="11" t="n">
        <v>58</v>
      </c>
      <c r="I10" s="11" t="n">
        <f aca="false">B10*$B$1</f>
        <v>0.1952</v>
      </c>
      <c r="J10" s="11" t="n">
        <f aca="false">0.019586*EXP(0.000024019*A10)*0.001</f>
        <v>0.000170123564887179</v>
      </c>
      <c r="K10" s="11" t="n">
        <f aca="false">0.019586*0.000024019*EXP(0.000024019*A10)*0.001</f>
        <v>4.08619790502516E-009</v>
      </c>
      <c r="L10" s="11" t="n">
        <f aca="false">C10*$B$1/2</f>
        <v>0.1769</v>
      </c>
      <c r="M10" s="11" t="n">
        <f aca="false">0.012909*EXP(0.000028801*A10)*0.001</f>
        <v>0.000172434032411076</v>
      </c>
      <c r="N10" s="11" t="n">
        <f aca="false">2*J10*M10/SQRT(-2*$B$3*$B$3+2*$B$3*SQRT($B$3*$B$3-4*M10*M10)+4*J10*J10+4*M10*M10)</f>
        <v>0.000172661332728691</v>
      </c>
      <c r="O10" s="13" t="n">
        <f aca="false">J10/N10</f>
        <v>0.98530204880615</v>
      </c>
      <c r="P10" s="13" t="n">
        <f aca="false">J10/$B$3</f>
        <v>0.0498019803533897</v>
      </c>
      <c r="Q10" s="11" t="n">
        <v>0.626511787796717</v>
      </c>
      <c r="R10" s="11" t="n">
        <v>0.617449795396439</v>
      </c>
      <c r="S10" s="11" t="n">
        <f aca="false">Q10*$B$4*SQRT(PI()*$J10)</f>
        <v>2.89678602055656</v>
      </c>
      <c r="T10" s="11" t="n">
        <f aca="false">R10*$B$4*SQRT(PI()*$J10)</f>
        <v>2.85488632542738</v>
      </c>
    </row>
    <row r="11" customFormat="false" ht="14.25" hidden="false" customHeight="false" outlineLevel="0" collapsed="false">
      <c r="A11" s="10" t="n">
        <v>100000</v>
      </c>
      <c r="B11" s="11" t="n">
        <v>37</v>
      </c>
      <c r="C11" s="11" t="n">
        <v>81</v>
      </c>
      <c r="I11" s="11" t="n">
        <f aca="false">B11*$B$1</f>
        <v>0.2257</v>
      </c>
      <c r="J11" s="11" t="n">
        <f aca="false">0.019586*EXP(0.000024019*A11)*0.001</f>
        <v>0.000216310532409475</v>
      </c>
      <c r="K11" s="11" t="n">
        <f aca="false">0.019586*0.000024019*EXP(0.000024019*A11)*0.001</f>
        <v>5.19556267794318E-009</v>
      </c>
      <c r="L11" s="11" t="n">
        <f aca="false">C11*$B$1/2</f>
        <v>0.24705</v>
      </c>
      <c r="M11" s="11" t="n">
        <f aca="false">0.012909*EXP(0.000028801*A11)*0.001</f>
        <v>0.000229987450070722</v>
      </c>
      <c r="N11" s="11" t="n">
        <f aca="false">2*J11*M11/SQRT(-2*$B$3*$B$3+2*$B$3*SQRT($B$3*$B$3-4*M11*M11)+4*J11*J11+4*M11*M11)</f>
        <v>0.00023058441970785</v>
      </c>
      <c r="O11" s="13" t="n">
        <f aca="false">J11/N11</f>
        <v>0.93809691341479</v>
      </c>
      <c r="P11" s="13" t="n">
        <f aca="false">J11/$B$3</f>
        <v>0.0633227553891906</v>
      </c>
      <c r="Q11" s="11" t="n">
        <v>0.646417666580303</v>
      </c>
      <c r="R11" s="11" t="n">
        <v>0.619345168919906</v>
      </c>
      <c r="S11" s="11" t="n">
        <f aca="false">Q11*$B$4*SQRT(PI()*$J11)</f>
        <v>3.37021015082631</v>
      </c>
      <c r="T11" s="11" t="n">
        <f aca="false">R11*$B$4*SQRT(PI()*$J11)</f>
        <v>3.22906300844394</v>
      </c>
    </row>
    <row r="12" customFormat="false" ht="14.25" hidden="false" customHeight="false" outlineLevel="0" collapsed="false">
      <c r="A12" s="10" t="n">
        <v>105000</v>
      </c>
      <c r="B12" s="11" t="n">
        <v>40</v>
      </c>
      <c r="C12" s="11" t="n">
        <v>90</v>
      </c>
      <c r="I12" s="11" t="n">
        <f aca="false">B12*$B$1</f>
        <v>0.244</v>
      </c>
      <c r="J12" s="11" t="n">
        <f aca="false">0.019586*EXP(0.000024019*A12)*0.001</f>
        <v>0.000243912614852932</v>
      </c>
      <c r="K12" s="11" t="n">
        <f aca="false">0.019586*0.000024019*EXP(0.000024019*A12)*0.001</f>
        <v>5.85853709615257E-009</v>
      </c>
      <c r="L12" s="11" t="n">
        <f aca="false">C12*$B$1/2</f>
        <v>0.2745</v>
      </c>
      <c r="M12" s="11" t="n">
        <f aca="false">0.012909*EXP(0.000028801*A12)*0.001</f>
        <v>0.00026561017929442</v>
      </c>
      <c r="N12" s="11" t="n">
        <f aca="false">2*J12*M12/SQRT(-2*$B$3*$B$3+2*$B$3*SQRT($B$3*$B$3-4*M12*M12)+4*J12*J12+4*M12*M12)</f>
        <v>0.00026657926160634</v>
      </c>
      <c r="O12" s="13" t="n">
        <f aca="false">J12/N12</f>
        <v>0.914972205201468</v>
      </c>
      <c r="P12" s="13" t="n">
        <f aca="false">J12/$B$3</f>
        <v>0.0714029902965257</v>
      </c>
      <c r="Q12" s="11" t="n">
        <v>0.65967076293748</v>
      </c>
      <c r="R12" s="11" t="n">
        <v>0.624481265429907</v>
      </c>
      <c r="S12" s="11" t="n">
        <f aca="false">Q12*$B$4*SQRT(PI()*$J12)</f>
        <v>3.65215582666796</v>
      </c>
      <c r="T12" s="11" t="n">
        <f aca="false">R12*$B$4*SQRT(PI()*$J12)</f>
        <v>3.4573351136997</v>
      </c>
    </row>
    <row r="13" customFormat="false" ht="14.25" hidden="false" customHeight="false" outlineLevel="0" collapsed="false">
      <c r="A13" s="10" t="n">
        <v>115000</v>
      </c>
      <c r="B13" s="11" t="n">
        <v>42</v>
      </c>
      <c r="C13" s="11" t="n">
        <v>124</v>
      </c>
      <c r="I13" s="11" t="n">
        <f aca="false">B13*$B$1</f>
        <v>0.2562</v>
      </c>
      <c r="J13" s="11" t="n">
        <f aca="false">0.019586*EXP(0.000024019*A13)*0.001</f>
        <v>0.000310132623985479</v>
      </c>
      <c r="K13" s="11" t="n">
        <f aca="false">0.019586*0.000024019*EXP(0.000024019*A13)*0.001</f>
        <v>7.44907549550723E-009</v>
      </c>
      <c r="L13" s="11" t="n">
        <f aca="false">C13*$B$1/2</f>
        <v>0.3782</v>
      </c>
      <c r="M13" s="11" t="n">
        <f aca="false">0.012909*EXP(0.000028801*A13)*0.001</f>
        <v>0.000354263059296335</v>
      </c>
      <c r="N13" s="11" t="n">
        <f aca="false">2*J13*M13/SQRT(-2*$B$3*$B$3+2*$B$3*SQRT($B$3*$B$3-4*M13*M13)+4*J13*J13+4*M13*M13)</f>
        <v>0.000356831491183055</v>
      </c>
      <c r="O13" s="13" t="n">
        <f aca="false">J13/N13</f>
        <v>0.869129075343804</v>
      </c>
      <c r="P13" s="13" t="n">
        <f aca="false">J13/$B$3</f>
        <v>0.0907882388716275</v>
      </c>
      <c r="Q13" s="11" t="n">
        <v>0.692236867317454</v>
      </c>
      <c r="R13" s="11" t="n">
        <v>0.643170095323733</v>
      </c>
      <c r="S13" s="11" t="n">
        <f aca="false">Q13*$B$4*SQRT(PI()*$J13)</f>
        <v>4.32148872438745</v>
      </c>
      <c r="T13" s="11" t="n">
        <f aca="false">R13*$B$4*SQRT(PI()*$J13)</f>
        <v>4.01517521823939</v>
      </c>
    </row>
    <row r="14" customFormat="false" ht="14.25" hidden="false" customHeight="false" outlineLevel="0" collapsed="false">
      <c r="A14" s="10" t="n">
        <v>125000</v>
      </c>
      <c r="B14" s="11" t="n">
        <v>62</v>
      </c>
      <c r="C14" s="11" t="n">
        <v>152</v>
      </c>
      <c r="I14" s="11" t="n">
        <f aca="false">B14*$B$1</f>
        <v>0.3782</v>
      </c>
      <c r="J14" s="11" t="n">
        <f aca="false">0.019586*EXP(0.000024019*A14)*0.001</f>
        <v>0.000394330750453855</v>
      </c>
      <c r="K14" s="11" t="n">
        <f aca="false">0.019586*0.000024019*EXP(0.000024019*A14)*0.001</f>
        <v>9.47143029515115E-009</v>
      </c>
      <c r="L14" s="11" t="n">
        <f aca="false">C14*$B$1/2</f>
        <v>0.4636</v>
      </c>
      <c r="M14" s="11" t="n">
        <f aca="false">0.012909*EXP(0.000028801*A14)*0.001</f>
        <v>0.000472505667950636</v>
      </c>
      <c r="N14" s="11" t="n">
        <f aca="false">2*J14*M14/SQRT(-2*$B$3*$B$3+2*$B$3*SQRT($B$3*$B$3-4*M14*M14)+4*J14*J14+4*M14*M14)</f>
        <v>0.000479404834039902</v>
      </c>
      <c r="O14" s="13" t="n">
        <f aca="false">J14/N14</f>
        <v>0.822542290887778</v>
      </c>
      <c r="P14" s="13" t="n">
        <f aca="false">J14/$B$3</f>
        <v>0.115436402357686</v>
      </c>
      <c r="Q14" s="11" t="n">
        <v>0.732670380912739</v>
      </c>
      <c r="R14" s="11" t="n">
        <v>0.673478739697366</v>
      </c>
      <c r="S14" s="11" t="n">
        <f aca="false">Q14*$B$4*SQRT(PI()*$J14)</f>
        <v>5.15755525757945</v>
      </c>
      <c r="T14" s="11" t="n">
        <f aca="false">R14*$B$4*SQRT(PI()*$J14)</f>
        <v>4.74088199179957</v>
      </c>
    </row>
    <row r="15" customFormat="false" ht="14.25" hidden="false" customHeight="false" outlineLevel="0" collapsed="false">
      <c r="A15" s="18" t="n">
        <v>130000</v>
      </c>
      <c r="B15" s="19" t="n">
        <v>66</v>
      </c>
      <c r="C15" s="19" t="n">
        <v>182</v>
      </c>
      <c r="I15" s="11" t="n">
        <f aca="false">B15*$B$1</f>
        <v>0.4026</v>
      </c>
      <c r="J15" s="11" t="n">
        <f aca="false">0.019586*EXP(0.000024019*A15)*0.001</f>
        <v>0.000444648919258569</v>
      </c>
      <c r="K15" s="11" t="n">
        <f aca="false">0.019586*0.000024019*EXP(0.000024019*A15)*0.001</f>
        <v>1.06800223916716E-008</v>
      </c>
      <c r="L15" s="11" t="n">
        <f aca="false">C15*$B$1/2</f>
        <v>0.5551</v>
      </c>
      <c r="M15" s="11" t="n">
        <f aca="false">0.012909*EXP(0.000028801*A15)*0.001</f>
        <v>0.000545692015557396</v>
      </c>
      <c r="N15" s="11" t="n">
        <f aca="false">2*J15*M15/SQRT(-2*$B$3*$B$3+2*$B$3*SQRT($B$3*$B$3-4*M15*M15)+4*J15*J15+4*M15*M15)</f>
        <v>0.000557098626898923</v>
      </c>
      <c r="O15" s="13" t="n">
        <f aca="false">J15/N15</f>
        <v>0.798151167116848</v>
      </c>
      <c r="P15" s="13" t="n">
        <f aca="false">J15/$B$3</f>
        <v>0.130166545450401</v>
      </c>
      <c r="Q15" s="11" t="n">
        <v>0.756290729653732</v>
      </c>
      <c r="R15" s="11" t="n">
        <v>0.693581770043683</v>
      </c>
      <c r="S15" s="11" t="n">
        <f aca="false">Q15*$B$4*SQRT(PI()*$J15)</f>
        <v>5.65330386682502</v>
      </c>
      <c r="T15" s="11" t="n">
        <f aca="false">R15*$B$4*SQRT(PI()*$J15)</f>
        <v>5.18455185130001</v>
      </c>
    </row>
    <row r="16" customFormat="false" ht="14.25" hidden="false" customHeight="false" outlineLevel="0" collapsed="false">
      <c r="A16" s="8" t="n">
        <v>135000</v>
      </c>
      <c r="B16" s="11" t="n">
        <v>80</v>
      </c>
      <c r="C16" s="11" t="n">
        <v>198</v>
      </c>
      <c r="I16" s="11" t="n">
        <f aca="false">B16*$B$1</f>
        <v>0.488</v>
      </c>
      <c r="J16" s="11" t="n">
        <f aca="false">0.019586*EXP(0.000024019*A16)*0.001</f>
        <v>0.000501387886108948</v>
      </c>
      <c r="K16" s="11" t="n">
        <f aca="false">0.019586*0.000024019*EXP(0.000024019*A16)*0.001</f>
        <v>1.20428356364508E-008</v>
      </c>
      <c r="L16" s="11" t="n">
        <f aca="false">C16*$B$1/2</f>
        <v>0.6039</v>
      </c>
      <c r="M16" s="11" t="n">
        <f aca="false">0.012909*EXP(0.000028801*A16)*0.001</f>
        <v>0.000630214187979229</v>
      </c>
      <c r="N16" s="11" t="n">
        <f aca="false">2*J16*M16/SQRT(-2*$B$3*$B$3+2*$B$3*SQRT($B$3*$B$3-4*M16*M16)+4*J16*J16+4*M16*M16)</f>
        <v>0.000649249630318598</v>
      </c>
      <c r="O16" s="13" t="n">
        <f aca="false">J16/N16</f>
        <v>0.77225748417124</v>
      </c>
      <c r="P16" s="13" t="n">
        <f aca="false">J16/$B$3</f>
        <v>0.146776313263744</v>
      </c>
      <c r="Q16" s="11" t="n">
        <v>0.783028024508827</v>
      </c>
      <c r="R16" s="11" t="n">
        <v>0.717828508340388</v>
      </c>
      <c r="S16" s="11" t="n">
        <f aca="false">Q16*$B$4*SQRT(PI()*$J16)</f>
        <v>6.21540104044012</v>
      </c>
      <c r="T16" s="11" t="n">
        <f aca="false">R16*$B$4*SQRT(PI()*$J16)</f>
        <v>5.69787021402595</v>
      </c>
    </row>
    <row r="17" customFormat="false" ht="14.25" hidden="false" customHeight="false" outlineLevel="0" collapsed="false">
      <c r="A17" s="10" t="n">
        <v>140000</v>
      </c>
      <c r="B17" s="11" t="n">
        <v>98</v>
      </c>
      <c r="C17" s="11" t="n">
        <v>210</v>
      </c>
      <c r="I17" s="11" t="n">
        <f aca="false">B17*$B$1</f>
        <v>0.5978</v>
      </c>
      <c r="J17" s="11" t="n">
        <f aca="false">0.019586*EXP(0.000024019*A17)*0.001</f>
        <v>0.00056536697031892</v>
      </c>
      <c r="K17" s="11" t="n">
        <f aca="false">0.019586*0.000024019*EXP(0.000024019*A17)*0.001</f>
        <v>1.35795492600902E-008</v>
      </c>
      <c r="L17" s="11" t="n">
        <f aca="false">C17*$B$1/2</f>
        <v>0.6405</v>
      </c>
      <c r="M17" s="11" t="n">
        <f aca="false">0.012909*EXP(0.000028801*A17)*0.001</f>
        <v>0.000727827989794995</v>
      </c>
      <c r="N17" s="11" t="n">
        <f aca="false">2*J17*M17/SQRT(-2*$B$3*$B$3+2*$B$3*SQRT($B$3*$B$3-4*M17*M17)+4*J17*J17+4*M17*M17)</f>
        <v>0.000760034697826026</v>
      </c>
      <c r="O17" s="13" t="n">
        <f aca="false">J17/N17</f>
        <v>0.743869946906469</v>
      </c>
      <c r="P17" s="13" t="n">
        <f aca="false">J17/$B$3</f>
        <v>0.165505553372049</v>
      </c>
      <c r="Q17" s="11" t="n">
        <v>0.814248105414306</v>
      </c>
      <c r="R17" s="11" t="n">
        <v>0.747488296827057</v>
      </c>
      <c r="S17" s="11" t="n">
        <f aca="false">Q17*$B$4*SQRT(PI()*$J17)</f>
        <v>6.86320395491015</v>
      </c>
      <c r="T17" s="11" t="n">
        <f aca="false">R17*$B$4*SQRT(PI()*$J17)</f>
        <v>6.30049318005128</v>
      </c>
    </row>
    <row r="18" customFormat="false" ht="14.25" hidden="false" customHeight="false" outlineLevel="0" collapsed="false">
      <c r="A18" s="10" t="n">
        <v>150000</v>
      </c>
      <c r="B18" s="11" t="n">
        <v>120</v>
      </c>
      <c r="C18" s="11" t="n">
        <v>306</v>
      </c>
      <c r="I18" s="11" t="n">
        <f aca="false">B18*$B$1</f>
        <v>0.732</v>
      </c>
      <c r="J18" s="11" t="n">
        <f aca="false">0.019586*EXP(0.000024019*A18)*0.001</f>
        <v>0.000718858850844794</v>
      </c>
      <c r="K18" s="11" t="n">
        <f aca="false">0.019586*0.000024019*EXP(0.000024019*A18)*0.001</f>
        <v>1.72662707384411E-008</v>
      </c>
      <c r="L18" s="11" t="n">
        <f aca="false">C18*$B$1/2</f>
        <v>0.9333</v>
      </c>
      <c r="M18" s="11" t="n">
        <f aca="false">0.012909*EXP(0.000028801*A18)*0.001</f>
        <v>0.000970755605042028</v>
      </c>
      <c r="N18" s="11" t="n">
        <f aca="false">2*J18*M18/SQRT(-2*$B$3*$B$3+2*$B$3*SQRT($B$3*$B$3-4*M18*M18)+4*J18*J18+4*M18*M18)</f>
        <v>0.00107025933896236</v>
      </c>
      <c r="O18" s="13" t="n">
        <f aca="false">J18/N18</f>
        <v>0.671667907651006</v>
      </c>
      <c r="P18" s="13" t="n">
        <f aca="false">J18/$B$3</f>
        <v>0.210438773666509</v>
      </c>
      <c r="Q18" s="11" t="n">
        <v>0.901443114521659</v>
      </c>
      <c r="R18" s="11" t="n">
        <v>0.832756334414798</v>
      </c>
      <c r="S18" s="11" t="n">
        <f aca="false">Q18*$B$4*SQRT(PI()*$J18)</f>
        <v>8.56771615325266</v>
      </c>
      <c r="T18" s="11" t="n">
        <f aca="false">R18*$B$4*SQRT(PI()*$J18)</f>
        <v>7.91488645611893</v>
      </c>
    </row>
    <row r="19" customFormat="false" ht="14.25" hidden="false" customHeight="false" outlineLevel="0" collapsed="false">
      <c r="A19" s="10" t="n">
        <v>160000</v>
      </c>
      <c r="B19" s="11" t="n">
        <v>166</v>
      </c>
      <c r="C19" s="11" t="n">
        <v>469</v>
      </c>
      <c r="I19" s="11" t="n">
        <f aca="false">B19*$B$1</f>
        <v>1.0126</v>
      </c>
      <c r="J19" s="11" t="n">
        <f aca="false">0.019586*EXP(0.000024019*A19)*0.001</f>
        <v>0.000914022351087114</v>
      </c>
      <c r="K19" s="11" t="n">
        <f aca="false">0.019586*0.000024019*EXP(0.000024019*A19)*0.001</f>
        <v>2.19539028507614E-008</v>
      </c>
      <c r="L19" s="11" t="n">
        <f aca="false">C19*$B$1/2</f>
        <v>1.43045</v>
      </c>
      <c r="M19" s="11" t="n">
        <f aca="false">0.012909*EXP(0.000028801*A19)*0.001</f>
        <v>0.00129476532633205</v>
      </c>
      <c r="N19" s="11" t="n">
        <f aca="false">2*J19*M19/SQRT(-2*$B$3*$B$3+2*$B$3*SQRT($B$3*$B$3-4*M19*M19)+4*J19*J19+4*M19*M19)</f>
        <v>0.00170368635739232</v>
      </c>
      <c r="O19" s="13" t="n">
        <f aca="false">J19/N19</f>
        <v>0.536496842344928</v>
      </c>
      <c r="P19" s="13" t="n">
        <f aca="false">J19/$B$3</f>
        <v>0.267570945868593</v>
      </c>
      <c r="Q19" s="11" t="n">
        <v>1.07088341488881</v>
      </c>
      <c r="R19" s="11" t="n">
        <v>0.985790763135276</v>
      </c>
      <c r="S19" s="11" t="n">
        <f aca="false">Q19*$B$4*SQRT(PI()*$J19)</f>
        <v>11.476924707325</v>
      </c>
      <c r="T19" s="11" t="n">
        <f aca="false">R19*$B$4*SQRT(PI()*$J19)</f>
        <v>10.5649655306827</v>
      </c>
    </row>
    <row r="23" customFormat="false" ht="13.8" hidden="false" customHeight="false" outlineLevel="0" collapsed="false">
      <c r="A23" s="0" t="n">
        <v>560</v>
      </c>
    </row>
    <row r="24" customFormat="false" ht="13.8" hidden="false" customHeight="false" outlineLevel="0" collapsed="false">
      <c r="A24" s="0" t="s">
        <v>66</v>
      </c>
    </row>
    <row r="25" customFormat="false" ht="13.8" hidden="false" customHeight="false" outlineLevel="0" collapsed="false">
      <c r="A25" s="10" t="n">
        <v>80000</v>
      </c>
      <c r="B25" s="11" t="n">
        <v>24</v>
      </c>
      <c r="C25" s="11" t="n">
        <v>47</v>
      </c>
    </row>
    <row r="26" customFormat="false" ht="13.8" hidden="false" customHeight="false" outlineLevel="0" collapsed="false">
      <c r="A26" s="10" t="n">
        <v>90000</v>
      </c>
      <c r="B26" s="11" t="n">
        <v>34</v>
      </c>
      <c r="C26" s="11" t="n">
        <v>76</v>
      </c>
      <c r="K26" s="2"/>
    </row>
    <row r="27" customFormat="false" ht="13.8" hidden="false" customHeight="false" outlineLevel="0" collapsed="false">
      <c r="A27" s="10" t="n">
        <v>100000</v>
      </c>
      <c r="B27" s="11" t="n">
        <v>37</v>
      </c>
      <c r="C27" s="11" t="n">
        <v>81</v>
      </c>
      <c r="K27" s="2"/>
    </row>
    <row r="28" customFormat="false" ht="13.8" hidden="false" customHeight="false" outlineLevel="0" collapsed="false">
      <c r="A28" s="10" t="n">
        <v>105000</v>
      </c>
      <c r="B28" s="11" t="n">
        <v>43</v>
      </c>
      <c r="C28" s="11" t="n">
        <v>93</v>
      </c>
      <c r="K28" s="2"/>
    </row>
    <row r="29" customFormat="false" ht="13.8" hidden="false" customHeight="false" outlineLevel="0" collapsed="false">
      <c r="A29" s="10" t="n">
        <v>115000</v>
      </c>
      <c r="B29" s="11" t="n">
        <v>45</v>
      </c>
      <c r="C29" s="11" t="n">
        <v>126</v>
      </c>
      <c r="K29" s="2"/>
    </row>
    <row r="30" customFormat="false" ht="13.8" hidden="false" customHeight="false" outlineLevel="0" collapsed="false">
      <c r="A30" s="10" t="n">
        <v>125000</v>
      </c>
      <c r="B30" s="11" t="n">
        <v>64</v>
      </c>
      <c r="C30" s="11" t="n">
        <v>147</v>
      </c>
      <c r="K30" s="2"/>
    </row>
    <row r="31" customFormat="false" ht="13.8" hidden="false" customHeight="false" outlineLevel="0" collapsed="false">
      <c r="A31" s="18" t="n">
        <v>130000</v>
      </c>
      <c r="B31" s="19" t="n">
        <v>68</v>
      </c>
      <c r="C31" s="19" t="n">
        <v>155</v>
      </c>
      <c r="K31" s="2"/>
    </row>
    <row r="32" customFormat="false" ht="13.8" hidden="false" customHeight="false" outlineLevel="0" collapsed="false">
      <c r="A32" s="8" t="n">
        <v>135000</v>
      </c>
      <c r="B32" s="11" t="n">
        <v>82</v>
      </c>
      <c r="C32" s="11" t="n">
        <v>189</v>
      </c>
      <c r="K32" s="2"/>
    </row>
    <row r="33" customFormat="false" ht="13.8" hidden="false" customHeight="false" outlineLevel="0" collapsed="false">
      <c r="A33" s="10" t="n">
        <v>140000</v>
      </c>
      <c r="B33" s="11" t="n">
        <v>98</v>
      </c>
      <c r="C33" s="11" t="n">
        <v>203</v>
      </c>
    </row>
    <row r="34" customFormat="false" ht="13.8" hidden="false" customHeight="false" outlineLevel="0" collapsed="false">
      <c r="A34" s="10" t="n">
        <v>150000</v>
      </c>
      <c r="B34" s="11" t="n">
        <v>123</v>
      </c>
      <c r="C34" s="11" t="n">
        <v>324</v>
      </c>
    </row>
    <row r="35" customFormat="false" ht="13.8" hidden="false" customHeight="false" outlineLevel="0" collapsed="false">
      <c r="A35" s="10" t="n">
        <v>160000</v>
      </c>
      <c r="B35" s="11" t="n">
        <v>153</v>
      </c>
      <c r="C35" s="11" t="n">
        <v>481</v>
      </c>
    </row>
  </sheetData>
  <printOptions headings="false" gridLines="false" gridLinesSet="true" horizontalCentered="false" verticalCentered="false"/>
  <pageMargins left="0" right="0" top="0.394444444444444" bottom="0.394444444444444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>孟昶宇</dc:creator>
  <dc:description/>
  <dc:language>en-US</dc:language>
  <cp:lastModifiedBy/>
  <dcterms:modified xsi:type="dcterms:W3CDTF">2021-11-14T17:14:05Z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