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9335" firstSheet="3" activeTab="3"/>
  </bookViews>
  <sheets>
    <sheet name="K1" sheetId="1" r:id="rId1"/>
    <sheet name="K2" sheetId="2" r:id="rId2"/>
    <sheet name="K3" sheetId="3" r:id="rId3"/>
    <sheet name="điểm" sheetId="5" r:id="rId4"/>
    <sheet name="tkb" sheetId="8" r:id="rId5"/>
    <sheet name="Sheet3" sheetId="7" r:id="rId6"/>
    <sheet name="DHTI14A4HN" sheetId="4" r:id="rId7"/>
  </sheets>
  <definedNames>
    <definedName name="_xlnm.Print_Area" localSheetId="0">'K1'!$A$1:$U$51</definedName>
    <definedName name="_xlnm.Print_Area" localSheetId="1">'K2'!$A$2:$AF$58</definedName>
  </definedNames>
  <calcPr calcId="144525"/>
</workbook>
</file>

<file path=xl/sharedStrings.xml><?xml version="1.0" encoding="utf-8"?>
<sst xmlns="http://schemas.openxmlformats.org/spreadsheetml/2006/main" count="734" uniqueCount="139">
  <si>
    <t>Tuyết</t>
  </si>
  <si>
    <t>Linh đen</t>
  </si>
  <si>
    <t>Môn</t>
  </si>
  <si>
    <t>Số tín</t>
  </si>
  <si>
    <t>TB Thường Kỳ</t>
  </si>
  <si>
    <t>Điểm Thi</t>
  </si>
  <si>
    <t>Điểm Tổng kết</t>
  </si>
  <si>
    <t>Điểm Chữ</t>
  </si>
  <si>
    <t>GPA</t>
  </si>
  <si>
    <t>Xếp Loại</t>
  </si>
  <si>
    <t>TIN CS</t>
  </si>
  <si>
    <t>TIN VP</t>
  </si>
  <si>
    <t>LOGIC</t>
  </si>
  <si>
    <t>DSTT</t>
  </si>
  <si>
    <t>XSTK</t>
  </si>
  <si>
    <t>XLTHS</t>
  </si>
  <si>
    <t>Tổng</t>
  </si>
  <si>
    <t>TB Kỳ</t>
  </si>
  <si>
    <t>TB kỳ</t>
  </si>
  <si>
    <t>Thoa</t>
  </si>
  <si>
    <t>Hưng</t>
  </si>
  <si>
    <t>Ánh</t>
  </si>
  <si>
    <t>HÀ ANH</t>
  </si>
  <si>
    <t>Thảo</t>
  </si>
  <si>
    <t>Nam</t>
  </si>
  <si>
    <t>Mạnh</t>
  </si>
  <si>
    <t>Toán RR</t>
  </si>
  <si>
    <t>Toán rr</t>
  </si>
  <si>
    <t>HĐT</t>
  </si>
  <si>
    <t>KTMT</t>
  </si>
  <si>
    <t>CTDL-GT</t>
  </si>
  <si>
    <t xml:space="preserve"> </t>
  </si>
  <si>
    <t>CTGT-GT</t>
  </si>
  <si>
    <t>KTCT</t>
  </si>
  <si>
    <t>KNNT</t>
  </si>
  <si>
    <t>T.ANH</t>
  </si>
  <si>
    <t>MSV</t>
  </si>
  <si>
    <t>Linh Nhi</t>
  </si>
  <si>
    <t>PLĐC</t>
  </si>
  <si>
    <t>CSDL</t>
  </si>
  <si>
    <t>PPT</t>
  </si>
  <si>
    <t>KTĐHMT</t>
  </si>
  <si>
    <t>TTLTCB</t>
  </si>
  <si>
    <t>HĐH</t>
  </si>
  <si>
    <t>T.ANH 1</t>
  </si>
  <si>
    <t>TTLTHĐT</t>
  </si>
  <si>
    <t>Toán GT</t>
  </si>
  <si>
    <t>T.ANH 3</t>
  </si>
  <si>
    <t>Triết</t>
  </si>
  <si>
    <t>Kỹ Năng Nghề Nghiệp</t>
  </si>
  <si>
    <t>Vật Lý</t>
  </si>
  <si>
    <t>GPA Kỳ 1</t>
  </si>
  <si>
    <t>GPA Kỳ 2</t>
  </si>
  <si>
    <t>GPA Tích Lũy</t>
  </si>
  <si>
    <t>GPA Kỳ 3</t>
  </si>
  <si>
    <t>Hà Anh</t>
  </si>
  <si>
    <t>Vũ Linh</t>
  </si>
  <si>
    <t>MMT</t>
  </si>
  <si>
    <t>PTTK Hệ Thống</t>
  </si>
  <si>
    <t>Toán Rời Rạc</t>
  </si>
  <si>
    <t>Phương Thảo</t>
  </si>
  <si>
    <t xml:space="preserve">	20103200008</t>
  </si>
  <si>
    <t>Nhung</t>
  </si>
  <si>
    <t>CSDL Phân Tán</t>
  </si>
  <si>
    <t>Kỹ Năng Nghề Nghiệp - MMT</t>
  </si>
  <si>
    <t>Linux Và Phần Mềm Nguồn Mở</t>
  </si>
  <si>
    <t>T.Anh 3</t>
  </si>
  <si>
    <t xml:space="preserve">	20103100632</t>
  </si>
  <si>
    <t>Loan</t>
  </si>
  <si>
    <t>Quản Lý Dự Án CNTT</t>
  </si>
  <si>
    <t>KTĐTS</t>
  </si>
  <si>
    <t>Linh A22</t>
  </si>
  <si>
    <t>Tiến A22</t>
  </si>
  <si>
    <t>Đồ án</t>
  </si>
  <si>
    <t>PTTKHT</t>
  </si>
  <si>
    <t>QLDA</t>
  </si>
  <si>
    <t>CNXH</t>
  </si>
  <si>
    <t>CNPM</t>
  </si>
  <si>
    <t>T.ANH 4</t>
  </si>
  <si>
    <t>GPA Kỳ</t>
  </si>
  <si>
    <t>GPA Tích Lũy Tổng</t>
  </si>
  <si>
    <t>GPA Kỳ 4</t>
  </si>
  <si>
    <t>Tin Cơ Sở</t>
  </si>
  <si>
    <t>Pháp Luật Đại Cương</t>
  </si>
  <si>
    <t>Tin Văn Phòng</t>
  </si>
  <si>
    <t>Toán Giải Tích</t>
  </si>
  <si>
    <t>Công Nghệ Java</t>
  </si>
  <si>
    <t>Lập Trình .Net</t>
  </si>
  <si>
    <t>Ứng dụng WEB</t>
  </si>
  <si>
    <t>Tư Tưởng HCM</t>
  </si>
  <si>
    <t>Thực Hành QTM</t>
  </si>
  <si>
    <t>Truyền Thông ĐPT</t>
  </si>
  <si>
    <t>Thực Hành WEB</t>
  </si>
  <si>
    <t>GPA Kỳ 5</t>
  </si>
  <si>
    <t>Sáng</t>
  </si>
  <si>
    <t>Thứ 2</t>
  </si>
  <si>
    <t>Thứ 3</t>
  </si>
  <si>
    <t>Thứ 4</t>
  </si>
  <si>
    <t>Thứ 5</t>
  </si>
  <si>
    <t>Thứ 6</t>
  </si>
  <si>
    <t>Thứ 7</t>
  </si>
  <si>
    <t>Chủ Nhật</t>
  </si>
  <si>
    <t>tiết 1</t>
  </si>
  <si>
    <t>7h - 7h45</t>
  </si>
  <si>
    <t>tiết 2</t>
  </si>
  <si>
    <t>7h50 - 8h35</t>
  </si>
  <si>
    <t>tiết 3</t>
  </si>
  <si>
    <t>8h40 - 9h25</t>
  </si>
  <si>
    <t>tiết 4</t>
  </si>
  <si>
    <t>9h30 - 10h15</t>
  </si>
  <si>
    <t>tiết 5</t>
  </si>
  <si>
    <t>10h20 - 11h05</t>
  </si>
  <si>
    <t>tiết 6</t>
  </si>
  <si>
    <t>11h10 - 11h55</t>
  </si>
  <si>
    <t>Chiều</t>
  </si>
  <si>
    <t>tiết 7</t>
  </si>
  <si>
    <t>12h30 - 13h15</t>
  </si>
  <si>
    <t>Công nghệ lập trình đa nền tảng cho ứng dụng di động</t>
  </si>
  <si>
    <t>Trí tuệ nhân tạo</t>
  </si>
  <si>
    <t>tiết 8</t>
  </si>
  <si>
    <t>13h20 - 14h05</t>
  </si>
  <si>
    <t>tiết 9</t>
  </si>
  <si>
    <t>14h10 - 14h55</t>
  </si>
  <si>
    <t>tiết 10</t>
  </si>
  <si>
    <t>15h - 15h45</t>
  </si>
  <si>
    <t>An toàn thông tin</t>
  </si>
  <si>
    <t>tiết 11</t>
  </si>
  <si>
    <t>15h50 - 16h35</t>
  </si>
  <si>
    <t>tiết 12</t>
  </si>
  <si>
    <t>16h40 - 17h25</t>
  </si>
  <si>
    <t>NN</t>
  </si>
  <si>
    <t>KD</t>
  </si>
  <si>
    <t>TT</t>
  </si>
  <si>
    <t>CN</t>
  </si>
  <si>
    <t>Tháng và năm hiện tại</t>
  </si>
  <si>
    <t>PHAN ANH</t>
  </si>
  <si>
    <t>NHƯ TUẤN ANH</t>
  </si>
  <si>
    <t>CHÂU</t>
  </si>
  <si>
    <t>CHIẾN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</si>
</sst>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0.0"/>
    <numFmt numFmtId="179" formatCode="[$-F800]dddd\,\ mmmm\ dd\,\ yyyy"/>
  </numFmts>
  <fonts count="33">
    <font>
      <sz val="11"/>
      <color theme="1"/>
      <name val="Calibri"/>
      <charset val="163"/>
      <scheme val="minor"/>
    </font>
    <font>
      <b/>
      <sz val="16"/>
      <name val="Times New Roman"/>
      <charset val="134"/>
    </font>
    <font>
      <b/>
      <sz val="16"/>
      <color theme="1"/>
      <name val="Times New Roman"/>
      <charset val="134"/>
    </font>
    <font>
      <sz val="16"/>
      <color theme="1"/>
      <name val="Times New Roman"/>
      <charset val="134"/>
    </font>
    <font>
      <sz val="16"/>
      <name val="Times New Roman"/>
      <charset val="134"/>
    </font>
    <font>
      <b/>
      <sz val="14"/>
      <color theme="1"/>
      <name val="Calibri Light"/>
      <charset val="134"/>
      <scheme val="major"/>
    </font>
    <font>
      <sz val="14"/>
      <color theme="1"/>
      <name val="Calibri Light"/>
      <charset val="134"/>
      <scheme val="major"/>
    </font>
    <font>
      <sz val="14"/>
      <name val="Calibri Light"/>
      <charset val="134"/>
      <scheme val="major"/>
    </font>
    <font>
      <b/>
      <i/>
      <sz val="14"/>
      <name val="Calibri Light"/>
      <charset val="134"/>
      <scheme val="major"/>
    </font>
    <font>
      <b/>
      <sz val="14"/>
      <name val="Calibri Light"/>
      <charset val="134"/>
      <scheme val="major"/>
    </font>
    <font>
      <sz val="14"/>
      <color theme="1"/>
      <name val="Times New Roman"/>
      <charset val="134"/>
    </font>
    <font>
      <b/>
      <sz val="14"/>
      <color theme="1"/>
      <name val="Times New Roman"/>
      <charset val="134"/>
    </font>
    <font>
      <sz val="14"/>
      <name val="Times New Roman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14" borderId="0" applyNumberFormat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6" borderId="17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1" fillId="11" borderId="19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8" borderId="18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0" fillId="13" borderId="21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4" fillId="13" borderId="18" applyNumberFormat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7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/>
    <xf numFmtId="0" fontId="4" fillId="0" borderId="7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8" fontId="10" fillId="0" borderId="0" xfId="0" applyNumberFormat="1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8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2" fontId="10" fillId="0" borderId="10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78" fontId="10" fillId="3" borderId="1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10" fillId="0" borderId="3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2" fontId="10" fillId="3" borderId="1" xfId="0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178" fontId="10" fillId="3" borderId="1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143071</xdr:colOff>
      <xdr:row>1</xdr:row>
      <xdr:rowOff>66675</xdr:rowOff>
    </xdr:from>
    <xdr:to>
      <xdr:col>20</xdr:col>
      <xdr:colOff>492891</xdr:colOff>
      <xdr:row>38</xdr:row>
      <xdr:rowOff>166256</xdr:rowOff>
    </xdr:to>
    <xdr:pic>
      <xdr:nvPicPr>
        <xdr:cNvPr id="2" name="Picture 1" descr="Không có mô tả.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5400000">
          <a:off x="7212965" y="1250950"/>
          <a:ext cx="7291070" cy="5287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V51"/>
  <sheetViews>
    <sheetView zoomScale="60" zoomScaleNormal="60" zoomScaleSheetLayoutView="85" workbookViewId="0">
      <selection activeCell="H3" sqref="H3"/>
    </sheetView>
  </sheetViews>
  <sheetFormatPr defaultColWidth="9.10185185185185" defaultRowHeight="18"/>
  <cols>
    <col min="1" max="1" width="12" style="53" customWidth="1"/>
    <col min="2" max="2" width="7.5" style="53" customWidth="1"/>
    <col min="3" max="3" width="18.1018518518519" style="53" customWidth="1"/>
    <col min="4" max="4" width="11.2037037037037" style="53" customWidth="1"/>
    <col min="5" max="5" width="17.6018518518519" style="54" customWidth="1"/>
    <col min="6" max="6" width="7" style="54" customWidth="1"/>
    <col min="7" max="7" width="12.3981481481481" style="53" customWidth="1"/>
    <col min="8" max="8" width="6.60185185185185" style="53" customWidth="1"/>
    <col min="9" max="9" width="15.8981481481481" style="53" customWidth="1"/>
    <col min="10" max="10" width="18" style="53" customWidth="1"/>
    <col min="11" max="11" width="1.7037037037037" style="53" customWidth="1"/>
    <col min="12" max="12" width="12.1018518518519" style="53" customWidth="1"/>
    <col min="13" max="13" width="7.5" style="53" customWidth="1"/>
    <col min="14" max="14" width="18.1018518518519" style="53" customWidth="1"/>
    <col min="15" max="15" width="11.2037037037037" style="53" customWidth="1"/>
    <col min="16" max="16" width="17.6018518518519" style="54" customWidth="1"/>
    <col min="17" max="17" width="7" style="54" customWidth="1"/>
    <col min="18" max="18" width="12.3981481481481" style="53" customWidth="1"/>
    <col min="19" max="19" width="6.60185185185185" style="53" customWidth="1"/>
    <col min="20" max="20" width="18.2037037037037" style="53" customWidth="1"/>
    <col min="21" max="21" width="18" style="53" customWidth="1"/>
    <col min="22" max="16384" width="9.10185185185185" style="53"/>
  </cols>
  <sheetData>
    <row r="1" spans="1:22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L1" s="55" t="s">
        <v>1</v>
      </c>
      <c r="M1" s="55"/>
      <c r="N1" s="55"/>
      <c r="O1" s="55"/>
      <c r="P1" s="55"/>
      <c r="Q1" s="55"/>
      <c r="R1" s="55"/>
      <c r="S1" s="55"/>
      <c r="T1" s="55"/>
      <c r="U1" s="55"/>
      <c r="V1" s="77"/>
    </row>
    <row r="2" ht="17.4" spans="1:21">
      <c r="A2" s="56" t="s">
        <v>2</v>
      </c>
      <c r="B2" s="56" t="s">
        <v>3</v>
      </c>
      <c r="C2" s="56" t="s">
        <v>4</v>
      </c>
      <c r="D2" s="56" t="s">
        <v>5</v>
      </c>
      <c r="E2" s="57" t="s">
        <v>6</v>
      </c>
      <c r="F2" s="57"/>
      <c r="G2" s="56" t="s">
        <v>7</v>
      </c>
      <c r="H2" s="56" t="s">
        <v>8</v>
      </c>
      <c r="I2" s="56"/>
      <c r="J2" s="56" t="s">
        <v>9</v>
      </c>
      <c r="L2" s="56" t="s">
        <v>2</v>
      </c>
      <c r="M2" s="56" t="s">
        <v>3</v>
      </c>
      <c r="N2" s="56" t="s">
        <v>4</v>
      </c>
      <c r="O2" s="56" t="s">
        <v>5</v>
      </c>
      <c r="P2" s="57" t="s">
        <v>6</v>
      </c>
      <c r="Q2" s="57"/>
      <c r="R2" s="56" t="s">
        <v>7</v>
      </c>
      <c r="S2" s="56" t="s">
        <v>8</v>
      </c>
      <c r="T2" s="56"/>
      <c r="U2" s="56" t="s">
        <v>9</v>
      </c>
    </row>
    <row r="3" spans="1:21">
      <c r="A3" s="58" t="s">
        <v>10</v>
      </c>
      <c r="B3" s="58">
        <v>4</v>
      </c>
      <c r="C3" s="58">
        <v>9</v>
      </c>
      <c r="D3" s="58">
        <v>9</v>
      </c>
      <c r="E3" s="59">
        <f t="shared" ref="E3:E8" si="0">C3*0.4+D3*0.6</f>
        <v>9</v>
      </c>
      <c r="F3" s="59">
        <f t="shared" ref="F3:F8" si="1">E3*B3</f>
        <v>36</v>
      </c>
      <c r="G3" s="58" t="str">
        <f>IF(E3&gt;=8.5,"A",IF(E3&gt;=7.8,"B+",IF(E3&gt;=7,"B",IF(E3&gt;=6.5,"C+",IF(E3&gt;=5.5,"C",IF(E3&gt;=5,"D+",IF(E3&gt;=4,"D","F")))))))</f>
        <v>A</v>
      </c>
      <c r="H3" s="60" t="str">
        <f>IF(G3="A","4,00",IF(G3="B+","3,50",IF(G3="B","3,00",IF(G3="C+","2,50",IF(G3="C","2,00",IF(G3="D+","1,50",IF(G3="D","1,00","0")))))))</f>
        <v>4,00</v>
      </c>
      <c r="I3" s="60">
        <f>H3*B3</f>
        <v>16</v>
      </c>
      <c r="J3" s="58" t="str">
        <f>IF(G3="A","Giỏi",IF(G3="B+","Khá Giỏi",IF(G3="B","Khá",IF(G3="C+","Trung Bình Khá",IF(G3="C","Trung Bình",IF(G3="D+","Trung Bình Yếu",IF(G3="D","Yếu","Kém")))))))</f>
        <v>Giỏi</v>
      </c>
      <c r="L3" s="58" t="s">
        <v>10</v>
      </c>
      <c r="M3" s="58">
        <v>4</v>
      </c>
      <c r="N3" s="58">
        <v>9.5</v>
      </c>
      <c r="O3" s="58">
        <v>9.5</v>
      </c>
      <c r="P3" s="59">
        <f t="shared" ref="P3:P8" si="2">N3*0.4+O3*0.6</f>
        <v>9.5</v>
      </c>
      <c r="Q3" s="59">
        <f t="shared" ref="Q3:Q8" si="3">P3*M3</f>
        <v>38</v>
      </c>
      <c r="R3" s="58" t="str">
        <f>IF(P3&gt;=8.5,"A",IF(P3&gt;=7.8,"B+",IF(P3&gt;=7,"B",IF(P3&gt;=6.5,"C+",IF(P3&gt;=5.5,"C",IF(P3&gt;=5,"D+",IF(P3&gt;=4,"D","F")))))))</f>
        <v>A</v>
      </c>
      <c r="S3" s="60" t="str">
        <f t="shared" ref="S3:S8" si="4">IF(R3="A","4,00",IF(R3="B+","3,50",IF(R3="B","3,00",IF(R3="C+","2,50",IF(R3="C","2,00",IF(R3="D+","1,50",IF(R3="D","1,00","0")))))))</f>
        <v>4,00</v>
      </c>
      <c r="T3" s="60">
        <f>S3*M3</f>
        <v>16</v>
      </c>
      <c r="U3" s="58" t="str">
        <f t="shared" ref="U3:U8" si="5">IF(R3="A","Giỏi",IF(R3="B+","Khá Giỏi",IF(R3="B","Khá",IF(R3="C+","Trung Bình Khá",IF(R3="C","Trung Bình",IF(R3="D+","Trung Bình Yếu",IF(R3="D","Yếu","Kém")))))))</f>
        <v>Giỏi</v>
      </c>
    </row>
    <row r="4" spans="1:21">
      <c r="A4" s="58" t="s">
        <v>11</v>
      </c>
      <c r="B4" s="58">
        <v>2</v>
      </c>
      <c r="C4" s="58">
        <v>9</v>
      </c>
      <c r="D4" s="58">
        <v>9</v>
      </c>
      <c r="E4" s="59">
        <f t="shared" si="0"/>
        <v>9</v>
      </c>
      <c r="F4" s="59">
        <f t="shared" si="1"/>
        <v>18</v>
      </c>
      <c r="G4" s="58" t="str">
        <f t="shared" ref="G4:G8" si="6">IF(E4&gt;=8.5,"A",IF(E4&gt;=7.8,"B+",IF(E4&gt;=7,"B",IF(E4&gt;=6.5,"C+",IF(E4&gt;=5.5,"C",IF(E4&gt;=5,"D+",IF(E4&gt;=4,"D","F")))))))</f>
        <v>A</v>
      </c>
      <c r="H4" s="60" t="str">
        <f t="shared" ref="H4:H8" si="7">IF(G4="A","4,00",IF(G4="B+","3,50",IF(G4="B","3,00",IF(G4="C+","2,50",IF(G4="C","2,00",IF(G4="D+","1,50",IF(G4="D","1,00","0")))))))</f>
        <v>4,00</v>
      </c>
      <c r="I4" s="60">
        <f>H4*B4</f>
        <v>8</v>
      </c>
      <c r="J4" s="58" t="str">
        <f t="shared" ref="J4:J8" si="8">IF(G4="A","Giỏi",IF(G4="B+","Khá Giỏi",IF(G4="B","Khá",IF(G4="C+","Trung Bình Khá",IF(G4="C","Trung Bình",IF(G4="D+","Trung Bình Yếu",IF(G4="D","Yếu","Kém")))))))</f>
        <v>Giỏi</v>
      </c>
      <c r="L4" s="58" t="s">
        <v>11</v>
      </c>
      <c r="M4" s="58">
        <v>2</v>
      </c>
      <c r="N4" s="58">
        <v>8.6</v>
      </c>
      <c r="O4" s="58">
        <v>9</v>
      </c>
      <c r="P4" s="59">
        <f t="shared" si="2"/>
        <v>8.84</v>
      </c>
      <c r="Q4" s="59">
        <f t="shared" si="3"/>
        <v>17.68</v>
      </c>
      <c r="R4" s="58" t="str">
        <f t="shared" ref="R4:R8" si="9">IF(P4&gt;=8.5,"A",IF(P4&gt;=7.8,"B+",IF(P4&gt;=7,"B",IF(P4&gt;=6.5,"C+",IF(P4&gt;=5.5,"C",IF(P4&gt;=5,"D+",IF(P4&gt;=4,"D","F")))))))</f>
        <v>A</v>
      </c>
      <c r="S4" s="60" t="str">
        <f t="shared" si="4"/>
        <v>4,00</v>
      </c>
      <c r="T4" s="60">
        <f t="shared" ref="T4:T8" si="10">S4*M4</f>
        <v>8</v>
      </c>
      <c r="U4" s="58" t="str">
        <f t="shared" si="5"/>
        <v>Giỏi</v>
      </c>
    </row>
    <row r="5" spans="1:21">
      <c r="A5" s="58" t="s">
        <v>12</v>
      </c>
      <c r="B5" s="58">
        <v>2</v>
      </c>
      <c r="C5" s="58">
        <v>8.7</v>
      </c>
      <c r="D5" s="58">
        <v>7</v>
      </c>
      <c r="E5" s="59">
        <f t="shared" si="0"/>
        <v>7.68</v>
      </c>
      <c r="F5" s="59">
        <f t="shared" si="1"/>
        <v>15.36</v>
      </c>
      <c r="G5" s="58" t="str">
        <f t="shared" si="6"/>
        <v>B</v>
      </c>
      <c r="H5" s="60" t="str">
        <f t="shared" si="7"/>
        <v>3,00</v>
      </c>
      <c r="I5" s="60">
        <f>H5*B5</f>
        <v>6</v>
      </c>
      <c r="J5" s="58" t="str">
        <f t="shared" si="8"/>
        <v>Khá</v>
      </c>
      <c r="L5" s="58" t="s">
        <v>12</v>
      </c>
      <c r="M5" s="58">
        <v>2</v>
      </c>
      <c r="N5" s="58">
        <v>8.4</v>
      </c>
      <c r="O5" s="58">
        <v>7</v>
      </c>
      <c r="P5" s="59">
        <f t="shared" si="2"/>
        <v>7.56</v>
      </c>
      <c r="Q5" s="59">
        <f t="shared" si="3"/>
        <v>15.12</v>
      </c>
      <c r="R5" s="58" t="str">
        <f t="shared" si="9"/>
        <v>B</v>
      </c>
      <c r="S5" s="60" t="str">
        <f t="shared" si="4"/>
        <v>3,00</v>
      </c>
      <c r="T5" s="60">
        <f t="shared" si="10"/>
        <v>6</v>
      </c>
      <c r="U5" s="58" t="str">
        <f t="shared" si="5"/>
        <v>Khá</v>
      </c>
    </row>
    <row r="6" spans="1:21">
      <c r="A6" s="58" t="s">
        <v>13</v>
      </c>
      <c r="B6" s="58">
        <v>2</v>
      </c>
      <c r="C6" s="58">
        <v>9.9</v>
      </c>
      <c r="D6" s="58">
        <v>10</v>
      </c>
      <c r="E6" s="59">
        <f t="shared" si="0"/>
        <v>9.96</v>
      </c>
      <c r="F6" s="59">
        <f t="shared" si="1"/>
        <v>19.92</v>
      </c>
      <c r="G6" s="58" t="str">
        <f t="shared" si="6"/>
        <v>A</v>
      </c>
      <c r="H6" s="60" t="str">
        <f t="shared" si="7"/>
        <v>4,00</v>
      </c>
      <c r="I6" s="60">
        <f t="shared" ref="I6:I8" si="11">H6*B6</f>
        <v>8</v>
      </c>
      <c r="J6" s="58" t="str">
        <f t="shared" si="8"/>
        <v>Giỏi</v>
      </c>
      <c r="L6" s="58" t="s">
        <v>13</v>
      </c>
      <c r="M6" s="58">
        <v>2</v>
      </c>
      <c r="N6" s="58">
        <v>8.6</v>
      </c>
      <c r="O6" s="58">
        <v>8</v>
      </c>
      <c r="P6" s="59">
        <f t="shared" si="2"/>
        <v>8.24</v>
      </c>
      <c r="Q6" s="59">
        <f t="shared" si="3"/>
        <v>16.48</v>
      </c>
      <c r="R6" s="58" t="str">
        <f t="shared" si="9"/>
        <v>B+</v>
      </c>
      <c r="S6" s="60" t="str">
        <f t="shared" si="4"/>
        <v>3,50</v>
      </c>
      <c r="T6" s="60">
        <f t="shared" si="10"/>
        <v>7</v>
      </c>
      <c r="U6" s="58" t="str">
        <f t="shared" si="5"/>
        <v>Khá Giỏi</v>
      </c>
    </row>
    <row r="7" spans="1:21">
      <c r="A7" s="58" t="s">
        <v>14</v>
      </c>
      <c r="B7" s="58">
        <v>3</v>
      </c>
      <c r="C7" s="58">
        <v>8.2</v>
      </c>
      <c r="D7" s="58">
        <v>8</v>
      </c>
      <c r="E7" s="59">
        <f t="shared" si="0"/>
        <v>8.08</v>
      </c>
      <c r="F7" s="59">
        <f t="shared" si="1"/>
        <v>24.24</v>
      </c>
      <c r="G7" s="58" t="str">
        <f t="shared" si="6"/>
        <v>B+</v>
      </c>
      <c r="H7" s="60" t="str">
        <f t="shared" si="7"/>
        <v>3,50</v>
      </c>
      <c r="I7" s="60">
        <f t="shared" si="11"/>
        <v>10.5</v>
      </c>
      <c r="J7" s="58" t="str">
        <f t="shared" si="8"/>
        <v>Khá Giỏi</v>
      </c>
      <c r="L7" s="58" t="s">
        <v>14</v>
      </c>
      <c r="M7" s="58">
        <v>3</v>
      </c>
      <c r="N7" s="58">
        <v>8</v>
      </c>
      <c r="O7" s="58">
        <v>9.5</v>
      </c>
      <c r="P7" s="59">
        <f t="shared" si="2"/>
        <v>8.9</v>
      </c>
      <c r="Q7" s="59">
        <f t="shared" si="3"/>
        <v>26.7</v>
      </c>
      <c r="R7" s="58" t="str">
        <f t="shared" si="9"/>
        <v>A</v>
      </c>
      <c r="S7" s="60" t="str">
        <f t="shared" si="4"/>
        <v>4,00</v>
      </c>
      <c r="T7" s="60">
        <f t="shared" si="10"/>
        <v>12</v>
      </c>
      <c r="U7" s="58" t="str">
        <f t="shared" si="5"/>
        <v>Giỏi</v>
      </c>
    </row>
    <row r="8" spans="1:21">
      <c r="A8" s="58" t="s">
        <v>15</v>
      </c>
      <c r="B8" s="58">
        <v>2</v>
      </c>
      <c r="C8" s="58">
        <v>8.6</v>
      </c>
      <c r="D8" s="58">
        <v>9</v>
      </c>
      <c r="E8" s="59">
        <f t="shared" si="0"/>
        <v>8.84</v>
      </c>
      <c r="F8" s="59">
        <f t="shared" si="1"/>
        <v>17.68</v>
      </c>
      <c r="G8" s="61" t="str">
        <f t="shared" si="6"/>
        <v>A</v>
      </c>
      <c r="H8" s="62" t="str">
        <f t="shared" si="7"/>
        <v>4,00</v>
      </c>
      <c r="I8" s="60">
        <f t="shared" si="11"/>
        <v>8</v>
      </c>
      <c r="J8" s="58" t="str">
        <f t="shared" si="8"/>
        <v>Giỏi</v>
      </c>
      <c r="L8" s="58" t="s">
        <v>15</v>
      </c>
      <c r="M8" s="58">
        <v>2</v>
      </c>
      <c r="N8" s="58">
        <v>8</v>
      </c>
      <c r="O8" s="58">
        <v>9</v>
      </c>
      <c r="P8" s="59">
        <f t="shared" si="2"/>
        <v>8.6</v>
      </c>
      <c r="Q8" s="59">
        <f t="shared" si="3"/>
        <v>17.2</v>
      </c>
      <c r="R8" s="58" t="str">
        <f t="shared" si="9"/>
        <v>A</v>
      </c>
      <c r="S8" s="60" t="str">
        <f t="shared" si="4"/>
        <v>4,00</v>
      </c>
      <c r="T8" s="60">
        <f t="shared" si="10"/>
        <v>8</v>
      </c>
      <c r="U8" s="58" t="str">
        <f t="shared" si="5"/>
        <v>Giỏi</v>
      </c>
    </row>
    <row r="9" spans="1:21">
      <c r="A9" s="63" t="s">
        <v>16</v>
      </c>
      <c r="B9" s="63">
        <f>SUM(B3:B8)</f>
        <v>15</v>
      </c>
      <c r="C9" s="63"/>
      <c r="D9" s="63"/>
      <c r="E9" s="63"/>
      <c r="F9" s="64"/>
      <c r="G9" s="64">
        <f>SUM(F3:F8)</f>
        <v>131.2</v>
      </c>
      <c r="H9" s="65"/>
      <c r="I9" s="72" t="s">
        <v>17</v>
      </c>
      <c r="J9" s="73">
        <f>G9/B9</f>
        <v>8.74666666666667</v>
      </c>
      <c r="K9" s="74"/>
      <c r="L9" s="63" t="s">
        <v>16</v>
      </c>
      <c r="M9" s="63">
        <f>SUM(M3:M8)</f>
        <v>15</v>
      </c>
      <c r="N9" s="63"/>
      <c r="O9" s="63"/>
      <c r="P9" s="64"/>
      <c r="Q9" s="64">
        <f>SUM(Q3:Q8)</f>
        <v>131.18</v>
      </c>
      <c r="R9" s="69"/>
      <c r="T9" s="63" t="s">
        <v>18</v>
      </c>
      <c r="U9" s="73">
        <f>Q9/M9</f>
        <v>8.74533333333333</v>
      </c>
    </row>
    <row r="10" spans="1:21">
      <c r="A10" s="66"/>
      <c r="B10" s="66"/>
      <c r="C10" s="66"/>
      <c r="D10" s="66"/>
      <c r="E10" s="67"/>
      <c r="F10" s="67"/>
      <c r="H10" s="68"/>
      <c r="I10" s="72" t="s">
        <v>8</v>
      </c>
      <c r="J10" s="73">
        <f>SUM(I3:I8)/B9</f>
        <v>3.76666666666667</v>
      </c>
      <c r="L10" s="66"/>
      <c r="M10" s="66"/>
      <c r="N10" s="66"/>
      <c r="O10" s="66"/>
      <c r="P10" s="67"/>
      <c r="Q10" s="67"/>
      <c r="R10" s="71"/>
      <c r="T10" s="63" t="s">
        <v>8</v>
      </c>
      <c r="U10" s="73">
        <f>SUM(T3:T8)/M9</f>
        <v>3.8</v>
      </c>
    </row>
    <row r="11" spans="1:21">
      <c r="A11" s="55" t="s">
        <v>19</v>
      </c>
      <c r="B11" s="55"/>
      <c r="C11" s="55"/>
      <c r="D11" s="55"/>
      <c r="E11" s="55"/>
      <c r="F11" s="55"/>
      <c r="G11" s="55"/>
      <c r="H11" s="55"/>
      <c r="I11" s="55"/>
      <c r="J11" s="55"/>
      <c r="L11" s="55" t="s">
        <v>20</v>
      </c>
      <c r="M11" s="55"/>
      <c r="N11" s="55"/>
      <c r="O11" s="55"/>
      <c r="P11" s="55"/>
      <c r="Q11" s="55"/>
      <c r="R11" s="55"/>
      <c r="S11" s="55"/>
      <c r="T11" s="55"/>
      <c r="U11" s="55"/>
    </row>
    <row r="12" ht="17.4" spans="1:21">
      <c r="A12" s="56" t="s">
        <v>2</v>
      </c>
      <c r="B12" s="56" t="s">
        <v>3</v>
      </c>
      <c r="C12" s="56" t="s">
        <v>4</v>
      </c>
      <c r="D12" s="56" t="s">
        <v>5</v>
      </c>
      <c r="E12" s="57" t="s">
        <v>6</v>
      </c>
      <c r="F12" s="57"/>
      <c r="G12" s="56" t="s">
        <v>7</v>
      </c>
      <c r="H12" s="56" t="s">
        <v>8</v>
      </c>
      <c r="I12" s="56"/>
      <c r="J12" s="56" t="s">
        <v>9</v>
      </c>
      <c r="L12" s="56" t="s">
        <v>2</v>
      </c>
      <c r="M12" s="56" t="s">
        <v>3</v>
      </c>
      <c r="N12" s="56" t="s">
        <v>4</v>
      </c>
      <c r="O12" s="56" t="s">
        <v>5</v>
      </c>
      <c r="P12" s="57" t="s">
        <v>6</v>
      </c>
      <c r="Q12" s="57"/>
      <c r="R12" s="56" t="s">
        <v>7</v>
      </c>
      <c r="S12" s="56" t="s">
        <v>8</v>
      </c>
      <c r="T12" s="56"/>
      <c r="U12" s="56" t="s">
        <v>9</v>
      </c>
    </row>
    <row r="13" spans="1:21">
      <c r="A13" s="58" t="s">
        <v>10</v>
      </c>
      <c r="B13" s="58">
        <v>4</v>
      </c>
      <c r="C13" s="58">
        <v>9.6</v>
      </c>
      <c r="D13" s="58">
        <v>9.8</v>
      </c>
      <c r="E13" s="59">
        <f t="shared" ref="E13:E18" si="12">C13*0.4+D13*0.6</f>
        <v>9.72</v>
      </c>
      <c r="F13" s="59">
        <f t="shared" ref="F13:F18" si="13">E13*B13</f>
        <v>38.88</v>
      </c>
      <c r="G13" s="58" t="str">
        <f>IF(E13&gt;=8.5,"A",IF(E13&gt;=7.8,"B+",IF(E13&gt;=7,"B",IF(E13&gt;=6.5,"C+",IF(E13&gt;=5.5,"C",IF(E13&gt;=5,"D+",IF(E13&gt;=4,"D","F")))))))</f>
        <v>A</v>
      </c>
      <c r="H13" s="60" t="str">
        <f>IF(E13&gt;=8.5,"4,00",IF(E13&gt;=8,"3,50",IF(E13&gt;=7,"3,00",IF(E13&gt;=6.5,"2,50",IF(E13&gt;=5.5,"2,00",IF(E13&gt;=5,"1,50",IF(E13&gt;=4,"1","0,5")))))))</f>
        <v>4,00</v>
      </c>
      <c r="I13" s="60">
        <f>H13*B13</f>
        <v>16</v>
      </c>
      <c r="J13" s="58" t="str">
        <f>IF(G13="A","Giỏi",IF(G13="B+","Khá Giỏi",IF(G13="B","Khá",IF(G13="C+","Trung Bình Khá",IF(G13="C","Trung Bình",IF(G13="D+","Trung Bình Yếu",IF(G13="D","Yếu","Kém")))))))</f>
        <v>Giỏi</v>
      </c>
      <c r="L13" s="58" t="s">
        <v>10</v>
      </c>
      <c r="M13" s="58">
        <v>4</v>
      </c>
      <c r="N13" s="58">
        <v>9</v>
      </c>
      <c r="O13" s="58">
        <v>9</v>
      </c>
      <c r="P13" s="59">
        <f t="shared" ref="P13:P18" si="14">N13*0.4+O13*0.6</f>
        <v>9</v>
      </c>
      <c r="Q13" s="59">
        <f t="shared" ref="Q13:Q18" si="15">P13*M13</f>
        <v>36</v>
      </c>
      <c r="R13" s="58" t="str">
        <f>IF(P13&gt;=8.5,"A",IF(P13&gt;=7.8,"B+",IF(P13&gt;=7,"B",IF(P13&gt;=6.5,"C+",IF(P13&gt;=5.5,"C",IF(P13&gt;=5,"D+",IF(P13&gt;=4,"D","F")))))))</f>
        <v>A</v>
      </c>
      <c r="S13" s="60" t="str">
        <f t="shared" ref="S13:S18" si="16">IF(R13="A","4,00",IF(R13="B+","3,50",IF(R13="B","3,00",IF(R13="C+","2,50",IF(R13="C","2,00",IF(R13="D+","1,50",IF(R13="D","1,00","0")))))))</f>
        <v>4,00</v>
      </c>
      <c r="T13" s="60">
        <f t="shared" ref="T13:T18" si="17">S13*M13</f>
        <v>16</v>
      </c>
      <c r="U13" s="58" t="str">
        <f t="shared" ref="U13:U18" si="18">IF(R13="A","Giỏi",IF(R13="B+","Khá Giỏi",IF(R13="B","Khá",IF(R13="C+","Trung Bình Khá",IF(R13="C","Trung Bình",IF(R13="D+","Trung Bình Yếu",IF(R13="D","Yếu","Kém")))))))</f>
        <v>Giỏi</v>
      </c>
    </row>
    <row r="14" spans="1:21">
      <c r="A14" s="58" t="s">
        <v>11</v>
      </c>
      <c r="B14" s="58">
        <v>2</v>
      </c>
      <c r="C14" s="58">
        <v>9.6</v>
      </c>
      <c r="D14" s="58">
        <v>10</v>
      </c>
      <c r="E14" s="59">
        <f t="shared" si="12"/>
        <v>9.84</v>
      </c>
      <c r="F14" s="59">
        <f t="shared" si="13"/>
        <v>19.68</v>
      </c>
      <c r="G14" s="58" t="str">
        <f t="shared" ref="G14:G18" si="19">IF(E14&gt;=8.5,"A",IF(E14&gt;=7.8,"B+",IF(E14&gt;=7,"B",IF(E14&gt;=6.5,"C+",IF(E14&gt;=5.5,"C",IF(E14&gt;=5,"D+",IF(E14&gt;=4,"D","F")))))))</f>
        <v>A</v>
      </c>
      <c r="H14" s="60" t="str">
        <f t="shared" ref="H14:H18" si="20">IF(E14&gt;=8.5,"4,00",IF(E14&gt;=8,"3,50",IF(E14&gt;=7,"3,00",IF(E14&gt;=6.5,"2,50",IF(E14&gt;=5.5,"2,00",IF(E14&gt;=5,"1,50",IF(E14&gt;=4,"1","0,5")))))))</f>
        <v>4,00</v>
      </c>
      <c r="I14" s="60">
        <f t="shared" ref="I14:I18" si="21">H14*B14</f>
        <v>8</v>
      </c>
      <c r="J14" s="58" t="str">
        <f t="shared" ref="J14:J18" si="22">IF(G14="A","Giỏi",IF(G14="B+","Khá Giỏi",IF(G14="B","Khá",IF(G14="C+","Trung Bình Khá",IF(G14="C","Trung Bình",IF(G14="D+","Trung Bình Yếu",IF(G14="D","Yếu","Kém")))))))</f>
        <v>Giỏi</v>
      </c>
      <c r="L14" s="58" t="s">
        <v>11</v>
      </c>
      <c r="M14" s="58">
        <v>2</v>
      </c>
      <c r="N14" s="58">
        <v>8</v>
      </c>
      <c r="O14" s="58">
        <v>9</v>
      </c>
      <c r="P14" s="59">
        <f t="shared" si="14"/>
        <v>8.6</v>
      </c>
      <c r="Q14" s="59">
        <f t="shared" si="15"/>
        <v>17.2</v>
      </c>
      <c r="R14" s="58" t="str">
        <f t="shared" ref="R14:R18" si="23">IF(P14&gt;=8.5,"A",IF(P14&gt;=7.8,"B+",IF(P14&gt;=7,"B",IF(P14&gt;=6.5,"C+",IF(P14&gt;=5.5,"C",IF(P14&gt;=5,"D+",IF(P14&gt;=4,"D","F")))))))</f>
        <v>A</v>
      </c>
      <c r="S14" s="60" t="str">
        <f t="shared" si="16"/>
        <v>4,00</v>
      </c>
      <c r="T14" s="60">
        <f t="shared" si="17"/>
        <v>8</v>
      </c>
      <c r="U14" s="58" t="str">
        <f t="shared" si="18"/>
        <v>Giỏi</v>
      </c>
    </row>
    <row r="15" spans="1:21">
      <c r="A15" s="58" t="s">
        <v>12</v>
      </c>
      <c r="B15" s="58">
        <v>2</v>
      </c>
      <c r="C15" s="58">
        <v>8.7</v>
      </c>
      <c r="D15" s="58">
        <v>9</v>
      </c>
      <c r="E15" s="59">
        <f t="shared" si="12"/>
        <v>8.88</v>
      </c>
      <c r="F15" s="59">
        <f t="shared" si="13"/>
        <v>17.76</v>
      </c>
      <c r="G15" s="58" t="str">
        <f t="shared" si="19"/>
        <v>A</v>
      </c>
      <c r="H15" s="60" t="str">
        <f t="shared" si="20"/>
        <v>4,00</v>
      </c>
      <c r="I15" s="60">
        <f t="shared" si="21"/>
        <v>8</v>
      </c>
      <c r="J15" s="58" t="str">
        <f t="shared" si="22"/>
        <v>Giỏi</v>
      </c>
      <c r="L15" s="58" t="s">
        <v>12</v>
      </c>
      <c r="M15" s="58">
        <v>2</v>
      </c>
      <c r="N15" s="58">
        <v>8</v>
      </c>
      <c r="O15" s="58">
        <v>5.5</v>
      </c>
      <c r="P15" s="59">
        <f t="shared" si="14"/>
        <v>6.5</v>
      </c>
      <c r="Q15" s="59">
        <f t="shared" si="15"/>
        <v>13</v>
      </c>
      <c r="R15" s="58" t="str">
        <f t="shared" si="23"/>
        <v>C+</v>
      </c>
      <c r="S15" s="60" t="str">
        <f t="shared" si="16"/>
        <v>2,50</v>
      </c>
      <c r="T15" s="60">
        <f t="shared" si="17"/>
        <v>5</v>
      </c>
      <c r="U15" s="58" t="str">
        <f t="shared" si="18"/>
        <v>Trung Bình Khá</v>
      </c>
    </row>
    <row r="16" spans="1:21">
      <c r="A16" s="58" t="s">
        <v>13</v>
      </c>
      <c r="B16" s="58">
        <v>2</v>
      </c>
      <c r="C16" s="58">
        <v>7.4</v>
      </c>
      <c r="D16" s="58">
        <v>8</v>
      </c>
      <c r="E16" s="59">
        <f t="shared" si="12"/>
        <v>7.76</v>
      </c>
      <c r="F16" s="59">
        <f t="shared" si="13"/>
        <v>15.52</v>
      </c>
      <c r="G16" s="58" t="str">
        <f t="shared" si="19"/>
        <v>B</v>
      </c>
      <c r="H16" s="60" t="str">
        <f t="shared" si="20"/>
        <v>3,00</v>
      </c>
      <c r="I16" s="60">
        <f t="shared" si="21"/>
        <v>6</v>
      </c>
      <c r="J16" s="58" t="str">
        <f t="shared" si="22"/>
        <v>Khá</v>
      </c>
      <c r="L16" s="58" t="s">
        <v>13</v>
      </c>
      <c r="M16" s="58">
        <v>2</v>
      </c>
      <c r="N16" s="58">
        <v>5.7</v>
      </c>
      <c r="O16" s="58">
        <v>5</v>
      </c>
      <c r="P16" s="59">
        <f t="shared" si="14"/>
        <v>5.28</v>
      </c>
      <c r="Q16" s="59">
        <f t="shared" si="15"/>
        <v>10.56</v>
      </c>
      <c r="R16" s="58" t="str">
        <f t="shared" si="23"/>
        <v>D+</v>
      </c>
      <c r="S16" s="60" t="str">
        <f t="shared" si="16"/>
        <v>1,50</v>
      </c>
      <c r="T16" s="60">
        <f t="shared" si="17"/>
        <v>3</v>
      </c>
      <c r="U16" s="58" t="str">
        <f t="shared" si="18"/>
        <v>Trung Bình Yếu</v>
      </c>
    </row>
    <row r="17" spans="1:21">
      <c r="A17" s="58" t="s">
        <v>14</v>
      </c>
      <c r="B17" s="58">
        <v>3</v>
      </c>
      <c r="C17" s="58">
        <v>7.7</v>
      </c>
      <c r="D17" s="58">
        <v>8</v>
      </c>
      <c r="E17" s="59">
        <f t="shared" si="12"/>
        <v>7.88</v>
      </c>
      <c r="F17" s="59">
        <f t="shared" si="13"/>
        <v>23.64</v>
      </c>
      <c r="G17" s="58" t="str">
        <f t="shared" si="19"/>
        <v>B+</v>
      </c>
      <c r="H17" s="60" t="str">
        <f t="shared" si="20"/>
        <v>3,00</v>
      </c>
      <c r="I17" s="60">
        <f t="shared" si="21"/>
        <v>9</v>
      </c>
      <c r="J17" s="58" t="str">
        <f t="shared" si="22"/>
        <v>Khá Giỏi</v>
      </c>
      <c r="L17" s="58" t="s">
        <v>14</v>
      </c>
      <c r="M17" s="58">
        <v>3</v>
      </c>
      <c r="N17" s="58">
        <v>7.1</v>
      </c>
      <c r="O17" s="58">
        <v>8</v>
      </c>
      <c r="P17" s="59">
        <f t="shared" si="14"/>
        <v>7.64</v>
      </c>
      <c r="Q17" s="59">
        <f t="shared" si="15"/>
        <v>22.92</v>
      </c>
      <c r="R17" s="58" t="str">
        <f t="shared" si="23"/>
        <v>B</v>
      </c>
      <c r="S17" s="60" t="str">
        <f t="shared" si="16"/>
        <v>3,00</v>
      </c>
      <c r="T17" s="60">
        <f t="shared" si="17"/>
        <v>9</v>
      </c>
      <c r="U17" s="58" t="str">
        <f t="shared" si="18"/>
        <v>Khá</v>
      </c>
    </row>
    <row r="18" spans="1:21">
      <c r="A18" s="58" t="s">
        <v>15</v>
      </c>
      <c r="B18" s="58">
        <v>2</v>
      </c>
      <c r="C18" s="58">
        <v>9.6</v>
      </c>
      <c r="D18" s="58">
        <v>8</v>
      </c>
      <c r="E18" s="59">
        <f t="shared" si="12"/>
        <v>8.64</v>
      </c>
      <c r="F18" s="59">
        <f t="shared" si="13"/>
        <v>17.28</v>
      </c>
      <c r="G18" s="58" t="str">
        <f t="shared" si="19"/>
        <v>A</v>
      </c>
      <c r="H18" s="60" t="str">
        <f t="shared" si="20"/>
        <v>4,00</v>
      </c>
      <c r="I18" s="60">
        <f t="shared" si="21"/>
        <v>8</v>
      </c>
      <c r="J18" s="58" t="str">
        <f t="shared" si="22"/>
        <v>Giỏi</v>
      </c>
      <c r="L18" s="58" t="s">
        <v>15</v>
      </c>
      <c r="M18" s="58">
        <v>2</v>
      </c>
      <c r="N18" s="58">
        <v>7.9</v>
      </c>
      <c r="O18" s="58">
        <v>5</v>
      </c>
      <c r="P18" s="59">
        <f t="shared" si="14"/>
        <v>6.16</v>
      </c>
      <c r="Q18" s="59">
        <f t="shared" si="15"/>
        <v>12.32</v>
      </c>
      <c r="R18" s="58" t="str">
        <f t="shared" si="23"/>
        <v>C</v>
      </c>
      <c r="S18" s="60" t="str">
        <f t="shared" si="16"/>
        <v>2,00</v>
      </c>
      <c r="T18" s="60">
        <f t="shared" si="17"/>
        <v>4</v>
      </c>
      <c r="U18" s="58" t="str">
        <f t="shared" si="18"/>
        <v>Trung Bình</v>
      </c>
    </row>
    <row r="19" spans="1:21">
      <c r="A19" s="63" t="s">
        <v>16</v>
      </c>
      <c r="B19" s="63">
        <f>SUM(B13:B18)</f>
        <v>15</v>
      </c>
      <c r="C19" s="63"/>
      <c r="D19" s="63"/>
      <c r="E19" s="64"/>
      <c r="F19" s="64">
        <f>SUM(F13:F18)</f>
        <v>132.76</v>
      </c>
      <c r="G19" s="69"/>
      <c r="H19" s="65"/>
      <c r="I19" s="72" t="s">
        <v>18</v>
      </c>
      <c r="J19" s="73">
        <f>F19/B19</f>
        <v>8.85066666666667</v>
      </c>
      <c r="L19" s="63" t="s">
        <v>16</v>
      </c>
      <c r="M19" s="63">
        <f>SUM(M13:M18)</f>
        <v>15</v>
      </c>
      <c r="N19" s="63"/>
      <c r="O19" s="63"/>
      <c r="P19" s="64"/>
      <c r="Q19" s="64">
        <f>SUM(Q13:Q18)</f>
        <v>112</v>
      </c>
      <c r="R19" s="69"/>
      <c r="T19" s="73" t="s">
        <v>18</v>
      </c>
      <c r="U19" s="73">
        <f>Q19/M19</f>
        <v>7.46666666666667</v>
      </c>
    </row>
    <row r="20" spans="1:21">
      <c r="A20" s="66"/>
      <c r="B20" s="66"/>
      <c r="C20" s="66"/>
      <c r="D20" s="66"/>
      <c r="E20" s="67"/>
      <c r="F20" s="67"/>
      <c r="H20" s="68"/>
      <c r="I20" s="72" t="s">
        <v>8</v>
      </c>
      <c r="J20" s="73">
        <f>SUM(I13:I18)/B19</f>
        <v>3.66666666666667</v>
      </c>
      <c r="L20" s="66"/>
      <c r="M20" s="66"/>
      <c r="N20" s="66"/>
      <c r="O20" s="66"/>
      <c r="P20" s="67"/>
      <c r="Q20" s="67"/>
      <c r="R20" s="71"/>
      <c r="T20" s="63" t="s">
        <v>8</v>
      </c>
      <c r="U20" s="73">
        <f>SUM(T13:T18)/M19</f>
        <v>3</v>
      </c>
    </row>
    <row r="21" spans="1:21">
      <c r="A21" s="55" t="s">
        <v>21</v>
      </c>
      <c r="B21" s="55"/>
      <c r="C21" s="55"/>
      <c r="D21" s="55"/>
      <c r="E21" s="55"/>
      <c r="F21" s="55"/>
      <c r="G21" s="55"/>
      <c r="H21" s="55"/>
      <c r="I21" s="55"/>
      <c r="J21" s="55"/>
      <c r="L21" s="55" t="s">
        <v>22</v>
      </c>
      <c r="M21" s="55"/>
      <c r="N21" s="55"/>
      <c r="O21" s="55"/>
      <c r="P21" s="55"/>
      <c r="Q21" s="55"/>
      <c r="R21" s="55"/>
      <c r="S21" s="55"/>
      <c r="T21" s="55"/>
      <c r="U21" s="55"/>
    </row>
    <row r="22" ht="17.4" spans="1:21">
      <c r="A22" s="56" t="s">
        <v>2</v>
      </c>
      <c r="B22" s="56" t="s">
        <v>3</v>
      </c>
      <c r="C22" s="56" t="s">
        <v>4</v>
      </c>
      <c r="D22" s="56" t="s">
        <v>5</v>
      </c>
      <c r="E22" s="57" t="s">
        <v>6</v>
      </c>
      <c r="F22" s="57"/>
      <c r="G22" s="56" t="s">
        <v>7</v>
      </c>
      <c r="H22" s="56" t="s">
        <v>8</v>
      </c>
      <c r="I22" s="56"/>
      <c r="J22" s="56" t="s">
        <v>9</v>
      </c>
      <c r="L22" s="56" t="s">
        <v>2</v>
      </c>
      <c r="M22" s="56" t="s">
        <v>3</v>
      </c>
      <c r="N22" s="56" t="s">
        <v>4</v>
      </c>
      <c r="O22" s="56" t="s">
        <v>5</v>
      </c>
      <c r="P22" s="57" t="s">
        <v>6</v>
      </c>
      <c r="Q22" s="57"/>
      <c r="R22" s="56" t="s">
        <v>7</v>
      </c>
      <c r="S22" s="56" t="s">
        <v>8</v>
      </c>
      <c r="T22" s="56"/>
      <c r="U22" s="56" t="s">
        <v>9</v>
      </c>
    </row>
    <row r="23" spans="1:21">
      <c r="A23" s="58" t="s">
        <v>10</v>
      </c>
      <c r="B23" s="58">
        <v>4</v>
      </c>
      <c r="C23" s="58">
        <v>8.5</v>
      </c>
      <c r="D23" s="58">
        <v>8</v>
      </c>
      <c r="E23" s="59">
        <f t="shared" ref="E23:E28" si="24">C23*0.4+D23*0.6</f>
        <v>8.2</v>
      </c>
      <c r="F23" s="59">
        <f t="shared" ref="F23:F28" si="25">E23*B23</f>
        <v>32.8</v>
      </c>
      <c r="G23" s="58" t="str">
        <f>IF(E23&gt;=8.5,"A",IF(E23&gt;=7.8,"B+",IF(E23&gt;=7,"B",IF(E23&gt;=6.5,"C+",IF(E23&gt;=5.5,"C",IF(E23&gt;=5,"D+",IF(E23&gt;=4,"D","F")))))))</f>
        <v>B+</v>
      </c>
      <c r="H23" s="60" t="str">
        <f>IF(G23="A","4,00",IF(G23="B+","3,50",IF(G23="B","3,00",IF(G23="C+","2,50",IF(G23="C","2,00",IF(G23="D+","1,50",IF(G23="D","1,00","0")))))))</f>
        <v>3,50</v>
      </c>
      <c r="I23" s="60">
        <f>H23*B23</f>
        <v>14</v>
      </c>
      <c r="J23" s="58" t="str">
        <f>IF(G23="A","Giỏi",IF(G23="B+","Khá Giỏi",IF(G23="B","Khá",IF(G23="C+","Trung Bình Khá",IF(G23="C","Trung Bình",IF(G23="D+","Trung Bình Yếu",IF(G23="D","Yếu","Kém")))))))</f>
        <v>Khá Giỏi</v>
      </c>
      <c r="L23" s="58" t="s">
        <v>10</v>
      </c>
      <c r="M23" s="58">
        <v>4</v>
      </c>
      <c r="N23" s="58">
        <v>9.5</v>
      </c>
      <c r="O23" s="58">
        <v>9.5</v>
      </c>
      <c r="P23" s="59">
        <f t="shared" ref="P23:P28" si="26">N23*0.4+O23*0.6</f>
        <v>9.5</v>
      </c>
      <c r="Q23" s="59">
        <f t="shared" ref="Q23:Q28" si="27">P23*M23</f>
        <v>38</v>
      </c>
      <c r="R23" s="58" t="str">
        <f>IF(P23&gt;=8.5,"A",IF(P23&gt;=7.8,"B+",IF(P23&gt;=7,"B",IF(P23&gt;=6.5,"C+",IF(P23&gt;=5.5,"C",IF(P23&gt;=5,"D+",IF(P23&gt;=4,"D","F")))))))</f>
        <v>A</v>
      </c>
      <c r="S23" s="60" t="str">
        <f t="shared" ref="S23:S28" si="28">IF(R23="A","4,00",IF(R23="B+","3,50",IF(R23="B","3,00",IF(R23="C+","2,50",IF(R23="C","2,00",IF(R23="D+","1,50",IF(R23="D","1,00","0")))))))</f>
        <v>4,00</v>
      </c>
      <c r="T23" s="60">
        <f t="shared" ref="T23:T28" si="29">S23*M23</f>
        <v>16</v>
      </c>
      <c r="U23" s="58" t="str">
        <f t="shared" ref="U23:U28" si="30">IF(R23="A","Giỏi",IF(R23="B+","Khá Giỏi",IF(R23="B","Khá",IF(R23="C+","Trung Bình Khá",IF(R23="C","Trung Bình",IF(R23="D+","Trung Bình Yếu",IF(R23="D","Yếu","Kém")))))))</f>
        <v>Giỏi</v>
      </c>
    </row>
    <row r="24" spans="1:21">
      <c r="A24" s="58" t="s">
        <v>11</v>
      </c>
      <c r="B24" s="58">
        <v>2</v>
      </c>
      <c r="C24" s="58">
        <v>9</v>
      </c>
      <c r="D24" s="70">
        <v>6.5</v>
      </c>
      <c r="E24" s="59">
        <f t="shared" si="24"/>
        <v>7.5</v>
      </c>
      <c r="F24" s="59">
        <f t="shared" si="25"/>
        <v>15</v>
      </c>
      <c r="G24" s="58" t="str">
        <f t="shared" ref="G24:G28" si="31">IF(E24&gt;=8.5,"A",IF(E24&gt;=7.8,"B+",IF(E24&gt;=7,"B",IF(E24&gt;=6.5,"C+",IF(E24&gt;=5.5,"C",IF(E24&gt;=5,"D+",IF(E24&gt;=4,"D","F")))))))</f>
        <v>B</v>
      </c>
      <c r="H24" s="60" t="str">
        <f t="shared" ref="H24:H28" si="32">IF(G24="A","4,00",IF(G24="B+","3,50",IF(G24="B","3,00",IF(G24="C+","2,50",IF(G24="C","2,00",IF(G24="D+","1,50",IF(G24="D","1,00","0")))))))</f>
        <v>3,00</v>
      </c>
      <c r="I24" s="60">
        <f t="shared" ref="I24:I28" si="33">H24*B24</f>
        <v>6</v>
      </c>
      <c r="J24" s="58" t="str">
        <f t="shared" ref="J24:J28" si="34">IF(G24="A","Giỏi",IF(G24="B+","Khá Giỏi",IF(G24="B","Khá",IF(G24="C+","Trung Bình Khá",IF(G24="C","Trung Bình",IF(G24="D+","Trung Bình Yếu",IF(G24="D","Yếu","Kém")))))))</f>
        <v>Khá</v>
      </c>
      <c r="L24" s="58" t="s">
        <v>11</v>
      </c>
      <c r="M24" s="58">
        <v>2</v>
      </c>
      <c r="N24" s="58">
        <v>9</v>
      </c>
      <c r="O24" s="58">
        <v>9</v>
      </c>
      <c r="P24" s="59">
        <f t="shared" si="26"/>
        <v>9</v>
      </c>
      <c r="Q24" s="59">
        <f t="shared" si="27"/>
        <v>18</v>
      </c>
      <c r="R24" s="58" t="str">
        <f t="shared" ref="R24:R28" si="35">IF(P24&gt;=8.5,"A",IF(P24&gt;=7.8,"B+",IF(P24&gt;=7,"B",IF(P24&gt;=6.5,"C+",IF(P24&gt;=5.5,"C",IF(P24&gt;=5,"D+",IF(P24&gt;=4,"D","F")))))))</f>
        <v>A</v>
      </c>
      <c r="S24" s="60" t="str">
        <f t="shared" si="28"/>
        <v>4,00</v>
      </c>
      <c r="T24" s="60">
        <f t="shared" si="29"/>
        <v>8</v>
      </c>
      <c r="U24" s="58" t="str">
        <f t="shared" si="30"/>
        <v>Giỏi</v>
      </c>
    </row>
    <row r="25" spans="1:21">
      <c r="A25" s="58" t="s">
        <v>12</v>
      </c>
      <c r="B25" s="58">
        <v>2</v>
      </c>
      <c r="C25" s="58">
        <v>8.3</v>
      </c>
      <c r="D25" s="70">
        <v>8</v>
      </c>
      <c r="E25" s="59">
        <f t="shared" si="24"/>
        <v>8.12</v>
      </c>
      <c r="F25" s="59">
        <f t="shared" si="25"/>
        <v>16.24</v>
      </c>
      <c r="G25" s="58" t="str">
        <f t="shared" si="31"/>
        <v>B+</v>
      </c>
      <c r="H25" s="60" t="str">
        <f t="shared" si="32"/>
        <v>3,50</v>
      </c>
      <c r="I25" s="60">
        <f t="shared" si="33"/>
        <v>7</v>
      </c>
      <c r="J25" s="58" t="str">
        <f t="shared" si="34"/>
        <v>Khá Giỏi</v>
      </c>
      <c r="L25" s="58" t="s">
        <v>12</v>
      </c>
      <c r="M25" s="58">
        <v>2</v>
      </c>
      <c r="N25" s="58">
        <v>8.5</v>
      </c>
      <c r="O25" s="58">
        <v>8</v>
      </c>
      <c r="P25" s="59">
        <f t="shared" si="26"/>
        <v>8.2</v>
      </c>
      <c r="Q25" s="59">
        <f t="shared" si="27"/>
        <v>16.4</v>
      </c>
      <c r="R25" s="58" t="str">
        <f t="shared" si="35"/>
        <v>B+</v>
      </c>
      <c r="S25" s="60" t="str">
        <f t="shared" si="28"/>
        <v>3,50</v>
      </c>
      <c r="T25" s="60">
        <f t="shared" si="29"/>
        <v>7</v>
      </c>
      <c r="U25" s="58" t="str">
        <f t="shared" si="30"/>
        <v>Khá Giỏi</v>
      </c>
    </row>
    <row r="26" spans="1:21">
      <c r="A26" s="58" t="s">
        <v>13</v>
      </c>
      <c r="B26" s="58">
        <v>2</v>
      </c>
      <c r="C26" s="58">
        <v>9.1</v>
      </c>
      <c r="D26" s="58">
        <v>8</v>
      </c>
      <c r="E26" s="59">
        <f t="shared" si="24"/>
        <v>8.44</v>
      </c>
      <c r="F26" s="59">
        <f t="shared" si="25"/>
        <v>16.88</v>
      </c>
      <c r="G26" s="58" t="str">
        <f t="shared" si="31"/>
        <v>B+</v>
      </c>
      <c r="H26" s="60" t="str">
        <f t="shared" si="32"/>
        <v>3,50</v>
      </c>
      <c r="I26" s="60">
        <f t="shared" si="33"/>
        <v>7</v>
      </c>
      <c r="J26" s="58" t="str">
        <f t="shared" si="34"/>
        <v>Khá Giỏi</v>
      </c>
      <c r="L26" s="58" t="s">
        <v>13</v>
      </c>
      <c r="M26" s="58">
        <v>2</v>
      </c>
      <c r="N26" s="58">
        <v>8.5</v>
      </c>
      <c r="O26" s="58">
        <v>8.5</v>
      </c>
      <c r="P26" s="59">
        <f t="shared" si="26"/>
        <v>8.5</v>
      </c>
      <c r="Q26" s="59">
        <f t="shared" si="27"/>
        <v>17</v>
      </c>
      <c r="R26" s="58" t="str">
        <f t="shared" si="35"/>
        <v>A</v>
      </c>
      <c r="S26" s="60" t="str">
        <f t="shared" si="28"/>
        <v>4,00</v>
      </c>
      <c r="T26" s="60">
        <f t="shared" si="29"/>
        <v>8</v>
      </c>
      <c r="U26" s="58" t="str">
        <f t="shared" si="30"/>
        <v>Giỏi</v>
      </c>
    </row>
    <row r="27" spans="1:21">
      <c r="A27" s="58" t="s">
        <v>14</v>
      </c>
      <c r="B27" s="58">
        <v>3</v>
      </c>
      <c r="C27" s="58">
        <v>7.7</v>
      </c>
      <c r="D27" s="70">
        <v>7</v>
      </c>
      <c r="E27" s="59">
        <f t="shared" si="24"/>
        <v>7.28</v>
      </c>
      <c r="F27" s="59">
        <f t="shared" si="25"/>
        <v>21.84</v>
      </c>
      <c r="G27" s="58" t="str">
        <f t="shared" si="31"/>
        <v>B</v>
      </c>
      <c r="H27" s="60" t="str">
        <f t="shared" si="32"/>
        <v>3,00</v>
      </c>
      <c r="I27" s="60">
        <f t="shared" si="33"/>
        <v>9</v>
      </c>
      <c r="J27" s="58" t="str">
        <f t="shared" si="34"/>
        <v>Khá</v>
      </c>
      <c r="L27" s="58" t="s">
        <v>14</v>
      </c>
      <c r="M27" s="58">
        <v>3</v>
      </c>
      <c r="N27" s="58">
        <v>8.9</v>
      </c>
      <c r="O27" s="70">
        <v>9</v>
      </c>
      <c r="P27" s="59">
        <f t="shared" si="26"/>
        <v>8.96</v>
      </c>
      <c r="Q27" s="59">
        <f t="shared" si="27"/>
        <v>26.88</v>
      </c>
      <c r="R27" s="58" t="str">
        <f t="shared" si="35"/>
        <v>A</v>
      </c>
      <c r="S27" s="60" t="str">
        <f t="shared" si="28"/>
        <v>4,00</v>
      </c>
      <c r="T27" s="60">
        <f t="shared" si="29"/>
        <v>12</v>
      </c>
      <c r="U27" s="58" t="str">
        <f t="shared" si="30"/>
        <v>Giỏi</v>
      </c>
    </row>
    <row r="28" spans="1:21">
      <c r="A28" s="58" t="s">
        <v>15</v>
      </c>
      <c r="B28" s="58">
        <v>2</v>
      </c>
      <c r="C28" s="58">
        <v>7.1</v>
      </c>
      <c r="D28" s="58">
        <v>8.5</v>
      </c>
      <c r="E28" s="59">
        <f t="shared" si="24"/>
        <v>7.94</v>
      </c>
      <c r="F28" s="59">
        <f t="shared" si="25"/>
        <v>15.88</v>
      </c>
      <c r="G28" s="58" t="str">
        <f t="shared" si="31"/>
        <v>B+</v>
      </c>
      <c r="H28" s="60" t="str">
        <f t="shared" si="32"/>
        <v>3,50</v>
      </c>
      <c r="I28" s="60">
        <f t="shared" si="33"/>
        <v>7</v>
      </c>
      <c r="J28" s="58" t="str">
        <f t="shared" si="34"/>
        <v>Khá Giỏi</v>
      </c>
      <c r="L28" s="58" t="s">
        <v>15</v>
      </c>
      <c r="M28" s="58">
        <v>2</v>
      </c>
      <c r="N28" s="58">
        <v>9.4</v>
      </c>
      <c r="O28" s="58">
        <v>9.5</v>
      </c>
      <c r="P28" s="59">
        <f t="shared" si="26"/>
        <v>9.46</v>
      </c>
      <c r="Q28" s="59">
        <f t="shared" si="27"/>
        <v>18.92</v>
      </c>
      <c r="R28" s="58" t="str">
        <f t="shared" si="35"/>
        <v>A</v>
      </c>
      <c r="S28" s="60" t="str">
        <f t="shared" si="28"/>
        <v>4,00</v>
      </c>
      <c r="T28" s="60">
        <f t="shared" si="29"/>
        <v>8</v>
      </c>
      <c r="U28" s="58" t="str">
        <f t="shared" si="30"/>
        <v>Giỏi</v>
      </c>
    </row>
    <row r="29" spans="1:21">
      <c r="A29" s="63" t="s">
        <v>16</v>
      </c>
      <c r="B29" s="63">
        <f>SUM(B23:B28)</f>
        <v>15</v>
      </c>
      <c r="C29" s="63"/>
      <c r="D29" s="63"/>
      <c r="E29" s="64"/>
      <c r="F29" s="64">
        <f>SUM(F23:F28)</f>
        <v>118.64</v>
      </c>
      <c r="G29" s="69"/>
      <c r="I29" s="63" t="s">
        <v>17</v>
      </c>
      <c r="J29" s="73">
        <f>F29/B29</f>
        <v>7.90933333333333</v>
      </c>
      <c r="L29" s="63" t="s">
        <v>16</v>
      </c>
      <c r="M29" s="63">
        <f>SUM(M23:M28)</f>
        <v>15</v>
      </c>
      <c r="N29" s="63"/>
      <c r="O29" s="63"/>
      <c r="P29" s="64"/>
      <c r="Q29" s="64">
        <f>SUM(Q23:Q28)</f>
        <v>135.2</v>
      </c>
      <c r="R29" s="69"/>
      <c r="T29" s="63" t="s">
        <v>17</v>
      </c>
      <c r="U29" s="73">
        <f>Q29/M29</f>
        <v>9.01333333333333</v>
      </c>
    </row>
    <row r="30" spans="1:21">
      <c r="A30" s="66"/>
      <c r="B30" s="66"/>
      <c r="C30" s="66"/>
      <c r="D30" s="66"/>
      <c r="E30" s="67"/>
      <c r="F30" s="67"/>
      <c r="G30" s="71"/>
      <c r="I30" s="63" t="s">
        <v>8</v>
      </c>
      <c r="J30" s="73">
        <f>SUM(I23:I28)/B29</f>
        <v>3.33333333333333</v>
      </c>
      <c r="T30" s="63" t="s">
        <v>8</v>
      </c>
      <c r="U30" s="73">
        <f>SUM(T23:T28)/M29</f>
        <v>3.93333333333333</v>
      </c>
    </row>
    <row r="31" spans="1:21">
      <c r="A31" s="55" t="s">
        <v>23</v>
      </c>
      <c r="B31" s="55"/>
      <c r="C31" s="55"/>
      <c r="D31" s="55"/>
      <c r="E31" s="55"/>
      <c r="F31" s="55"/>
      <c r="G31" s="55"/>
      <c r="H31" s="55"/>
      <c r="I31" s="55"/>
      <c r="J31" s="55"/>
      <c r="L31" s="55"/>
      <c r="M31" s="55"/>
      <c r="N31" s="55"/>
      <c r="O31" s="55"/>
      <c r="P31" s="55"/>
      <c r="Q31" s="55"/>
      <c r="R31" s="55"/>
      <c r="S31" s="55"/>
      <c r="T31" s="55"/>
      <c r="U31" s="55"/>
    </row>
    <row r="32" ht="17.4" spans="1:21">
      <c r="A32" s="56" t="s">
        <v>2</v>
      </c>
      <c r="B32" s="56" t="s">
        <v>3</v>
      </c>
      <c r="C32" s="56" t="s">
        <v>4</v>
      </c>
      <c r="D32" s="56" t="s">
        <v>5</v>
      </c>
      <c r="E32" s="57" t="s">
        <v>6</v>
      </c>
      <c r="F32" s="57"/>
      <c r="G32" s="56" t="s">
        <v>7</v>
      </c>
      <c r="H32" s="56" t="s">
        <v>8</v>
      </c>
      <c r="I32" s="56"/>
      <c r="J32" s="56" t="s">
        <v>9</v>
      </c>
      <c r="L32" s="56" t="s">
        <v>2</v>
      </c>
      <c r="M32" s="56" t="s">
        <v>3</v>
      </c>
      <c r="N32" s="56" t="s">
        <v>4</v>
      </c>
      <c r="O32" s="56" t="s">
        <v>5</v>
      </c>
      <c r="P32" s="57" t="s">
        <v>6</v>
      </c>
      <c r="Q32" s="57"/>
      <c r="R32" s="56" t="s">
        <v>7</v>
      </c>
      <c r="S32" s="56" t="s">
        <v>8</v>
      </c>
      <c r="T32" s="56"/>
      <c r="U32" s="56" t="s">
        <v>9</v>
      </c>
    </row>
    <row r="33" spans="1:21">
      <c r="A33" s="58" t="s">
        <v>10</v>
      </c>
      <c r="B33" s="58">
        <v>4</v>
      </c>
      <c r="C33" s="58">
        <v>8.3</v>
      </c>
      <c r="D33" s="58">
        <v>8.3</v>
      </c>
      <c r="E33" s="59">
        <f t="shared" ref="E33:E38" si="36">C33*0.4+D33*0.6</f>
        <v>8.3</v>
      </c>
      <c r="F33" s="59">
        <f t="shared" ref="F33:F38" si="37">E33*B33</f>
        <v>33.2</v>
      </c>
      <c r="G33" s="58" t="str">
        <f>IF(E33&gt;=8.5,"A",IF(E33&gt;=7.8,"B+",IF(E33&gt;=7,"B",IF(E33&gt;=6.5,"C+",IF(E33&gt;=5.5,"C",IF(E33&gt;=5,"D+",IF(E33&gt;=4,"D","F")))))))</f>
        <v>B+</v>
      </c>
      <c r="H33" s="60" t="str">
        <f>IF(G33="A","4,00",IF(G33="B+","3,50",IF(G33="B","3,00",IF(G33="C+","2,50",IF(G33="C","2,00",IF(G33="D+","1,50",IF(G33="D","1,00","0")))))))</f>
        <v>3,50</v>
      </c>
      <c r="I33" s="60">
        <f>H33*B33</f>
        <v>14</v>
      </c>
      <c r="J33" s="58" t="str">
        <f>IF(G33="A","Giỏi",IF(G33="B+","Khá Giỏi",IF(G33="B","Khá",IF(G33="C+","Trung Bình Khá",IF(G33="C","Trung Bình",IF(G33="D+","Trung Bình Yếu",IF(H32="D","Yếu","Kém")))))))</f>
        <v>Khá Giỏi</v>
      </c>
      <c r="L33" s="58" t="s">
        <v>10</v>
      </c>
      <c r="M33" s="58">
        <v>4</v>
      </c>
      <c r="N33" s="58">
        <v>8.5</v>
      </c>
      <c r="O33" s="58">
        <v>8.8</v>
      </c>
      <c r="P33" s="59">
        <f t="shared" ref="P33:P38" si="38">N33*0.4+O33*0.6</f>
        <v>8.68</v>
      </c>
      <c r="Q33" s="59">
        <f t="shared" ref="Q33:Q38" si="39">P33*M33</f>
        <v>34.72</v>
      </c>
      <c r="R33" s="58" t="str">
        <f>IF(P33&gt;=8.5,"A",IF(P33&gt;=7.8,"B+",IF(P33&gt;=7,"B",IF(P33&gt;=6.5,"C+",IF(P33&gt;=5.5,"C",IF(P33&gt;=5,"D+",IF(P33&gt;=4,"D","F")))))))</f>
        <v>A</v>
      </c>
      <c r="S33" s="60" t="str">
        <f t="shared" ref="S33:S38" si="40">IF(R33="A","4,00",IF(R33="B+","3,50",IF(R33="B","3,00",IF(R33="C+","2,50",IF(R33="C","2,00",IF(R33="D+","1,50",IF(R33="D","1,00","0")))))))</f>
        <v>4,00</v>
      </c>
      <c r="T33" s="60">
        <f>S33*M33</f>
        <v>16</v>
      </c>
      <c r="U33" s="58" t="str">
        <f t="shared" ref="U33:U38" si="41">IF(R33="A","Giỏi",IF(R33="B+","Khá Giỏi",IF(R33="B","Khá",IF(R33="C+","Trung Bình Khá",IF(R33="C","Trung Bình",IF(R33="D+","Trung Bình Yếu",IF(S32="D","Yếu","Kém")))))))</f>
        <v>Giỏi</v>
      </c>
    </row>
    <row r="34" spans="1:21">
      <c r="A34" s="58" t="s">
        <v>11</v>
      </c>
      <c r="B34" s="58">
        <v>2</v>
      </c>
      <c r="C34" s="58">
        <v>9</v>
      </c>
      <c r="D34" s="58">
        <v>7.3</v>
      </c>
      <c r="E34" s="59">
        <f t="shared" si="36"/>
        <v>7.98</v>
      </c>
      <c r="F34" s="59">
        <f t="shared" si="37"/>
        <v>15.96</v>
      </c>
      <c r="G34" s="58" t="str">
        <f t="shared" ref="G34:G38" si="42">IF(E34&gt;=8.5,"A",IF(E34&gt;=7.8,"B+",IF(E34&gt;=7,"B",IF(E34&gt;=6.5,"C+",IF(E34&gt;=5.5,"C",IF(E34&gt;=5,"D+",IF(E34&gt;=4,"D","F")))))))</f>
        <v>B+</v>
      </c>
      <c r="H34" s="60" t="str">
        <f t="shared" ref="H34:H38" si="43">IF(G34="A","4,00",IF(G34="B+","3,50",IF(G34="B","3,00",IF(G34="C+","2,50",IF(G34="C","2,00",IF(G34="D+","1,50",IF(G34="D","1,00","0")))))))</f>
        <v>3,50</v>
      </c>
      <c r="I34" s="60">
        <f t="shared" ref="I34:I38" si="44">H34*B34</f>
        <v>7</v>
      </c>
      <c r="J34" s="58" t="str">
        <f t="shared" ref="J34:J38" si="45">IF(G34="A","Giỏi",IF(G34="B+","Khá Giỏi",IF(G34="B","Khá",IF(G34="C+","Trung Bình Khá",IF(G34="C","Trung Bình",IF(G34="D+","Trung Bình Yếu",IF(H33="D","Yếu","Kém")))))))</f>
        <v>Khá Giỏi</v>
      </c>
      <c r="L34" s="58" t="s">
        <v>11</v>
      </c>
      <c r="M34" s="58">
        <v>2</v>
      </c>
      <c r="N34" s="58">
        <v>8.9</v>
      </c>
      <c r="O34" s="58">
        <v>8</v>
      </c>
      <c r="P34" s="59">
        <f t="shared" si="38"/>
        <v>8.36</v>
      </c>
      <c r="Q34" s="59">
        <f t="shared" si="39"/>
        <v>16.72</v>
      </c>
      <c r="R34" s="58" t="str">
        <f t="shared" ref="R34:R38" si="46">IF(P34&gt;=8.5,"A",IF(P34&gt;=7.8,"B+",IF(P34&gt;=7,"B",IF(P34&gt;=6.5,"C+",IF(P34&gt;=5.5,"C",IF(P34&gt;=5,"D+",IF(P34&gt;=4,"D","F")))))))</f>
        <v>B+</v>
      </c>
      <c r="S34" s="60" t="str">
        <f t="shared" si="40"/>
        <v>3,50</v>
      </c>
      <c r="T34" s="60">
        <f t="shared" ref="T34:T38" si="47">S34*M34</f>
        <v>7</v>
      </c>
      <c r="U34" s="58" t="str">
        <f t="shared" si="41"/>
        <v>Khá Giỏi</v>
      </c>
    </row>
    <row r="35" spans="1:21">
      <c r="A35" s="58" t="s">
        <v>12</v>
      </c>
      <c r="B35" s="58">
        <v>2</v>
      </c>
      <c r="C35" s="58">
        <v>8.2</v>
      </c>
      <c r="D35" s="58">
        <v>8</v>
      </c>
      <c r="E35" s="59">
        <f t="shared" si="36"/>
        <v>8.08</v>
      </c>
      <c r="F35" s="59">
        <f t="shared" si="37"/>
        <v>16.16</v>
      </c>
      <c r="G35" s="58" t="str">
        <f t="shared" si="42"/>
        <v>B+</v>
      </c>
      <c r="H35" s="60" t="str">
        <f t="shared" si="43"/>
        <v>3,50</v>
      </c>
      <c r="I35" s="60">
        <f t="shared" si="44"/>
        <v>7</v>
      </c>
      <c r="J35" s="58" t="str">
        <f t="shared" si="45"/>
        <v>Khá Giỏi</v>
      </c>
      <c r="L35" s="58" t="s">
        <v>12</v>
      </c>
      <c r="M35" s="58">
        <v>2</v>
      </c>
      <c r="N35" s="58">
        <v>8.7</v>
      </c>
      <c r="O35" s="58">
        <v>9</v>
      </c>
      <c r="P35" s="59">
        <f t="shared" si="38"/>
        <v>8.88</v>
      </c>
      <c r="Q35" s="59">
        <f t="shared" si="39"/>
        <v>17.76</v>
      </c>
      <c r="R35" s="58" t="str">
        <f t="shared" si="46"/>
        <v>A</v>
      </c>
      <c r="S35" s="60" t="str">
        <f t="shared" si="40"/>
        <v>4,00</v>
      </c>
      <c r="T35" s="60">
        <f t="shared" si="47"/>
        <v>8</v>
      </c>
      <c r="U35" s="58" t="str">
        <f t="shared" si="41"/>
        <v>Giỏi</v>
      </c>
    </row>
    <row r="36" spans="1:21">
      <c r="A36" s="58" t="s">
        <v>13</v>
      </c>
      <c r="B36" s="58">
        <v>2</v>
      </c>
      <c r="C36" s="58">
        <v>8.6</v>
      </c>
      <c r="D36" s="58">
        <v>9</v>
      </c>
      <c r="E36" s="59">
        <f t="shared" si="36"/>
        <v>8.84</v>
      </c>
      <c r="F36" s="59">
        <f t="shared" si="37"/>
        <v>17.68</v>
      </c>
      <c r="G36" s="58" t="str">
        <f t="shared" si="42"/>
        <v>A</v>
      </c>
      <c r="H36" s="60" t="str">
        <f t="shared" si="43"/>
        <v>4,00</v>
      </c>
      <c r="I36" s="60">
        <f t="shared" si="44"/>
        <v>8</v>
      </c>
      <c r="J36" s="58" t="str">
        <f t="shared" si="45"/>
        <v>Giỏi</v>
      </c>
      <c r="L36" s="58" t="s">
        <v>13</v>
      </c>
      <c r="M36" s="58">
        <v>2</v>
      </c>
      <c r="N36" s="58">
        <v>9.7</v>
      </c>
      <c r="O36" s="58">
        <v>8</v>
      </c>
      <c r="P36" s="59">
        <f t="shared" si="38"/>
        <v>8.68</v>
      </c>
      <c r="Q36" s="59">
        <f t="shared" si="39"/>
        <v>17.36</v>
      </c>
      <c r="R36" s="58" t="str">
        <f t="shared" si="46"/>
        <v>A</v>
      </c>
      <c r="S36" s="60" t="str">
        <f t="shared" si="40"/>
        <v>4,00</v>
      </c>
      <c r="T36" s="60">
        <f t="shared" si="47"/>
        <v>8</v>
      </c>
      <c r="U36" s="58" t="str">
        <f t="shared" si="41"/>
        <v>Giỏi</v>
      </c>
    </row>
    <row r="37" spans="1:21">
      <c r="A37" s="58" t="s">
        <v>14</v>
      </c>
      <c r="B37" s="58">
        <v>3</v>
      </c>
      <c r="C37" s="58">
        <v>7.5</v>
      </c>
      <c r="D37" s="58">
        <v>6</v>
      </c>
      <c r="E37" s="59">
        <f t="shared" si="36"/>
        <v>6.6</v>
      </c>
      <c r="F37" s="59">
        <f t="shared" si="37"/>
        <v>19.8</v>
      </c>
      <c r="G37" s="58" t="str">
        <f t="shared" si="42"/>
        <v>C+</v>
      </c>
      <c r="H37" s="60" t="str">
        <f t="shared" si="43"/>
        <v>2,50</v>
      </c>
      <c r="I37" s="60">
        <f t="shared" si="44"/>
        <v>7.5</v>
      </c>
      <c r="J37" s="58" t="str">
        <f t="shared" si="45"/>
        <v>Trung Bình Khá</v>
      </c>
      <c r="L37" s="58" t="s">
        <v>14</v>
      </c>
      <c r="M37" s="58">
        <v>3</v>
      </c>
      <c r="N37" s="58">
        <v>7.9</v>
      </c>
      <c r="O37" s="58">
        <v>9.5</v>
      </c>
      <c r="P37" s="59">
        <f t="shared" si="38"/>
        <v>8.86</v>
      </c>
      <c r="Q37" s="59">
        <f t="shared" si="39"/>
        <v>26.58</v>
      </c>
      <c r="R37" s="58" t="str">
        <f t="shared" si="46"/>
        <v>A</v>
      </c>
      <c r="S37" s="60" t="str">
        <f t="shared" si="40"/>
        <v>4,00</v>
      </c>
      <c r="T37" s="60">
        <f t="shared" si="47"/>
        <v>12</v>
      </c>
      <c r="U37" s="58" t="str">
        <f t="shared" si="41"/>
        <v>Giỏi</v>
      </c>
    </row>
    <row r="38" spans="1:21">
      <c r="A38" s="58" t="s">
        <v>15</v>
      </c>
      <c r="B38" s="58">
        <v>2</v>
      </c>
      <c r="C38" s="58">
        <v>8.8</v>
      </c>
      <c r="D38" s="58">
        <v>6</v>
      </c>
      <c r="E38" s="59">
        <f t="shared" si="36"/>
        <v>7.12</v>
      </c>
      <c r="F38" s="59">
        <f t="shared" si="37"/>
        <v>14.24</v>
      </c>
      <c r="G38" s="58" t="str">
        <f t="shared" si="42"/>
        <v>B</v>
      </c>
      <c r="H38" s="60" t="str">
        <f t="shared" si="43"/>
        <v>3,00</v>
      </c>
      <c r="I38" s="60">
        <f t="shared" si="44"/>
        <v>6</v>
      </c>
      <c r="J38" s="58" t="str">
        <f t="shared" si="45"/>
        <v>Khá</v>
      </c>
      <c r="L38" s="58" t="s">
        <v>15</v>
      </c>
      <c r="M38" s="58">
        <v>2</v>
      </c>
      <c r="N38" s="58">
        <v>7.6</v>
      </c>
      <c r="O38" s="58">
        <v>9</v>
      </c>
      <c r="P38" s="59">
        <f t="shared" si="38"/>
        <v>8.44</v>
      </c>
      <c r="Q38" s="59">
        <f t="shared" si="39"/>
        <v>16.88</v>
      </c>
      <c r="R38" s="58" t="str">
        <f t="shared" si="46"/>
        <v>B+</v>
      </c>
      <c r="S38" s="60" t="str">
        <f t="shared" si="40"/>
        <v>3,50</v>
      </c>
      <c r="T38" s="60">
        <f t="shared" si="47"/>
        <v>7</v>
      </c>
      <c r="U38" s="58" t="str">
        <f t="shared" si="41"/>
        <v>Khá Giỏi</v>
      </c>
    </row>
    <row r="39" spans="1:21">
      <c r="A39" s="63" t="s">
        <v>16</v>
      </c>
      <c r="B39" s="63">
        <f>SUM(B33:B38)</f>
        <v>15</v>
      </c>
      <c r="C39" s="63"/>
      <c r="D39" s="63"/>
      <c r="E39" s="64"/>
      <c r="F39" s="64">
        <f>SUM(F33:F38)</f>
        <v>117.04</v>
      </c>
      <c r="G39" s="69"/>
      <c r="I39" s="73" t="s">
        <v>18</v>
      </c>
      <c r="J39" s="73">
        <f>F39/B39</f>
        <v>7.80266666666667</v>
      </c>
      <c r="L39" s="63" t="s">
        <v>16</v>
      </c>
      <c r="M39" s="63">
        <f>SUM(M33:M38)</f>
        <v>15</v>
      </c>
      <c r="N39" s="63"/>
      <c r="O39" s="63"/>
      <c r="P39" s="64"/>
      <c r="Q39" s="64">
        <f>SUM(Q33:Q38)</f>
        <v>130.02</v>
      </c>
      <c r="R39" s="69"/>
      <c r="T39" s="73" t="s">
        <v>18</v>
      </c>
      <c r="U39" s="73">
        <f>Q39/M39</f>
        <v>8.668</v>
      </c>
    </row>
    <row r="40" spans="1:21">
      <c r="A40" s="66"/>
      <c r="B40" s="66"/>
      <c r="C40" s="66"/>
      <c r="D40" s="66"/>
      <c r="E40" s="67"/>
      <c r="F40" s="67"/>
      <c r="G40" s="71"/>
      <c r="I40" s="63" t="s">
        <v>8</v>
      </c>
      <c r="J40" s="73">
        <f>SUM(I33:I38)/B39</f>
        <v>3.3</v>
      </c>
      <c r="L40" s="66"/>
      <c r="M40" s="66"/>
      <c r="N40" s="66"/>
      <c r="O40" s="66"/>
      <c r="P40" s="67"/>
      <c r="Q40" s="67"/>
      <c r="R40" s="71"/>
      <c r="T40" s="63" t="s">
        <v>8</v>
      </c>
      <c r="U40" s="73">
        <f>SUM(T33:T38)/M39</f>
        <v>3.86666666666667</v>
      </c>
    </row>
    <row r="41" spans="1:21">
      <c r="A41" s="55" t="s">
        <v>24</v>
      </c>
      <c r="B41" s="55"/>
      <c r="C41" s="55"/>
      <c r="D41" s="55"/>
      <c r="E41" s="55"/>
      <c r="F41" s="55"/>
      <c r="G41" s="55"/>
      <c r="H41" s="55"/>
      <c r="I41" s="55"/>
      <c r="J41" s="55"/>
      <c r="L41" s="55" t="s">
        <v>25</v>
      </c>
      <c r="M41" s="55"/>
      <c r="N41" s="55"/>
      <c r="O41" s="55"/>
      <c r="P41" s="55"/>
      <c r="Q41" s="55"/>
      <c r="R41" s="55"/>
      <c r="S41" s="55"/>
      <c r="T41" s="55"/>
      <c r="U41" s="55"/>
    </row>
    <row r="42" ht="17.4" spans="1:21">
      <c r="A42" s="56" t="s">
        <v>2</v>
      </c>
      <c r="B42" s="56" t="s">
        <v>3</v>
      </c>
      <c r="C42" s="56" t="s">
        <v>4</v>
      </c>
      <c r="D42" s="56" t="s">
        <v>5</v>
      </c>
      <c r="E42" s="57" t="s">
        <v>6</v>
      </c>
      <c r="F42" s="57"/>
      <c r="G42" s="56" t="s">
        <v>7</v>
      </c>
      <c r="H42" s="56" t="s">
        <v>8</v>
      </c>
      <c r="I42" s="56"/>
      <c r="J42" s="56" t="s">
        <v>9</v>
      </c>
      <c r="L42" s="56" t="s">
        <v>2</v>
      </c>
      <c r="M42" s="56" t="s">
        <v>3</v>
      </c>
      <c r="N42" s="56" t="s">
        <v>4</v>
      </c>
      <c r="O42" s="56" t="s">
        <v>5</v>
      </c>
      <c r="P42" s="57" t="s">
        <v>6</v>
      </c>
      <c r="Q42" s="57"/>
      <c r="R42" s="56" t="s">
        <v>7</v>
      </c>
      <c r="S42" s="56" t="s">
        <v>8</v>
      </c>
      <c r="T42" s="56"/>
      <c r="U42" s="56" t="s">
        <v>9</v>
      </c>
    </row>
    <row r="43" spans="1:21">
      <c r="A43" s="58" t="s">
        <v>26</v>
      </c>
      <c r="B43" s="58">
        <v>3</v>
      </c>
      <c r="C43" s="58">
        <v>8.6</v>
      </c>
      <c r="D43" s="58">
        <v>8.5</v>
      </c>
      <c r="E43" s="59">
        <f t="shared" ref="E43:E49" si="48">C43*0.4+D43*0.6</f>
        <v>8.54</v>
      </c>
      <c r="F43" s="59">
        <f t="shared" ref="F43:F49" si="49">E43*B43</f>
        <v>25.62</v>
      </c>
      <c r="G43" s="58" t="str">
        <f>IF(E43&gt;=8.5,"A",IF(E43&gt;=7.8,"B+",IF(E43&gt;=7,"B",IF(E43&gt;=6.5,"C+",IF(E43&gt;=5.5,"C",IF(E43&gt;=5,"D+",IF(E43&gt;=4,"D","F")))))))</f>
        <v>A</v>
      </c>
      <c r="H43" s="60" t="str">
        <f>IF(G43="A","4,00",IF(G43="B+","3,50",IF(G43="B","3,00",IF(G43="C+","2,50",IF(G43="C","2,00",IF(G43="D+","1,50",IF(G43="D","1,00","0")))))))</f>
        <v>4,00</v>
      </c>
      <c r="I43" s="60">
        <f>H43*B43</f>
        <v>12</v>
      </c>
      <c r="J43" s="58" t="str">
        <f>IF(G43="A","Giỏi",IF(G43="B+","Khá Giỏi",IF(G43="B","Khá",IF(G43="C+","Trung Bình Khá",IF(G43="C","Trung Bình",IF(G43="D+","Trung Bình Yếu",IF(G43="D","Yếu","Kém")))))))</f>
        <v>Giỏi</v>
      </c>
      <c r="L43" s="58" t="s">
        <v>27</v>
      </c>
      <c r="M43" s="58">
        <v>3</v>
      </c>
      <c r="N43" s="58">
        <v>7.6</v>
      </c>
      <c r="O43" s="58">
        <v>6</v>
      </c>
      <c r="P43" s="59">
        <f t="shared" ref="P43:P49" si="50">N43*0.4+O43*0.6</f>
        <v>6.64</v>
      </c>
      <c r="Q43" s="59">
        <f t="shared" ref="Q43:Q49" si="51">P43*M43</f>
        <v>19.92</v>
      </c>
      <c r="R43" s="58" t="str">
        <f t="shared" ref="R43:R49" si="52">IF(P43&gt;=8.5,"A",IF(P43&gt;=7.8,"B+",IF(P43&gt;=7,"B",IF(P43&gt;=6.5,"C+",IF(P43&gt;=5.5,"C",IF(P43&gt;=5,"D+",IF(P43&gt;=4,"D","F")))))))</f>
        <v>C+</v>
      </c>
      <c r="S43" s="60" t="str">
        <f t="shared" ref="S43:S49" si="53">IF(R43="A","4,00",IF(R43="B+","3,50",IF(R43="B","3,00",IF(R43="C+","2,50",IF(R43="C","2,00",IF(R43="D+","1,50",IF(R43="D","1,00","0")))))))</f>
        <v>2,50</v>
      </c>
      <c r="T43" s="60">
        <f>S43*M43</f>
        <v>7.5</v>
      </c>
      <c r="U43" s="58" t="str">
        <f t="shared" ref="U43:U49" si="54">IF(R43="A","Giỏi",IF(R43="B+","Khá Giỏi",IF(R43="B","Khá",IF(R43="C+","Trung Bình Khá",IF(R43="C","Trung Bình",IF(R43="D+","Trung Bình Yếu",IF(R43="D","Yếu","Kém")))))))</f>
        <v>Trung Bình Khá</v>
      </c>
    </row>
    <row r="44" spans="1:21">
      <c r="A44" s="58" t="s">
        <v>28</v>
      </c>
      <c r="B44" s="58">
        <v>3</v>
      </c>
      <c r="C44" s="58">
        <v>9.1</v>
      </c>
      <c r="D44" s="58">
        <v>9.5</v>
      </c>
      <c r="E44" s="59">
        <f t="shared" si="48"/>
        <v>9.34</v>
      </c>
      <c r="F44" s="59">
        <f t="shared" si="49"/>
        <v>28.02</v>
      </c>
      <c r="G44" s="58" t="str">
        <f t="shared" ref="G44:G49" si="55">IF(E44&gt;=8.5,"A",IF(E44&gt;=7.8,"B+",IF(E44&gt;=7,"B",IF(E44&gt;=6.5,"C+",IF(E44&gt;=5.5,"C",IF(E44&gt;=5,"D+",IF(E44&gt;=4,"D","F")))))))</f>
        <v>A</v>
      </c>
      <c r="H44" s="60" t="str">
        <f t="shared" ref="H44:H49" si="56">IF(G44="A","4,00",IF(G44="B+","3,50",IF(G44="B","3,00",IF(G44="C+","2,50",IF(G44="C","2,00",IF(G44="D+","1,50",IF(G44="D","1,00","0")))))))</f>
        <v>4,00</v>
      </c>
      <c r="I44" s="60">
        <f t="shared" ref="I44:I49" si="57">H44*B44</f>
        <v>12</v>
      </c>
      <c r="J44" s="58" t="str">
        <f t="shared" ref="J44:J49" si="58">IF(G44="A","Giỏi",IF(G44="B+","Khá Giỏi",IF(G44="B","Khá",IF(G44="C+","Trung Bình Khá",IF(G44="C","Trung Bình",IF(G44="D+","Trung Bình Yếu",IF(G44="D","Yếu","Kém")))))))</f>
        <v>Giỏi</v>
      </c>
      <c r="L44" s="58" t="s">
        <v>28</v>
      </c>
      <c r="M44" s="58">
        <v>3</v>
      </c>
      <c r="N44" s="58">
        <v>9.1</v>
      </c>
      <c r="O44" s="58">
        <v>9.5</v>
      </c>
      <c r="P44" s="59">
        <f t="shared" si="50"/>
        <v>9.34</v>
      </c>
      <c r="Q44" s="59">
        <f t="shared" si="51"/>
        <v>28.02</v>
      </c>
      <c r="R44" s="58" t="str">
        <f t="shared" si="52"/>
        <v>A</v>
      </c>
      <c r="S44" s="60" t="str">
        <f t="shared" si="53"/>
        <v>4,00</v>
      </c>
      <c r="T44" s="60">
        <f t="shared" ref="T44:T49" si="59">S44*M44</f>
        <v>12</v>
      </c>
      <c r="U44" s="58" t="str">
        <f t="shared" si="54"/>
        <v>Giỏi</v>
      </c>
    </row>
    <row r="45" spans="1:21">
      <c r="A45" s="58" t="s">
        <v>29</v>
      </c>
      <c r="B45" s="58">
        <v>3</v>
      </c>
      <c r="C45" s="58">
        <v>6.6</v>
      </c>
      <c r="D45" s="58">
        <v>8.5</v>
      </c>
      <c r="E45" s="59">
        <f t="shared" si="48"/>
        <v>7.74</v>
      </c>
      <c r="F45" s="59">
        <f t="shared" si="49"/>
        <v>23.22</v>
      </c>
      <c r="G45" s="58" t="str">
        <f t="shared" si="55"/>
        <v>B</v>
      </c>
      <c r="H45" s="60" t="str">
        <f t="shared" si="56"/>
        <v>3,00</v>
      </c>
      <c r="I45" s="60">
        <f t="shared" si="57"/>
        <v>9</v>
      </c>
      <c r="J45" s="58" t="str">
        <f t="shared" si="58"/>
        <v>Khá</v>
      </c>
      <c r="L45" s="58" t="s">
        <v>29</v>
      </c>
      <c r="M45" s="58">
        <v>3</v>
      </c>
      <c r="N45" s="58">
        <v>6.3</v>
      </c>
      <c r="O45" s="70">
        <v>8.5</v>
      </c>
      <c r="P45" s="59">
        <f t="shared" si="50"/>
        <v>7.62</v>
      </c>
      <c r="Q45" s="59">
        <f t="shared" si="51"/>
        <v>22.86</v>
      </c>
      <c r="R45" s="58" t="str">
        <f t="shared" si="52"/>
        <v>B</v>
      </c>
      <c r="S45" s="60" t="str">
        <f t="shared" si="53"/>
        <v>3,00</v>
      </c>
      <c r="T45" s="60">
        <f t="shared" si="59"/>
        <v>9</v>
      </c>
      <c r="U45" s="58" t="str">
        <f t="shared" si="54"/>
        <v>Khá</v>
      </c>
    </row>
    <row r="46" spans="1:21">
      <c r="A46" s="58" t="s">
        <v>30</v>
      </c>
      <c r="B46" s="58">
        <v>3</v>
      </c>
      <c r="C46" s="58">
        <v>7.6</v>
      </c>
      <c r="D46" s="58">
        <v>7</v>
      </c>
      <c r="E46" s="59">
        <f t="shared" si="48"/>
        <v>7.24</v>
      </c>
      <c r="F46" s="59">
        <f t="shared" si="49"/>
        <v>21.72</v>
      </c>
      <c r="G46" s="58" t="str">
        <f t="shared" si="55"/>
        <v>B</v>
      </c>
      <c r="H46" s="60" t="str">
        <f t="shared" si="56"/>
        <v>3,00</v>
      </c>
      <c r="I46" s="60">
        <f t="shared" si="57"/>
        <v>9</v>
      </c>
      <c r="J46" s="58" t="str">
        <f t="shared" si="58"/>
        <v>Khá</v>
      </c>
      <c r="K46" s="53" t="s">
        <v>31</v>
      </c>
      <c r="L46" s="58" t="s">
        <v>32</v>
      </c>
      <c r="M46" s="58">
        <v>3</v>
      </c>
      <c r="N46" s="58">
        <v>8.1</v>
      </c>
      <c r="O46" s="58">
        <v>7.6</v>
      </c>
      <c r="P46" s="59">
        <f t="shared" si="50"/>
        <v>7.8</v>
      </c>
      <c r="Q46" s="59">
        <f t="shared" si="51"/>
        <v>23.4</v>
      </c>
      <c r="R46" s="58" t="str">
        <f t="shared" si="52"/>
        <v>B+</v>
      </c>
      <c r="S46" s="60" t="str">
        <f t="shared" si="53"/>
        <v>3,50</v>
      </c>
      <c r="T46" s="60">
        <f t="shared" si="59"/>
        <v>10.5</v>
      </c>
      <c r="U46" s="58" t="str">
        <f t="shared" si="54"/>
        <v>Khá Giỏi</v>
      </c>
    </row>
    <row r="47" spans="1:21">
      <c r="A47" s="58" t="s">
        <v>33</v>
      </c>
      <c r="B47" s="58">
        <v>2</v>
      </c>
      <c r="C47" s="58">
        <v>9</v>
      </c>
      <c r="D47" s="70">
        <v>8</v>
      </c>
      <c r="E47" s="59">
        <f t="shared" si="48"/>
        <v>8.4</v>
      </c>
      <c r="F47" s="59">
        <f t="shared" si="49"/>
        <v>16.8</v>
      </c>
      <c r="G47" s="58" t="str">
        <f t="shared" si="55"/>
        <v>B+</v>
      </c>
      <c r="H47" s="60" t="str">
        <f t="shared" si="56"/>
        <v>3,50</v>
      </c>
      <c r="I47" s="60">
        <f t="shared" si="57"/>
        <v>7</v>
      </c>
      <c r="J47" s="58" t="str">
        <f t="shared" si="58"/>
        <v>Khá Giỏi</v>
      </c>
      <c r="L47" s="58" t="s">
        <v>33</v>
      </c>
      <c r="M47" s="58">
        <v>2</v>
      </c>
      <c r="N47" s="58">
        <v>8.9</v>
      </c>
      <c r="O47" s="70">
        <v>7</v>
      </c>
      <c r="P47" s="59">
        <f t="shared" si="50"/>
        <v>7.76</v>
      </c>
      <c r="Q47" s="59">
        <f t="shared" si="51"/>
        <v>15.52</v>
      </c>
      <c r="R47" s="58" t="str">
        <f t="shared" si="52"/>
        <v>B</v>
      </c>
      <c r="S47" s="60" t="str">
        <f t="shared" si="53"/>
        <v>3,00</v>
      </c>
      <c r="T47" s="60">
        <f t="shared" si="59"/>
        <v>6</v>
      </c>
      <c r="U47" s="58" t="str">
        <f t="shared" si="54"/>
        <v>Khá</v>
      </c>
    </row>
    <row r="48" spans="1:21">
      <c r="A48" s="58" t="s">
        <v>34</v>
      </c>
      <c r="B48" s="58">
        <v>1</v>
      </c>
      <c r="C48" s="58">
        <v>7.4</v>
      </c>
      <c r="D48" s="70">
        <v>7.4</v>
      </c>
      <c r="E48" s="59">
        <f t="shared" si="48"/>
        <v>7.4</v>
      </c>
      <c r="F48" s="59">
        <f t="shared" si="49"/>
        <v>7.4</v>
      </c>
      <c r="G48" s="58" t="str">
        <f t="shared" si="55"/>
        <v>B</v>
      </c>
      <c r="H48" s="60" t="str">
        <f t="shared" si="56"/>
        <v>3,00</v>
      </c>
      <c r="I48" s="60">
        <f t="shared" si="57"/>
        <v>3</v>
      </c>
      <c r="J48" s="58" t="str">
        <f t="shared" si="58"/>
        <v>Khá</v>
      </c>
      <c r="L48" s="58" t="s">
        <v>34</v>
      </c>
      <c r="M48" s="58">
        <v>1</v>
      </c>
      <c r="N48" s="58">
        <v>8.6</v>
      </c>
      <c r="O48" s="70">
        <v>8.6</v>
      </c>
      <c r="P48" s="59">
        <f t="shared" si="50"/>
        <v>8.6</v>
      </c>
      <c r="Q48" s="59">
        <f t="shared" si="51"/>
        <v>8.6</v>
      </c>
      <c r="R48" s="58" t="str">
        <f t="shared" si="52"/>
        <v>A</v>
      </c>
      <c r="S48" s="60" t="str">
        <f t="shared" si="53"/>
        <v>4,00</v>
      </c>
      <c r="T48" s="60">
        <f t="shared" si="59"/>
        <v>4</v>
      </c>
      <c r="U48" s="58" t="str">
        <f t="shared" si="54"/>
        <v>Giỏi</v>
      </c>
    </row>
    <row r="49" spans="1:21">
      <c r="A49" s="58" t="s">
        <v>35</v>
      </c>
      <c r="B49" s="58">
        <v>4</v>
      </c>
      <c r="C49" s="58">
        <v>8.9</v>
      </c>
      <c r="D49" s="58">
        <v>7.5</v>
      </c>
      <c r="E49" s="59">
        <f t="shared" si="48"/>
        <v>8.06</v>
      </c>
      <c r="F49" s="59">
        <f t="shared" si="49"/>
        <v>32.24</v>
      </c>
      <c r="G49" s="58" t="str">
        <f t="shared" si="55"/>
        <v>B+</v>
      </c>
      <c r="H49" s="60" t="str">
        <f t="shared" si="56"/>
        <v>3,50</v>
      </c>
      <c r="I49" s="60">
        <f t="shared" si="57"/>
        <v>14</v>
      </c>
      <c r="J49" s="58" t="str">
        <f t="shared" si="58"/>
        <v>Khá Giỏi</v>
      </c>
      <c r="L49" s="58" t="s">
        <v>35</v>
      </c>
      <c r="M49" s="58">
        <v>4</v>
      </c>
      <c r="N49" s="58">
        <v>8</v>
      </c>
      <c r="O49" s="58">
        <v>8</v>
      </c>
      <c r="P49" s="59">
        <f t="shared" si="50"/>
        <v>8</v>
      </c>
      <c r="Q49" s="59">
        <f t="shared" si="51"/>
        <v>32</v>
      </c>
      <c r="R49" s="58" t="str">
        <f t="shared" si="52"/>
        <v>B+</v>
      </c>
      <c r="S49" s="60" t="str">
        <f t="shared" si="53"/>
        <v>3,50</v>
      </c>
      <c r="T49" s="60">
        <f t="shared" si="59"/>
        <v>14</v>
      </c>
      <c r="U49" s="58" t="str">
        <f t="shared" si="54"/>
        <v>Khá Giỏi</v>
      </c>
    </row>
    <row r="50" spans="1:21">
      <c r="A50" s="63" t="s">
        <v>16</v>
      </c>
      <c r="B50" s="63">
        <f>SUM(B43:B49)</f>
        <v>19</v>
      </c>
      <c r="C50" s="63"/>
      <c r="D50" s="63"/>
      <c r="E50" s="64"/>
      <c r="F50" s="64">
        <f>SUM(F43:F49)</f>
        <v>155.02</v>
      </c>
      <c r="G50" s="69"/>
      <c r="I50" s="63" t="s">
        <v>17</v>
      </c>
      <c r="J50" s="73">
        <f>F50/B50</f>
        <v>8.15894736842105</v>
      </c>
      <c r="L50" s="63" t="s">
        <v>16</v>
      </c>
      <c r="M50" s="75">
        <f>SUM(M43:M49)</f>
        <v>19</v>
      </c>
      <c r="N50" s="75"/>
      <c r="O50" s="75"/>
      <c r="P50" s="76"/>
      <c r="Q50" s="76">
        <f>SUM(Q43:Q49)</f>
        <v>150.32</v>
      </c>
      <c r="T50" s="63" t="s">
        <v>17</v>
      </c>
      <c r="U50" s="73">
        <f>Q50/M50</f>
        <v>7.91157894736842</v>
      </c>
    </row>
    <row r="51" spans="9:21">
      <c r="I51" s="63" t="s">
        <v>8</v>
      </c>
      <c r="J51" s="73">
        <f>SUM(I43:I49)/B50</f>
        <v>3.47368421052632</v>
      </c>
      <c r="T51" s="63" t="s">
        <v>8</v>
      </c>
      <c r="U51" s="73">
        <f>SUM(T43:T49)/M50</f>
        <v>3.31578947368421</v>
      </c>
    </row>
  </sheetData>
  <mergeCells count="10">
    <mergeCell ref="A1:J1"/>
    <mergeCell ref="L1:U1"/>
    <mergeCell ref="A11:J11"/>
    <mergeCell ref="L11:U11"/>
    <mergeCell ref="A21:J21"/>
    <mergeCell ref="L21:U21"/>
    <mergeCell ref="A31:J31"/>
    <mergeCell ref="L31:U31"/>
    <mergeCell ref="A41:J41"/>
    <mergeCell ref="L41:U41"/>
  </mergeCells>
  <pageMargins left="0.7" right="0.7" top="0.75" bottom="0.75" header="0.3" footer="0.3"/>
  <pageSetup paperSize="1" scale="37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68"/>
  <sheetViews>
    <sheetView zoomScale="50" zoomScaleNormal="50" zoomScalePageLayoutView="80" zoomScaleSheetLayoutView="39" topLeftCell="F1" workbookViewId="0">
      <selection activeCell="Z11" sqref="Z11:Z13"/>
    </sheetView>
  </sheetViews>
  <sheetFormatPr defaultColWidth="4.5" defaultRowHeight="21"/>
  <cols>
    <col min="1" max="1" width="12.5" style="17" customWidth="1"/>
    <col min="2" max="2" width="8.89814814814815" style="17" customWidth="1"/>
    <col min="3" max="3" width="21.1018518518519" style="17" customWidth="1"/>
    <col min="4" max="4" width="13.6018518518519" style="17" customWidth="1"/>
    <col min="5" max="5" width="20.6018518518519" style="17" customWidth="1"/>
    <col min="6" max="6" width="7.10185185185185" style="17" customWidth="1"/>
    <col min="7" max="7" width="14.7037037037037" style="17" customWidth="1"/>
    <col min="8" max="8" width="7.5" style="17" customWidth="1"/>
    <col min="9" max="9" width="19.2037037037037" style="17" customWidth="1"/>
    <col min="10" max="10" width="21.2037037037037" style="17" customWidth="1"/>
    <col min="11" max="11" width="4.5" style="17" customWidth="1"/>
    <col min="12" max="12" width="12.5" style="17" customWidth="1"/>
    <col min="13" max="13" width="8.89814814814815" style="17" customWidth="1"/>
    <col min="14" max="14" width="21.1018518518519" style="17" customWidth="1"/>
    <col min="15" max="15" width="13.6018518518519" style="17" customWidth="1"/>
    <col min="16" max="16" width="20.6018518518519" style="17" customWidth="1"/>
    <col min="17" max="17" width="7.10185185185185" style="17" customWidth="1"/>
    <col min="18" max="18" width="14.7037037037037" style="17" customWidth="1"/>
    <col min="19" max="19" width="7.5" style="17" customWidth="1"/>
    <col min="20" max="20" width="19.2037037037037" style="17" customWidth="1"/>
    <col min="21" max="21" width="21.2037037037037" style="17" customWidth="1"/>
    <col min="22" max="22" width="4.5" style="17"/>
    <col min="23" max="23" width="41.1018518518519" style="17" customWidth="1"/>
    <col min="24" max="24" width="27.5" style="17" customWidth="1"/>
    <col min="25" max="25" width="21.1018518518519" style="17" customWidth="1"/>
    <col min="26" max="26" width="13.6018518518519" style="17" customWidth="1"/>
    <col min="27" max="27" width="20.6018518518519" style="17" customWidth="1"/>
    <col min="28" max="28" width="7.10185185185185" style="17" customWidth="1"/>
    <col min="29" max="29" width="14.7037037037037" style="17" customWidth="1"/>
    <col min="30" max="30" width="7.5" style="17" customWidth="1"/>
    <col min="31" max="31" width="21.3981481481481" style="17" customWidth="1"/>
    <col min="32" max="32" width="21.2037037037037" style="17" customWidth="1"/>
    <col min="33" max="16384" width="4.5" style="17"/>
  </cols>
  <sheetData>
    <row r="1" ht="20.4" spans="1:32">
      <c r="A1" s="34" t="s">
        <v>36</v>
      </c>
      <c r="B1" s="1">
        <v>21103101284</v>
      </c>
      <c r="C1" s="1"/>
      <c r="D1" s="1"/>
      <c r="E1" s="1"/>
      <c r="F1" s="1"/>
      <c r="G1" s="1"/>
      <c r="H1" s="1"/>
      <c r="I1" s="1"/>
      <c r="J1" s="1"/>
      <c r="L1" s="34" t="s">
        <v>36</v>
      </c>
      <c r="M1" s="2">
        <v>21103100108</v>
      </c>
      <c r="N1" s="3"/>
      <c r="O1" s="3"/>
      <c r="P1" s="3"/>
      <c r="Q1" s="3"/>
      <c r="R1" s="3"/>
      <c r="S1" s="3"/>
      <c r="T1" s="3"/>
      <c r="U1" s="21"/>
      <c r="W1" s="34" t="s">
        <v>36</v>
      </c>
      <c r="X1" s="2">
        <v>20103100068</v>
      </c>
      <c r="Y1" s="3"/>
      <c r="Z1" s="3"/>
      <c r="AA1" s="3"/>
      <c r="AB1" s="3"/>
      <c r="AC1" s="3"/>
      <c r="AD1" s="3"/>
      <c r="AE1" s="3"/>
      <c r="AF1" s="21"/>
    </row>
    <row r="2" ht="20.4" spans="1:32">
      <c r="A2" s="2" t="s">
        <v>37</v>
      </c>
      <c r="B2" s="3"/>
      <c r="C2" s="3"/>
      <c r="D2" s="3"/>
      <c r="E2" s="3"/>
      <c r="F2" s="3"/>
      <c r="G2" s="3"/>
      <c r="H2" s="3"/>
      <c r="I2" s="3"/>
      <c r="J2" s="21"/>
      <c r="L2" s="4" t="s">
        <v>0</v>
      </c>
      <c r="M2" s="5"/>
      <c r="N2" s="5"/>
      <c r="O2" s="5"/>
      <c r="P2" s="5"/>
      <c r="Q2" s="5"/>
      <c r="R2" s="5"/>
      <c r="S2" s="5"/>
      <c r="T2" s="5"/>
      <c r="U2" s="22"/>
      <c r="W2" s="4" t="s">
        <v>25</v>
      </c>
      <c r="X2" s="5"/>
      <c r="Y2" s="5"/>
      <c r="Z2" s="5"/>
      <c r="AA2" s="5"/>
      <c r="AB2" s="5"/>
      <c r="AC2" s="5"/>
      <c r="AD2" s="5"/>
      <c r="AE2" s="5"/>
      <c r="AF2" s="22"/>
    </row>
    <row r="3" ht="20.4" spans="1:32">
      <c r="A3" s="35" t="s">
        <v>2</v>
      </c>
      <c r="B3" s="35" t="s">
        <v>3</v>
      </c>
      <c r="C3" s="35" t="s">
        <v>4</v>
      </c>
      <c r="D3" s="35" t="s">
        <v>5</v>
      </c>
      <c r="E3" s="36" t="s">
        <v>6</v>
      </c>
      <c r="F3" s="36"/>
      <c r="G3" s="35" t="s">
        <v>7</v>
      </c>
      <c r="H3" s="35" t="s">
        <v>8</v>
      </c>
      <c r="I3" s="35"/>
      <c r="J3" s="35" t="s">
        <v>9</v>
      </c>
      <c r="L3" s="6" t="s">
        <v>2</v>
      </c>
      <c r="M3" s="6" t="s">
        <v>3</v>
      </c>
      <c r="N3" s="6" t="s">
        <v>4</v>
      </c>
      <c r="O3" s="6" t="s">
        <v>5</v>
      </c>
      <c r="P3" s="7" t="s">
        <v>6</v>
      </c>
      <c r="Q3" s="7"/>
      <c r="R3" s="6" t="s">
        <v>7</v>
      </c>
      <c r="S3" s="6" t="s">
        <v>8</v>
      </c>
      <c r="T3" s="6"/>
      <c r="U3" s="6" t="s">
        <v>9</v>
      </c>
      <c r="W3" s="6" t="s">
        <v>2</v>
      </c>
      <c r="X3" s="6" t="s">
        <v>3</v>
      </c>
      <c r="Y3" s="6" t="s">
        <v>4</v>
      </c>
      <c r="Z3" s="6" t="s">
        <v>5</v>
      </c>
      <c r="AA3" s="7" t="s">
        <v>6</v>
      </c>
      <c r="AB3" s="7"/>
      <c r="AC3" s="6" t="s">
        <v>7</v>
      </c>
      <c r="AD3" s="6" t="s">
        <v>8</v>
      </c>
      <c r="AE3" s="6"/>
      <c r="AF3" s="6" t="s">
        <v>9</v>
      </c>
    </row>
    <row r="4" spans="1:32">
      <c r="A4" s="9" t="s">
        <v>38</v>
      </c>
      <c r="B4" s="9">
        <v>2</v>
      </c>
      <c r="C4" s="9">
        <v>9.4</v>
      </c>
      <c r="D4" s="9">
        <v>8.5</v>
      </c>
      <c r="E4" s="37">
        <f>C4*0.4+D4*0.6</f>
        <v>8.86</v>
      </c>
      <c r="F4" s="37">
        <f>E4*B4</f>
        <v>17.72</v>
      </c>
      <c r="G4" s="9" t="str">
        <f>IF(E4&gt;=8.5,"A",IF(E4&gt;=7.8,"B+",IF(E4&gt;=7,"B",IF(E4&gt;=6.5,"C+",IF(E4&gt;=5.5,"C",IF(E4&gt;=5,"D+",IF(E4&gt;=4,"D","F")))))))</f>
        <v>A</v>
      </c>
      <c r="H4" s="38" t="str">
        <f>IF(G4="A","4,00",IF(G4="B+","3,50",IF(G4="B","3,00",IF(G4="C+","2,50",IF(G4="C","2,00",IF(G4="D+","1,50",IF(G4="D","1,00","0")))))))</f>
        <v>4,00</v>
      </c>
      <c r="I4" s="38">
        <f>H4*B4</f>
        <v>8</v>
      </c>
      <c r="J4" s="9" t="str">
        <f>IF(G4="A","Giỏi",IF(G4="B+","Khá Giỏi",IF(G4="B","Khá",IF(G4="C+","Trung Bình Khá",IF(G4="C","Trung Bình",IF(G4="D+","Trung Bình Yếu",IF(G4="D","Yếu","Kém")))))))</f>
        <v>Giỏi</v>
      </c>
      <c r="L4" s="8" t="s">
        <v>38</v>
      </c>
      <c r="M4" s="8">
        <v>2</v>
      </c>
      <c r="N4" s="9">
        <v>9.6</v>
      </c>
      <c r="O4" s="9">
        <v>9</v>
      </c>
      <c r="P4" s="10">
        <f>N4*0.4+O4*0.6</f>
        <v>9.24</v>
      </c>
      <c r="Q4" s="10">
        <f>P4*M4</f>
        <v>18.48</v>
      </c>
      <c r="R4" s="8" t="str">
        <f>IF(P4&gt;=8.5,"A",IF(P4&gt;=7.8,"B+",IF(P4&gt;=7,"B",IF(P4&gt;=6.5,"C+",IF(P4&gt;=5.5,"C",IF(P4&gt;=5,"D+",IF(P4&gt;=4,"D","F")))))))</f>
        <v>A</v>
      </c>
      <c r="S4" s="11" t="str">
        <f>IF(R4="A","4,00",IF(R4="B+","3,50",IF(R4="B","3,00",IF(R4="C+","2,50",IF(R4="C","2,00",IF(R4="D+","1,50",IF(R4="D","1,00","0")))))))</f>
        <v>4,00</v>
      </c>
      <c r="T4" s="11">
        <f>S4*M4</f>
        <v>8</v>
      </c>
      <c r="U4" s="8" t="str">
        <f>IF(R4="A","Giỏi",IF(R4="B+","Khá Giỏi",IF(R4="B","Khá",IF(R4="C+","Trung Bình Khá",IF(R4="C","Trung Bình",IF(R4="D+","Trung Bình Yếu",IF(R4="D","Yếu","Kém")))))))</f>
        <v>Giỏi</v>
      </c>
      <c r="W4" s="8" t="s">
        <v>39</v>
      </c>
      <c r="X4" s="8">
        <v>4</v>
      </c>
      <c r="Y4" s="9">
        <v>8.2</v>
      </c>
      <c r="Z4" s="9">
        <v>7.5</v>
      </c>
      <c r="AA4" s="10">
        <f>Y4*0.4+Z4*0.6</f>
        <v>7.78</v>
      </c>
      <c r="AB4" s="10">
        <f>AA4*X4</f>
        <v>31.12</v>
      </c>
      <c r="AC4" s="8" t="str">
        <f>IF(AA4&gt;=8.5,"A",IF(AA4&gt;=7.8,"B+",IF(AA4&gt;=7,"B",IF(AA4&gt;=6.5,"C+",IF(AA4&gt;=5.5,"C",IF(AA4&gt;=5,"D+",IF(AA4&gt;=4,"D","F")))))))</f>
        <v>B</v>
      </c>
      <c r="AD4" s="11" t="str">
        <f>IF(AC4="A","4,00",IF(AC4="B+","3,50",IF(AC4="B","3,00",IF(AC4="C+","2,50",IF(AC4="C","2,00",IF(AC4="D+","1,50",IF(AC4="D","1,00","0")))))))</f>
        <v>3,00</v>
      </c>
      <c r="AE4" s="11">
        <f>AD4*X4</f>
        <v>12</v>
      </c>
      <c r="AF4" s="8" t="str">
        <f>IF(AC4="A","Giỏi",IF(AC4="B+","Khá Giỏi",IF(AC4="B","Khá",IF(AC4="C+","Trung Bình Khá",IF(AC4="C","Trung Bình",IF(AC4="D+","Trung Bình Yếu",IF(AC4="D","Yếu","Kém")))))))</f>
        <v>Khá</v>
      </c>
    </row>
    <row r="5" spans="1:32">
      <c r="A5" s="9" t="s">
        <v>40</v>
      </c>
      <c r="B5" s="9">
        <v>2</v>
      </c>
      <c r="C5" s="9">
        <v>8.3</v>
      </c>
      <c r="D5" s="9">
        <v>9</v>
      </c>
      <c r="E5" s="37">
        <f t="shared" ref="E5:E10" si="0">C5*0.4+D5*0.6</f>
        <v>8.72</v>
      </c>
      <c r="F5" s="37">
        <f t="shared" ref="F5:F10" si="1">E5*B5</f>
        <v>17.44</v>
      </c>
      <c r="G5" s="9" t="str">
        <f t="shared" ref="G5:G10" si="2">IF(E5&gt;=8.5,"A",IF(E5&gt;=7.8,"B+",IF(E5&gt;=7,"B",IF(E5&gt;=6.5,"C+",IF(E5&gt;=5.5,"C",IF(E5&gt;=5,"D+",IF(E5&gt;=4,"D","F")))))))</f>
        <v>A</v>
      </c>
      <c r="H5" s="38" t="str">
        <f t="shared" ref="H5:H10" si="3">IF(G5="A","4,00",IF(G5="B+","3,50",IF(G5="B","3,00",IF(G5="C+","2,50",IF(G5="C","2,00",IF(G5="D+","1,50",IF(G5="D","1,00","0")))))))</f>
        <v>4,00</v>
      </c>
      <c r="I5" s="38">
        <f t="shared" ref="I5:I10" si="4">H5*B5</f>
        <v>8</v>
      </c>
      <c r="J5" s="9" t="str">
        <f t="shared" ref="J5:J10" si="5">IF(G5="A","Giỏi",IF(G5="B+","Khá Giỏi",IF(G5="B","Khá",IF(G5="C+","Trung Bình Khá",IF(G5="C","Trung Bình",IF(G5="D+","Trung Bình Yếu",IF(G5="D","Yếu","Kém")))))))</f>
        <v>Giỏi</v>
      </c>
      <c r="L5" s="8" t="s">
        <v>40</v>
      </c>
      <c r="M5" s="8">
        <v>2</v>
      </c>
      <c r="N5" s="9">
        <v>9.4</v>
      </c>
      <c r="O5" s="9">
        <v>10</v>
      </c>
      <c r="P5" s="10">
        <f t="shared" ref="P5:P10" si="6">N5*0.4+O5*0.6</f>
        <v>9.76</v>
      </c>
      <c r="Q5" s="10">
        <f t="shared" ref="Q5:Q10" si="7">P5*M5</f>
        <v>19.52</v>
      </c>
      <c r="R5" s="8" t="str">
        <f t="shared" ref="R5:R10" si="8">IF(P5&gt;=8.5,"A",IF(P5&gt;=7.8,"B+",IF(P5&gt;=7,"B",IF(P5&gt;=6.5,"C+",IF(P5&gt;=5.5,"C",IF(P5&gt;=5,"D+",IF(P5&gt;=4,"D","F")))))))</f>
        <v>A</v>
      </c>
      <c r="S5" s="11" t="str">
        <f t="shared" ref="S5:S10" si="9">IF(R5="A","4,00",IF(R5="B+","3,50",IF(R5="B","3,00",IF(R5="C+","2,50",IF(R5="C","2,00",IF(R5="D+","1,50",IF(R5="D","1,00","0")))))))</f>
        <v>4,00</v>
      </c>
      <c r="T5" s="11">
        <f t="shared" ref="T5:T10" si="10">S5*M5</f>
        <v>8</v>
      </c>
      <c r="U5" s="8" t="str">
        <f t="shared" ref="U5:U10" si="11">IF(R5="A","Giỏi",IF(R5="B+","Khá Giỏi",IF(R5="B","Khá",IF(R5="C+","Trung Bình Khá",IF(R5="C","Trung Bình",IF(R5="D+","Trung Bình Yếu",IF(R5="D","Yếu","Kém")))))))</f>
        <v>Giỏi</v>
      </c>
      <c r="W5" s="8" t="s">
        <v>41</v>
      </c>
      <c r="X5" s="8">
        <v>2</v>
      </c>
      <c r="Y5" s="9">
        <v>7.7</v>
      </c>
      <c r="Z5" s="9">
        <v>8</v>
      </c>
      <c r="AA5" s="10">
        <f t="shared" ref="AA5:AA9" si="12">Y5*0.4+Z5*0.6</f>
        <v>7.88</v>
      </c>
      <c r="AB5" s="10">
        <f t="shared" ref="AB5:AB9" si="13">AA5*X5</f>
        <v>15.76</v>
      </c>
      <c r="AC5" s="8" t="str">
        <f>IF(AA5&gt;=8.5,"A",IF(AA5&gt;=7.8,"B+",IF(AA5&gt;=7,"B",IF(AA5&gt;=6.5,"C+",IF(AA5&gt;=5.5,"C",IF(AA5&gt;=5,"D+",IF(AA5&gt;=4,"D","F")))))))</f>
        <v>B+</v>
      </c>
      <c r="AD5" s="11" t="str">
        <f t="shared" ref="AD5:AD9" si="14">IF(AC5="A","4,00",IF(AC5="B+","3,50",IF(AC5="B","3,00",IF(AC5="C+","2,50",IF(AC5="C","2,00",IF(AC5="D+","1,50",IF(AC5="D","1,00","0")))))))</f>
        <v>3,50</v>
      </c>
      <c r="AE5" s="11">
        <f t="shared" ref="AE5:AE9" si="15">AD5*X5</f>
        <v>7</v>
      </c>
      <c r="AF5" s="8" t="str">
        <f t="shared" ref="AF5:AF9" si="16">IF(AC5="A","Giỏi",IF(AC5="B+","Khá Giỏi",IF(AC5="B","Khá",IF(AC5="C+","Trung Bình Khá",IF(AC5="C","Trung Bình",IF(AC5="D+","Trung Bình Yếu",IF(AC5="D","Yếu","Kém")))))))</f>
        <v>Khá Giỏi</v>
      </c>
    </row>
    <row r="6" spans="1:32">
      <c r="A6" s="9" t="s">
        <v>42</v>
      </c>
      <c r="B6" s="9">
        <v>3</v>
      </c>
      <c r="C6" s="9">
        <v>9.8</v>
      </c>
      <c r="D6" s="9">
        <v>9.8</v>
      </c>
      <c r="E6" s="37">
        <f t="shared" si="0"/>
        <v>9.8</v>
      </c>
      <c r="F6" s="37">
        <f t="shared" si="1"/>
        <v>29.4</v>
      </c>
      <c r="G6" s="9" t="str">
        <f t="shared" si="2"/>
        <v>A</v>
      </c>
      <c r="H6" s="38" t="str">
        <f t="shared" si="3"/>
        <v>4,00</v>
      </c>
      <c r="I6" s="38">
        <f t="shared" si="4"/>
        <v>12</v>
      </c>
      <c r="J6" s="9" t="str">
        <f t="shared" si="5"/>
        <v>Giỏi</v>
      </c>
      <c r="L6" s="8" t="s">
        <v>42</v>
      </c>
      <c r="M6" s="8">
        <v>3</v>
      </c>
      <c r="N6" s="9">
        <v>9.5</v>
      </c>
      <c r="O6" s="9">
        <v>9.5</v>
      </c>
      <c r="P6" s="10">
        <f t="shared" si="6"/>
        <v>9.5</v>
      </c>
      <c r="Q6" s="10">
        <f t="shared" si="7"/>
        <v>28.5</v>
      </c>
      <c r="R6" s="8" t="str">
        <f t="shared" si="8"/>
        <v>A</v>
      </c>
      <c r="S6" s="11" t="str">
        <f t="shared" si="9"/>
        <v>4,00</v>
      </c>
      <c r="T6" s="11">
        <f t="shared" si="10"/>
        <v>12</v>
      </c>
      <c r="U6" s="8" t="str">
        <f t="shared" si="11"/>
        <v>Giỏi</v>
      </c>
      <c r="W6" s="8" t="s">
        <v>43</v>
      </c>
      <c r="X6" s="8">
        <v>3</v>
      </c>
      <c r="Y6" s="9">
        <v>8.1</v>
      </c>
      <c r="Z6" s="8">
        <v>8</v>
      </c>
      <c r="AA6" s="10">
        <f t="shared" si="12"/>
        <v>8.04</v>
      </c>
      <c r="AB6" s="10">
        <f t="shared" si="13"/>
        <v>24.12</v>
      </c>
      <c r="AC6" s="8" t="str">
        <f t="shared" ref="AC6:AC9" si="17">IF(AA6&gt;=8.5,"A",IF(AA6&gt;=7.8,"B+",IF(AA6&gt;=7,"B",IF(AA6&gt;=6.5,"C+",IF(AA6&gt;=5.5,"C",IF(AA6&gt;=5,"D+",IF(AA6&gt;=4,"D","F")))))))</f>
        <v>B+</v>
      </c>
      <c r="AD6" s="11" t="str">
        <f t="shared" si="14"/>
        <v>3,50</v>
      </c>
      <c r="AE6" s="11">
        <f t="shared" si="15"/>
        <v>10.5</v>
      </c>
      <c r="AF6" s="8" t="str">
        <f t="shared" si="16"/>
        <v>Khá Giỏi</v>
      </c>
    </row>
    <row r="7" spans="1:32">
      <c r="A7" s="9" t="s">
        <v>44</v>
      </c>
      <c r="B7" s="9">
        <v>4</v>
      </c>
      <c r="C7" s="9">
        <v>8.8</v>
      </c>
      <c r="D7" s="9">
        <v>7.5</v>
      </c>
      <c r="E7" s="37">
        <f t="shared" si="0"/>
        <v>8.02</v>
      </c>
      <c r="F7" s="37">
        <f t="shared" si="1"/>
        <v>32.08</v>
      </c>
      <c r="G7" s="9" t="str">
        <f t="shared" si="2"/>
        <v>B+</v>
      </c>
      <c r="H7" s="38" t="str">
        <f t="shared" si="3"/>
        <v>3,50</v>
      </c>
      <c r="I7" s="38">
        <f t="shared" si="4"/>
        <v>14</v>
      </c>
      <c r="J7" s="9" t="str">
        <f t="shared" si="5"/>
        <v>Khá Giỏi</v>
      </c>
      <c r="L7" s="8" t="s">
        <v>44</v>
      </c>
      <c r="M7" s="8">
        <v>4</v>
      </c>
      <c r="N7" s="9">
        <v>8.7</v>
      </c>
      <c r="O7" s="8">
        <v>6.5</v>
      </c>
      <c r="P7" s="10">
        <f t="shared" si="6"/>
        <v>7.38</v>
      </c>
      <c r="Q7" s="10">
        <f t="shared" si="7"/>
        <v>29.52</v>
      </c>
      <c r="R7" s="8" t="str">
        <f t="shared" si="8"/>
        <v>B</v>
      </c>
      <c r="S7" s="11" t="str">
        <f t="shared" si="9"/>
        <v>3,00</v>
      </c>
      <c r="T7" s="11">
        <f t="shared" si="10"/>
        <v>12</v>
      </c>
      <c r="U7" s="8" t="str">
        <f t="shared" si="11"/>
        <v>Khá</v>
      </c>
      <c r="W7" s="8" t="s">
        <v>45</v>
      </c>
      <c r="X7" s="8">
        <v>2</v>
      </c>
      <c r="Y7" s="9">
        <v>8</v>
      </c>
      <c r="Z7" s="8">
        <v>8</v>
      </c>
      <c r="AA7" s="10">
        <f t="shared" si="12"/>
        <v>8</v>
      </c>
      <c r="AB7" s="10">
        <f t="shared" si="13"/>
        <v>16</v>
      </c>
      <c r="AC7" s="8" t="str">
        <f t="shared" si="17"/>
        <v>B+</v>
      </c>
      <c r="AD7" s="11" t="str">
        <f t="shared" si="14"/>
        <v>3,50</v>
      </c>
      <c r="AE7" s="11">
        <f t="shared" si="15"/>
        <v>7</v>
      </c>
      <c r="AF7" s="8" t="str">
        <f t="shared" si="16"/>
        <v>Khá Giỏi</v>
      </c>
    </row>
    <row r="8" spans="1:32">
      <c r="A8" s="9" t="s">
        <v>46</v>
      </c>
      <c r="B8" s="9">
        <v>3</v>
      </c>
      <c r="C8" s="9">
        <v>8.9</v>
      </c>
      <c r="D8" s="9">
        <v>4</v>
      </c>
      <c r="E8" s="37">
        <f t="shared" si="0"/>
        <v>5.96</v>
      </c>
      <c r="F8" s="37">
        <f t="shared" si="1"/>
        <v>17.88</v>
      </c>
      <c r="G8" s="9" t="str">
        <f t="shared" si="2"/>
        <v>C</v>
      </c>
      <c r="H8" s="38" t="str">
        <f t="shared" si="3"/>
        <v>2,00</v>
      </c>
      <c r="I8" s="38">
        <f t="shared" si="4"/>
        <v>6</v>
      </c>
      <c r="J8" s="9" t="str">
        <f t="shared" si="5"/>
        <v>Trung Bình</v>
      </c>
      <c r="L8" s="8" t="s">
        <v>46</v>
      </c>
      <c r="M8" s="8">
        <v>3</v>
      </c>
      <c r="N8" s="9">
        <v>8.6</v>
      </c>
      <c r="O8" s="9">
        <v>9</v>
      </c>
      <c r="P8" s="10">
        <f t="shared" si="6"/>
        <v>8.84</v>
      </c>
      <c r="Q8" s="10">
        <f t="shared" si="7"/>
        <v>26.52</v>
      </c>
      <c r="R8" s="8" t="str">
        <f t="shared" si="8"/>
        <v>A</v>
      </c>
      <c r="S8" s="11" t="str">
        <f t="shared" si="9"/>
        <v>4,00</v>
      </c>
      <c r="T8" s="11">
        <f t="shared" si="10"/>
        <v>12</v>
      </c>
      <c r="U8" s="8" t="str">
        <f t="shared" si="11"/>
        <v>Giỏi</v>
      </c>
      <c r="W8" s="8" t="s">
        <v>47</v>
      </c>
      <c r="X8" s="8">
        <v>4</v>
      </c>
      <c r="Y8" s="9">
        <v>8</v>
      </c>
      <c r="Z8" s="8">
        <v>8</v>
      </c>
      <c r="AA8" s="10">
        <f t="shared" si="12"/>
        <v>8</v>
      </c>
      <c r="AB8" s="10">
        <f t="shared" si="13"/>
        <v>32</v>
      </c>
      <c r="AC8" s="8" t="str">
        <f t="shared" si="17"/>
        <v>B+</v>
      </c>
      <c r="AD8" s="11" t="str">
        <f t="shared" si="14"/>
        <v>3,50</v>
      </c>
      <c r="AE8" s="11">
        <f t="shared" si="15"/>
        <v>14</v>
      </c>
      <c r="AF8" s="8" t="str">
        <f t="shared" si="16"/>
        <v>Khá Giỏi</v>
      </c>
    </row>
    <row r="9" spans="1:32">
      <c r="A9" s="9" t="s">
        <v>48</v>
      </c>
      <c r="B9" s="9">
        <v>3</v>
      </c>
      <c r="C9" s="9">
        <v>9</v>
      </c>
      <c r="D9" s="9">
        <v>9</v>
      </c>
      <c r="E9" s="37">
        <f t="shared" si="0"/>
        <v>9</v>
      </c>
      <c r="F9" s="37">
        <f t="shared" si="1"/>
        <v>27</v>
      </c>
      <c r="G9" s="9" t="str">
        <f t="shared" si="2"/>
        <v>A</v>
      </c>
      <c r="H9" s="38" t="str">
        <f t="shared" si="3"/>
        <v>4,00</v>
      </c>
      <c r="I9" s="38">
        <f t="shared" si="4"/>
        <v>12</v>
      </c>
      <c r="J9" s="9" t="str">
        <f t="shared" si="5"/>
        <v>Giỏi</v>
      </c>
      <c r="L9" s="8" t="s">
        <v>48</v>
      </c>
      <c r="M9" s="8">
        <v>3</v>
      </c>
      <c r="N9" s="9">
        <v>8.4</v>
      </c>
      <c r="O9" s="9">
        <v>8</v>
      </c>
      <c r="P9" s="10">
        <f t="shared" si="6"/>
        <v>8.16</v>
      </c>
      <c r="Q9" s="10">
        <f t="shared" si="7"/>
        <v>24.48</v>
      </c>
      <c r="R9" s="8" t="str">
        <f t="shared" si="8"/>
        <v>B+</v>
      </c>
      <c r="S9" s="11" t="str">
        <f t="shared" si="9"/>
        <v>3,50</v>
      </c>
      <c r="T9" s="11">
        <f t="shared" si="10"/>
        <v>10.5</v>
      </c>
      <c r="U9" s="8" t="str">
        <f t="shared" si="11"/>
        <v>Khá Giỏi</v>
      </c>
      <c r="W9" s="8" t="s">
        <v>49</v>
      </c>
      <c r="X9" s="8">
        <v>1</v>
      </c>
      <c r="Y9" s="8">
        <v>9.6</v>
      </c>
      <c r="Z9" s="8">
        <v>9.6</v>
      </c>
      <c r="AA9" s="10">
        <f t="shared" si="12"/>
        <v>9.6</v>
      </c>
      <c r="AB9" s="10">
        <f t="shared" si="13"/>
        <v>9.6</v>
      </c>
      <c r="AC9" s="8" t="str">
        <f t="shared" si="17"/>
        <v>A</v>
      </c>
      <c r="AD9" s="11" t="str">
        <f t="shared" si="14"/>
        <v>4,00</v>
      </c>
      <c r="AE9" s="11">
        <f t="shared" si="15"/>
        <v>4</v>
      </c>
      <c r="AF9" s="8" t="str">
        <f t="shared" si="16"/>
        <v>Giỏi</v>
      </c>
    </row>
    <row r="10" spans="1:32">
      <c r="A10" s="9" t="s">
        <v>50</v>
      </c>
      <c r="B10" s="9">
        <v>4</v>
      </c>
      <c r="C10" s="9">
        <v>8.9</v>
      </c>
      <c r="D10" s="9">
        <v>9.5</v>
      </c>
      <c r="E10" s="37">
        <f t="shared" si="0"/>
        <v>9.26</v>
      </c>
      <c r="F10" s="37">
        <f t="shared" si="1"/>
        <v>37.04</v>
      </c>
      <c r="G10" s="9" t="str">
        <f t="shared" si="2"/>
        <v>A</v>
      </c>
      <c r="H10" s="38" t="str">
        <f t="shared" si="3"/>
        <v>4,00</v>
      </c>
      <c r="I10" s="38">
        <f t="shared" si="4"/>
        <v>16</v>
      </c>
      <c r="J10" s="9" t="str">
        <f t="shared" si="5"/>
        <v>Giỏi</v>
      </c>
      <c r="L10" s="8" t="s">
        <v>50</v>
      </c>
      <c r="M10" s="8">
        <v>4</v>
      </c>
      <c r="N10" s="9">
        <v>9.2</v>
      </c>
      <c r="O10" s="9">
        <v>9</v>
      </c>
      <c r="P10" s="10">
        <f t="shared" si="6"/>
        <v>9.08</v>
      </c>
      <c r="Q10" s="10">
        <f t="shared" si="7"/>
        <v>36.32</v>
      </c>
      <c r="R10" s="8" t="str">
        <f t="shared" si="8"/>
        <v>A</v>
      </c>
      <c r="S10" s="11" t="str">
        <f t="shared" si="9"/>
        <v>4,00</v>
      </c>
      <c r="T10" s="11">
        <f t="shared" si="10"/>
        <v>16</v>
      </c>
      <c r="U10" s="8" t="str">
        <f t="shared" si="11"/>
        <v>Giỏi</v>
      </c>
      <c r="W10" s="12" t="s">
        <v>16</v>
      </c>
      <c r="X10" s="12">
        <f>SUM(X4:X9)</f>
        <v>16</v>
      </c>
      <c r="Y10" s="12"/>
      <c r="Z10" s="12"/>
      <c r="AA10" s="12"/>
      <c r="AB10" s="13"/>
      <c r="AC10" s="13">
        <f>SUM(AB4:AB9)</f>
        <v>128.6</v>
      </c>
      <c r="AD10" s="14"/>
      <c r="AE10" s="23" t="s">
        <v>17</v>
      </c>
      <c r="AF10" s="24">
        <f>AC10/X10</f>
        <v>8.0375</v>
      </c>
    </row>
    <row r="11" spans="1:32">
      <c r="A11" s="39" t="s">
        <v>16</v>
      </c>
      <c r="B11" s="39">
        <f>SUM(B4:B10)</f>
        <v>21</v>
      </c>
      <c r="C11" s="39"/>
      <c r="D11" s="39"/>
      <c r="E11" s="39"/>
      <c r="F11" s="40"/>
      <c r="G11" s="40">
        <f>SUM(F4:F10)</f>
        <v>178.56</v>
      </c>
      <c r="H11" s="41"/>
      <c r="I11" s="46" t="s">
        <v>17</v>
      </c>
      <c r="J11" s="47">
        <f>G11/B11</f>
        <v>8.50285714285714</v>
      </c>
      <c r="L11" s="12" t="s">
        <v>16</v>
      </c>
      <c r="M11" s="12">
        <f>SUM(M4:M10)</f>
        <v>21</v>
      </c>
      <c r="N11" s="12"/>
      <c r="O11" s="12"/>
      <c r="P11" s="12"/>
      <c r="Q11" s="13"/>
      <c r="R11" s="13">
        <f>SUM(Q4:Q10)</f>
        <v>183.34</v>
      </c>
      <c r="S11" s="14"/>
      <c r="T11" s="23" t="s">
        <v>17</v>
      </c>
      <c r="U11" s="24">
        <f>R11/M11</f>
        <v>8.73047619047619</v>
      </c>
      <c r="X11" s="15"/>
      <c r="Y11" s="12" t="s">
        <v>51</v>
      </c>
      <c r="Z11" s="12">
        <v>3.17</v>
      </c>
      <c r="AA11" s="16"/>
      <c r="AB11" s="16"/>
      <c r="AD11" s="18"/>
      <c r="AE11" s="23" t="s">
        <v>8</v>
      </c>
      <c r="AF11" s="24">
        <f>SUM(AE4:AE9)/X10</f>
        <v>3.40625</v>
      </c>
    </row>
    <row r="12" spans="1:32">
      <c r="A12" s="42"/>
      <c r="B12" s="42"/>
      <c r="C12" s="39" t="s">
        <v>51</v>
      </c>
      <c r="D12" s="39">
        <v>3.8</v>
      </c>
      <c r="E12" s="43"/>
      <c r="F12" s="43"/>
      <c r="G12" s="44"/>
      <c r="H12" s="45"/>
      <c r="I12" s="46" t="s">
        <v>8</v>
      </c>
      <c r="J12" s="47">
        <f>SUM(I4:I10)/B11</f>
        <v>3.61904761904762</v>
      </c>
      <c r="L12" s="15"/>
      <c r="M12" s="15"/>
      <c r="N12" s="12" t="s">
        <v>51</v>
      </c>
      <c r="O12" s="12">
        <v>3.77</v>
      </c>
      <c r="P12" s="16"/>
      <c r="Q12" s="16"/>
      <c r="S12" s="18"/>
      <c r="T12" s="23" t="s">
        <v>8</v>
      </c>
      <c r="U12" s="24">
        <f>SUM(T4:T10)/M11</f>
        <v>3.73809523809524</v>
      </c>
      <c r="Y12" s="12" t="s">
        <v>52</v>
      </c>
      <c r="Z12" s="12">
        <v>2.93</v>
      </c>
      <c r="AE12" s="12" t="s">
        <v>53</v>
      </c>
      <c r="AF12" s="24">
        <f>(AF11+Z11+Z12+Z13)/4</f>
        <v>3.2190625</v>
      </c>
    </row>
    <row r="13" spans="9:26">
      <c r="I13" s="12" t="s">
        <v>53</v>
      </c>
      <c r="J13" s="24">
        <f>(J12+D12)/2</f>
        <v>3.70952380952381</v>
      </c>
      <c r="T13" s="12" t="s">
        <v>53</v>
      </c>
      <c r="U13" s="24">
        <f>(U12+O12)/2</f>
        <v>3.75404761904762</v>
      </c>
      <c r="Y13" s="12" t="s">
        <v>54</v>
      </c>
      <c r="Z13" s="12">
        <v>3.37</v>
      </c>
    </row>
    <row r="15" ht="20.4" spans="1:32">
      <c r="A15" s="34" t="s">
        <v>36</v>
      </c>
      <c r="B15" s="1">
        <v>21103101522</v>
      </c>
      <c r="C15" s="1"/>
      <c r="D15" s="1"/>
      <c r="E15" s="1"/>
      <c r="F15" s="1"/>
      <c r="G15" s="1"/>
      <c r="H15" s="1"/>
      <c r="I15" s="1"/>
      <c r="J15" s="1"/>
      <c r="K15" s="48"/>
      <c r="L15" s="34" t="s">
        <v>36</v>
      </c>
      <c r="M15" s="2">
        <v>21103100155</v>
      </c>
      <c r="N15" s="3"/>
      <c r="O15" s="3"/>
      <c r="P15" s="3"/>
      <c r="Q15" s="3"/>
      <c r="R15" s="3"/>
      <c r="S15" s="3"/>
      <c r="T15" s="3"/>
      <c r="U15" s="21"/>
      <c r="W15" s="34" t="s">
        <v>36</v>
      </c>
      <c r="X15" s="2">
        <v>20103100769</v>
      </c>
      <c r="Y15" s="3"/>
      <c r="Z15" s="3"/>
      <c r="AA15" s="3"/>
      <c r="AB15" s="3"/>
      <c r="AC15" s="3"/>
      <c r="AD15" s="3"/>
      <c r="AE15" s="3"/>
      <c r="AF15" s="21"/>
    </row>
    <row r="16" ht="20.4" spans="1:32">
      <c r="A16" s="4" t="s">
        <v>55</v>
      </c>
      <c r="B16" s="5"/>
      <c r="C16" s="5"/>
      <c r="D16" s="5"/>
      <c r="E16" s="5"/>
      <c r="F16" s="5"/>
      <c r="G16" s="5"/>
      <c r="H16" s="5"/>
      <c r="I16" s="5"/>
      <c r="J16" s="22"/>
      <c r="K16" s="48"/>
      <c r="L16" s="4" t="s">
        <v>23</v>
      </c>
      <c r="M16" s="5"/>
      <c r="N16" s="5"/>
      <c r="O16" s="5"/>
      <c r="P16" s="5"/>
      <c r="Q16" s="5"/>
      <c r="R16" s="5"/>
      <c r="S16" s="5"/>
      <c r="T16" s="5"/>
      <c r="U16" s="22"/>
      <c r="W16" s="4" t="s">
        <v>56</v>
      </c>
      <c r="X16" s="5"/>
      <c r="Y16" s="5"/>
      <c r="Z16" s="5"/>
      <c r="AA16" s="5"/>
      <c r="AB16" s="5"/>
      <c r="AC16" s="5"/>
      <c r="AD16" s="5"/>
      <c r="AE16" s="5"/>
      <c r="AF16" s="22"/>
    </row>
    <row r="17" ht="20.4" spans="1:32">
      <c r="A17" s="6" t="s">
        <v>2</v>
      </c>
      <c r="B17" s="6" t="s">
        <v>3</v>
      </c>
      <c r="C17" s="6" t="s">
        <v>4</v>
      </c>
      <c r="D17" s="6" t="s">
        <v>5</v>
      </c>
      <c r="E17" s="7" t="s">
        <v>6</v>
      </c>
      <c r="F17" s="7"/>
      <c r="G17" s="6" t="s">
        <v>7</v>
      </c>
      <c r="H17" s="6" t="s">
        <v>8</v>
      </c>
      <c r="I17" s="6"/>
      <c r="J17" s="6" t="s">
        <v>9</v>
      </c>
      <c r="L17" s="6" t="s">
        <v>2</v>
      </c>
      <c r="M17" s="6" t="s">
        <v>3</v>
      </c>
      <c r="N17" s="6" t="s">
        <v>4</v>
      </c>
      <c r="O17" s="6" t="s">
        <v>5</v>
      </c>
      <c r="P17" s="7" t="s">
        <v>6</v>
      </c>
      <c r="Q17" s="7"/>
      <c r="R17" s="6" t="s">
        <v>7</v>
      </c>
      <c r="S17" s="6" t="s">
        <v>8</v>
      </c>
      <c r="T17" s="6"/>
      <c r="U17" s="6" t="s">
        <v>9</v>
      </c>
      <c r="W17" s="6" t="s">
        <v>2</v>
      </c>
      <c r="X17" s="6" t="s">
        <v>3</v>
      </c>
      <c r="Y17" s="6" t="s">
        <v>4</v>
      </c>
      <c r="Z17" s="6" t="s">
        <v>5</v>
      </c>
      <c r="AA17" s="7" t="s">
        <v>6</v>
      </c>
      <c r="AB17" s="7"/>
      <c r="AC17" s="6" t="s">
        <v>7</v>
      </c>
      <c r="AD17" s="6" t="s">
        <v>8</v>
      </c>
      <c r="AE17" s="6"/>
      <c r="AF17" s="6" t="s">
        <v>9</v>
      </c>
    </row>
    <row r="18" spans="1:32">
      <c r="A18" s="8" t="s">
        <v>38</v>
      </c>
      <c r="B18" s="8">
        <v>2</v>
      </c>
      <c r="C18" s="9">
        <v>9.7</v>
      </c>
      <c r="D18" s="9">
        <v>8</v>
      </c>
      <c r="E18" s="10">
        <f>C18*0.4+D18*0.6</f>
        <v>8.68</v>
      </c>
      <c r="F18" s="10">
        <f>E18*B18</f>
        <v>17.36</v>
      </c>
      <c r="G18" s="8" t="str">
        <f>IF(E18&gt;=8.5,"A",IF(E18&gt;=7.8,"B+",IF(E18&gt;=7,"B",IF(E18&gt;=6.5,"C+",IF(E18&gt;=5.5,"C",IF(E18&gt;=5,"D+",IF(E18&gt;=4,"D","F")))))))</f>
        <v>A</v>
      </c>
      <c r="H18" s="11" t="str">
        <f>IF(G18="A","4,00",IF(G18="B+","3,50",IF(G18="B","3,00",IF(G18="C+","2,50",IF(G18="C","2,00",IF(G18="D+","1,50",IF(G18="D","1,00","0")))))))</f>
        <v>4,00</v>
      </c>
      <c r="I18" s="11">
        <f>H18*B18</f>
        <v>8</v>
      </c>
      <c r="J18" s="8" t="str">
        <f>IF(G18="A","Giỏi",IF(G18="B+","Khá Giỏi",IF(G18="B","Khá",IF(G18="C+","Trung Bình Khá",IF(G18="C","Trung Bình",IF(G18="D+","Trung Bình Yếu",IF(G18="D","Yếu","Kém")))))))</f>
        <v>Giỏi</v>
      </c>
      <c r="L18" s="8" t="s">
        <v>38</v>
      </c>
      <c r="M18" s="8">
        <v>2</v>
      </c>
      <c r="N18" s="9">
        <v>8.6</v>
      </c>
      <c r="O18" s="9">
        <v>9</v>
      </c>
      <c r="P18" s="10">
        <f>N18*0.4+O18*0.6</f>
        <v>8.84</v>
      </c>
      <c r="Q18" s="10">
        <f>P18*M18</f>
        <v>17.68</v>
      </c>
      <c r="R18" s="8" t="str">
        <f>IF(P18&gt;=8.5,"A",IF(P18&gt;=7.8,"B+",IF(P18&gt;=7,"B",IF(P18&gt;=6.5,"C+",IF(P18&gt;=5.5,"C",IF(P18&gt;=5,"D+",IF(P18&gt;=4,"D","F")))))))</f>
        <v>A</v>
      </c>
      <c r="S18" s="11" t="str">
        <f>IF(R18="A","4,00",IF(R18="B+","3,50",IF(R18="B","3,00",IF(R18="C+","2,50",IF(R18="C","2,00",IF(R18="D+","1,50",IF(R18="D","1,00","0")))))))</f>
        <v>4,00</v>
      </c>
      <c r="T18" s="11">
        <f>S18*M18</f>
        <v>8</v>
      </c>
      <c r="U18" s="8" t="str">
        <f>IF(R18="A","Giỏi",IF(R18="B+","Khá Giỏi",IF(R18="B","Khá",IF(R18="C+","Trung Bình Khá",IF(R18="C","Trung Bình",IF(R18="D+","Trung Bình Yếu",IF(R18="D","Yếu","Kém")))))))</f>
        <v>Giỏi</v>
      </c>
      <c r="W18" s="8" t="s">
        <v>39</v>
      </c>
      <c r="X18" s="8">
        <v>4</v>
      </c>
      <c r="Y18" s="9">
        <v>9.8</v>
      </c>
      <c r="Z18" s="9">
        <v>8.8</v>
      </c>
      <c r="AA18" s="10">
        <f>Y18*0.4+Z18*0.6</f>
        <v>9.2</v>
      </c>
      <c r="AB18" s="10">
        <f>AA18*X18</f>
        <v>36.8</v>
      </c>
      <c r="AC18" s="8" t="str">
        <f>IF(AA18&gt;=8.5,"A",IF(AA18&gt;=7.8,"B+",IF(AA18&gt;=7,"B",IF(AA18&gt;=6.5,"C+",IF(AA18&gt;=5.5,"C",IF(AA18&gt;=5,"D+",IF(AA18&gt;=4,"D","F")))))))</f>
        <v>A</v>
      </c>
      <c r="AD18" s="11" t="str">
        <f>IF(AC18="A","4,00",IF(AC18="B+","3,50",IF(AC18="B","3,00",IF(AC18="C+","2,50",IF(AC18="C","2,00",IF(AC18="D+","1,50",IF(AC18="D","1,00","0")))))))</f>
        <v>4,00</v>
      </c>
      <c r="AE18" s="11">
        <f>AD18*X18</f>
        <v>16</v>
      </c>
      <c r="AF18" s="8" t="str">
        <f>IF(AC18="A","Giỏi",IF(AC18="B+","Khá Giỏi",IF(AC18="B","Khá",IF(AC18="C+","Trung Bình Khá",IF(AC18="C","Trung Bình",IF(AC18="D+","Trung Bình Yếu",IF(AC18="D","Yếu","Kém")))))))</f>
        <v>Giỏi</v>
      </c>
    </row>
    <row r="19" spans="1:32">
      <c r="A19" s="8" t="s">
        <v>40</v>
      </c>
      <c r="B19" s="8">
        <v>2</v>
      </c>
      <c r="C19" s="9">
        <v>9.4</v>
      </c>
      <c r="D19" s="9">
        <v>9.5</v>
      </c>
      <c r="E19" s="10">
        <f t="shared" ref="E19:E24" si="18">C19*0.4+D19*0.6</f>
        <v>9.46</v>
      </c>
      <c r="F19" s="10">
        <f t="shared" ref="F19:F24" si="19">E19*B19</f>
        <v>18.92</v>
      </c>
      <c r="G19" s="8" t="str">
        <f t="shared" ref="G19:G24" si="20">IF(E19&gt;=8.5,"A",IF(E19&gt;=7.8,"B+",IF(E19&gt;=7,"B",IF(E19&gt;=6.5,"C+",IF(E19&gt;=5.5,"C",IF(E19&gt;=5,"D+",IF(E19&gt;=4,"D","F")))))))</f>
        <v>A</v>
      </c>
      <c r="H19" s="11" t="str">
        <f t="shared" ref="H19:H24" si="21">IF(G19="A","4,00",IF(G19="B+","3,50",IF(G19="B","3,00",IF(G19="C+","2,50",IF(G19="C","2,00",IF(G19="D+","1,50",IF(G19="D","1,00","0")))))))</f>
        <v>4,00</v>
      </c>
      <c r="I19" s="11">
        <f t="shared" ref="I19:I24" si="22">H19*B19</f>
        <v>8</v>
      </c>
      <c r="J19" s="8" t="str">
        <f t="shared" ref="J19:J24" si="23">IF(G19="A","Giỏi",IF(G19="B+","Khá Giỏi",IF(G19="B","Khá",IF(G19="C+","Trung Bình Khá",IF(G19="C","Trung Bình",IF(G19="D+","Trung Bình Yếu",IF(G19="D","Yếu","Kém")))))))</f>
        <v>Giỏi</v>
      </c>
      <c r="L19" s="8" t="s">
        <v>40</v>
      </c>
      <c r="M19" s="8">
        <v>2</v>
      </c>
      <c r="N19" s="9">
        <v>7.7</v>
      </c>
      <c r="O19" s="9">
        <v>4</v>
      </c>
      <c r="P19" s="10">
        <f>N19*0.4+O19*0.6</f>
        <v>5.48</v>
      </c>
      <c r="Q19" s="10">
        <f t="shared" ref="Q19:Q24" si="24">P19*M19</f>
        <v>10.96</v>
      </c>
      <c r="R19" s="8" t="str">
        <f t="shared" ref="R19:R24" si="25">IF(P19&gt;=8.5,"A",IF(P19&gt;=7.8,"B+",IF(P19&gt;=7,"B",IF(P19&gt;=6.5,"C+",IF(P19&gt;=5.5,"C",IF(P19&gt;=5,"D+",IF(P19&gt;=4,"D","F")))))))</f>
        <v>D+</v>
      </c>
      <c r="S19" s="11" t="str">
        <f t="shared" ref="S19:S24" si="26">IF(R19="A","4,00",IF(R19="B+","3,50",IF(R19="B","3,00",IF(R19="C+","2,50",IF(R19="C","2,00",IF(R19="D+","1,50",IF(R19="D","1,00","0")))))))</f>
        <v>1,50</v>
      </c>
      <c r="T19" s="11">
        <f>S19*M19</f>
        <v>3</v>
      </c>
      <c r="U19" s="8" t="str">
        <f t="shared" ref="U19:U24" si="27">IF(R19="A","Giỏi",IF(R19="B+","Khá Giỏi",IF(R19="B","Khá",IF(R19="C+","Trung Bình Khá",IF(R19="C","Trung Bình",IF(R19="D+","Trung Bình Yếu",IF(R19="D","Yếu","Kém")))))))</f>
        <v>Trung Bình Yếu</v>
      </c>
      <c r="W19" s="8" t="s">
        <v>49</v>
      </c>
      <c r="X19" s="8">
        <v>1</v>
      </c>
      <c r="Y19" s="9">
        <v>9.6</v>
      </c>
      <c r="Z19" s="9">
        <v>10</v>
      </c>
      <c r="AA19" s="10">
        <f t="shared" ref="AA19:AA24" si="28">Y19*0.4+Z19*0.6</f>
        <v>9.84</v>
      </c>
      <c r="AB19" s="10">
        <f t="shared" ref="AB19:AB24" si="29">AA19*X19</f>
        <v>9.84</v>
      </c>
      <c r="AC19" s="8" t="str">
        <f t="shared" ref="AC19:AC24" si="30">IF(AA19&gt;=8.5,"A",IF(AA19&gt;=7.8,"B+",IF(AA19&gt;=7,"B",IF(AA19&gt;=6.5,"C+",IF(AA19&gt;=5.5,"C",IF(AA19&gt;=5,"D+",IF(AA19&gt;=4,"D","F")))))))</f>
        <v>A</v>
      </c>
      <c r="AD19" s="11" t="str">
        <f t="shared" ref="AD19:AD24" si="31">IF(AC19="A","4,00",IF(AC19="B+","3,50",IF(AC19="B","3,00",IF(AC19="C+","2,50",IF(AC19="C","2,00",IF(AC19="D+","1,50",IF(AC19="D","1,00","0")))))))</f>
        <v>4,00</v>
      </c>
      <c r="AE19" s="11">
        <f t="shared" ref="AE19:AE24" si="32">AD19*X19</f>
        <v>4</v>
      </c>
      <c r="AF19" s="8" t="str">
        <f t="shared" ref="AF19:AF24" si="33">IF(AC19="A","Giỏi",IF(AC19="B+","Khá Giỏi",IF(AC19="B","Khá",IF(AC19="C+","Trung Bình Khá",IF(AC19="C","Trung Bình",IF(AC19="D+","Trung Bình Yếu",IF(AC19="D","Yếu","Kém")))))))</f>
        <v>Giỏi</v>
      </c>
    </row>
    <row r="20" spans="1:32">
      <c r="A20" s="8" t="s">
        <v>42</v>
      </c>
      <c r="B20" s="8">
        <v>3</v>
      </c>
      <c r="C20" s="9">
        <v>8.8</v>
      </c>
      <c r="D20" s="9">
        <v>8.8</v>
      </c>
      <c r="E20" s="10">
        <f t="shared" si="18"/>
        <v>8.8</v>
      </c>
      <c r="F20" s="10">
        <f t="shared" si="19"/>
        <v>26.4</v>
      </c>
      <c r="G20" s="8" t="str">
        <f t="shared" si="20"/>
        <v>A</v>
      </c>
      <c r="H20" s="11" t="str">
        <f t="shared" si="21"/>
        <v>4,00</v>
      </c>
      <c r="I20" s="11">
        <f t="shared" si="22"/>
        <v>12</v>
      </c>
      <c r="J20" s="8" t="str">
        <f t="shared" si="23"/>
        <v>Giỏi</v>
      </c>
      <c r="L20" s="8" t="s">
        <v>42</v>
      </c>
      <c r="M20" s="8">
        <v>3</v>
      </c>
      <c r="N20" s="9">
        <v>9.2</v>
      </c>
      <c r="O20" s="9">
        <v>9.2</v>
      </c>
      <c r="P20" s="10">
        <f t="shared" ref="P20:P24" si="34">N20*0.4+O20*0.6</f>
        <v>9.2</v>
      </c>
      <c r="Q20" s="10">
        <f t="shared" si="24"/>
        <v>27.6</v>
      </c>
      <c r="R20" s="8" t="str">
        <f t="shared" si="25"/>
        <v>A</v>
      </c>
      <c r="S20" s="11" t="str">
        <f t="shared" si="26"/>
        <v>4,00</v>
      </c>
      <c r="T20" s="11">
        <f t="shared" ref="T20:T24" si="35">S20*M20</f>
        <v>12</v>
      </c>
      <c r="U20" s="8" t="str">
        <f t="shared" si="27"/>
        <v>Giỏi</v>
      </c>
      <c r="W20" s="8" t="s">
        <v>57</v>
      </c>
      <c r="X20" s="8">
        <v>3</v>
      </c>
      <c r="Y20" s="9">
        <v>9</v>
      </c>
      <c r="Z20" s="9">
        <v>8</v>
      </c>
      <c r="AA20" s="10">
        <f t="shared" si="28"/>
        <v>8.4</v>
      </c>
      <c r="AB20" s="10">
        <f t="shared" si="29"/>
        <v>25.2</v>
      </c>
      <c r="AC20" s="8" t="str">
        <f t="shared" si="30"/>
        <v>B+</v>
      </c>
      <c r="AD20" s="11" t="str">
        <f t="shared" si="31"/>
        <v>3,50</v>
      </c>
      <c r="AE20" s="11">
        <f t="shared" si="32"/>
        <v>10.5</v>
      </c>
      <c r="AF20" s="8" t="str">
        <f t="shared" si="33"/>
        <v>Khá Giỏi</v>
      </c>
    </row>
    <row r="21" spans="1:32">
      <c r="A21" s="8" t="s">
        <v>44</v>
      </c>
      <c r="B21" s="8">
        <v>4</v>
      </c>
      <c r="C21" s="9">
        <v>7</v>
      </c>
      <c r="D21" s="9">
        <v>7</v>
      </c>
      <c r="E21" s="10">
        <f t="shared" si="18"/>
        <v>7</v>
      </c>
      <c r="F21" s="10">
        <f t="shared" si="19"/>
        <v>28</v>
      </c>
      <c r="G21" s="8" t="str">
        <f t="shared" si="20"/>
        <v>B</v>
      </c>
      <c r="H21" s="11" t="str">
        <f t="shared" si="21"/>
        <v>3,00</v>
      </c>
      <c r="I21" s="11">
        <f t="shared" si="22"/>
        <v>12</v>
      </c>
      <c r="J21" s="8" t="str">
        <f t="shared" si="23"/>
        <v>Khá</v>
      </c>
      <c r="L21" s="8" t="s">
        <v>44</v>
      </c>
      <c r="M21" s="8">
        <v>4</v>
      </c>
      <c r="N21" s="9">
        <v>7.8</v>
      </c>
      <c r="O21" s="9">
        <v>7</v>
      </c>
      <c r="P21" s="10">
        <f t="shared" si="34"/>
        <v>7.32</v>
      </c>
      <c r="Q21" s="10">
        <f t="shared" si="24"/>
        <v>29.28</v>
      </c>
      <c r="R21" s="8" t="str">
        <f t="shared" si="25"/>
        <v>B</v>
      </c>
      <c r="S21" s="11" t="str">
        <f t="shared" si="26"/>
        <v>3,00</v>
      </c>
      <c r="T21" s="11">
        <f t="shared" si="35"/>
        <v>12</v>
      </c>
      <c r="U21" s="8" t="str">
        <f t="shared" si="27"/>
        <v>Khá</v>
      </c>
      <c r="W21" s="8" t="s">
        <v>58</v>
      </c>
      <c r="X21" s="8">
        <v>3</v>
      </c>
      <c r="Y21" s="9">
        <v>9.2</v>
      </c>
      <c r="Z21" s="9">
        <v>9</v>
      </c>
      <c r="AA21" s="10">
        <f t="shared" si="28"/>
        <v>9.08</v>
      </c>
      <c r="AB21" s="10">
        <f t="shared" si="29"/>
        <v>27.24</v>
      </c>
      <c r="AC21" s="8" t="str">
        <f t="shared" si="30"/>
        <v>A</v>
      </c>
      <c r="AD21" s="11" t="str">
        <f t="shared" si="31"/>
        <v>4,00</v>
      </c>
      <c r="AE21" s="11">
        <f t="shared" si="32"/>
        <v>12</v>
      </c>
      <c r="AF21" s="8" t="str">
        <f t="shared" si="33"/>
        <v>Giỏi</v>
      </c>
    </row>
    <row r="22" spans="1:32">
      <c r="A22" s="8" t="s">
        <v>46</v>
      </c>
      <c r="B22" s="8">
        <v>3</v>
      </c>
      <c r="C22" s="9">
        <v>9.1</v>
      </c>
      <c r="D22" s="9">
        <v>9</v>
      </c>
      <c r="E22" s="10">
        <f t="shared" si="18"/>
        <v>9.04</v>
      </c>
      <c r="F22" s="10">
        <f t="shared" si="19"/>
        <v>27.12</v>
      </c>
      <c r="G22" s="8" t="str">
        <f t="shared" si="20"/>
        <v>A</v>
      </c>
      <c r="H22" s="11" t="str">
        <f t="shared" si="21"/>
        <v>4,00</v>
      </c>
      <c r="I22" s="11">
        <f t="shared" si="22"/>
        <v>12</v>
      </c>
      <c r="J22" s="8" t="str">
        <f t="shared" si="23"/>
        <v>Giỏi</v>
      </c>
      <c r="L22" s="8" t="s">
        <v>46</v>
      </c>
      <c r="M22" s="8">
        <v>3</v>
      </c>
      <c r="N22" s="9">
        <v>8.6</v>
      </c>
      <c r="O22" s="9">
        <v>7</v>
      </c>
      <c r="P22" s="10">
        <f t="shared" si="34"/>
        <v>7.64</v>
      </c>
      <c r="Q22" s="10">
        <f t="shared" si="24"/>
        <v>22.92</v>
      </c>
      <c r="R22" s="8" t="str">
        <f t="shared" si="25"/>
        <v>B</v>
      </c>
      <c r="S22" s="11" t="str">
        <f t="shared" si="26"/>
        <v>3,00</v>
      </c>
      <c r="T22" s="11">
        <f t="shared" si="35"/>
        <v>9</v>
      </c>
      <c r="U22" s="8" t="str">
        <f t="shared" si="27"/>
        <v>Khá</v>
      </c>
      <c r="W22" s="8" t="s">
        <v>45</v>
      </c>
      <c r="X22" s="8">
        <v>2</v>
      </c>
      <c r="Y22" s="9">
        <v>9.5</v>
      </c>
      <c r="Z22" s="9">
        <v>9.5</v>
      </c>
      <c r="AA22" s="10">
        <f t="shared" si="28"/>
        <v>9.5</v>
      </c>
      <c r="AB22" s="10">
        <f t="shared" si="29"/>
        <v>19</v>
      </c>
      <c r="AC22" s="8" t="str">
        <f t="shared" si="30"/>
        <v>A</v>
      </c>
      <c r="AD22" s="11" t="str">
        <f t="shared" si="31"/>
        <v>4,00</v>
      </c>
      <c r="AE22" s="11">
        <f t="shared" si="32"/>
        <v>8</v>
      </c>
      <c r="AF22" s="8" t="str">
        <f t="shared" si="33"/>
        <v>Giỏi</v>
      </c>
    </row>
    <row r="23" spans="1:32">
      <c r="A23" s="8" t="s">
        <v>48</v>
      </c>
      <c r="B23" s="8">
        <v>3</v>
      </c>
      <c r="C23" s="9">
        <v>8.5</v>
      </c>
      <c r="D23" s="9">
        <v>8</v>
      </c>
      <c r="E23" s="10">
        <f t="shared" si="18"/>
        <v>8.2</v>
      </c>
      <c r="F23" s="10">
        <f t="shared" si="19"/>
        <v>24.6</v>
      </c>
      <c r="G23" s="8" t="str">
        <f t="shared" si="20"/>
        <v>B+</v>
      </c>
      <c r="H23" s="11" t="str">
        <f t="shared" si="21"/>
        <v>3,50</v>
      </c>
      <c r="I23" s="11">
        <f t="shared" si="22"/>
        <v>10.5</v>
      </c>
      <c r="J23" s="8" t="str">
        <f t="shared" si="23"/>
        <v>Khá Giỏi</v>
      </c>
      <c r="L23" s="8" t="s">
        <v>48</v>
      </c>
      <c r="M23" s="8">
        <v>3</v>
      </c>
      <c r="N23" s="9">
        <v>7.7</v>
      </c>
      <c r="O23" s="9">
        <v>7.5</v>
      </c>
      <c r="P23" s="10">
        <f t="shared" si="34"/>
        <v>7.58</v>
      </c>
      <c r="Q23" s="10">
        <f t="shared" si="24"/>
        <v>22.74</v>
      </c>
      <c r="R23" s="8" t="str">
        <f t="shared" si="25"/>
        <v>B</v>
      </c>
      <c r="S23" s="11" t="str">
        <f t="shared" si="26"/>
        <v>3,00</v>
      </c>
      <c r="T23" s="11">
        <f t="shared" si="35"/>
        <v>9</v>
      </c>
      <c r="U23" s="8" t="str">
        <f t="shared" si="27"/>
        <v>Khá</v>
      </c>
      <c r="W23" s="8" t="s">
        <v>47</v>
      </c>
      <c r="X23" s="8">
        <v>4</v>
      </c>
      <c r="Y23" s="9">
        <v>8</v>
      </c>
      <c r="Z23" s="9">
        <v>8</v>
      </c>
      <c r="AA23" s="10">
        <f t="shared" si="28"/>
        <v>8</v>
      </c>
      <c r="AB23" s="10">
        <f t="shared" si="29"/>
        <v>32</v>
      </c>
      <c r="AC23" s="8" t="str">
        <f t="shared" si="30"/>
        <v>B+</v>
      </c>
      <c r="AD23" s="11" t="str">
        <f t="shared" si="31"/>
        <v>3,50</v>
      </c>
      <c r="AE23" s="11">
        <f t="shared" si="32"/>
        <v>14</v>
      </c>
      <c r="AF23" s="8" t="str">
        <f t="shared" si="33"/>
        <v>Khá Giỏi</v>
      </c>
    </row>
    <row r="24" spans="1:32">
      <c r="A24" s="8" t="s">
        <v>50</v>
      </c>
      <c r="B24" s="8">
        <v>4</v>
      </c>
      <c r="C24" s="9">
        <v>9.8</v>
      </c>
      <c r="D24" s="9">
        <v>10</v>
      </c>
      <c r="E24" s="10">
        <f t="shared" si="18"/>
        <v>9.92</v>
      </c>
      <c r="F24" s="10">
        <f t="shared" si="19"/>
        <v>39.68</v>
      </c>
      <c r="G24" s="8" t="str">
        <f t="shared" si="20"/>
        <v>A</v>
      </c>
      <c r="H24" s="11" t="str">
        <f t="shared" si="21"/>
        <v>4,00</v>
      </c>
      <c r="I24" s="11">
        <f t="shared" si="22"/>
        <v>16</v>
      </c>
      <c r="J24" s="8" t="str">
        <f t="shared" si="23"/>
        <v>Giỏi</v>
      </c>
      <c r="L24" s="8" t="s">
        <v>50</v>
      </c>
      <c r="M24" s="8">
        <v>4</v>
      </c>
      <c r="N24" s="9">
        <v>7.4</v>
      </c>
      <c r="O24" s="9">
        <v>7</v>
      </c>
      <c r="P24" s="10">
        <f t="shared" si="34"/>
        <v>7.16</v>
      </c>
      <c r="Q24" s="10">
        <f t="shared" si="24"/>
        <v>28.64</v>
      </c>
      <c r="R24" s="8" t="str">
        <f t="shared" si="25"/>
        <v>B</v>
      </c>
      <c r="S24" s="11" t="str">
        <f t="shared" si="26"/>
        <v>3,00</v>
      </c>
      <c r="T24" s="11">
        <f t="shared" si="35"/>
        <v>12</v>
      </c>
      <c r="U24" s="8" t="str">
        <f t="shared" si="27"/>
        <v>Khá</v>
      </c>
      <c r="W24" s="8" t="s">
        <v>59</v>
      </c>
      <c r="X24" s="8">
        <v>3</v>
      </c>
      <c r="Y24" s="9">
        <v>9</v>
      </c>
      <c r="Z24" s="8">
        <v>9</v>
      </c>
      <c r="AA24" s="10">
        <f t="shared" si="28"/>
        <v>9</v>
      </c>
      <c r="AB24" s="10">
        <f t="shared" si="29"/>
        <v>27</v>
      </c>
      <c r="AC24" s="8" t="str">
        <f t="shared" si="30"/>
        <v>A</v>
      </c>
      <c r="AD24" s="11" t="str">
        <f t="shared" si="31"/>
        <v>4,00</v>
      </c>
      <c r="AE24" s="11">
        <f t="shared" si="32"/>
        <v>12</v>
      </c>
      <c r="AF24" s="8" t="str">
        <f t="shared" si="33"/>
        <v>Giỏi</v>
      </c>
    </row>
    <row r="25" spans="1:32">
      <c r="A25" s="12" t="s">
        <v>16</v>
      </c>
      <c r="B25" s="12">
        <f>SUM(B18:B24)</f>
        <v>21</v>
      </c>
      <c r="C25" s="12"/>
      <c r="D25" s="12"/>
      <c r="E25" s="12"/>
      <c r="F25" s="13"/>
      <c r="G25" s="13">
        <f>SUM(F18:F24)</f>
        <v>182.08</v>
      </c>
      <c r="H25" s="14"/>
      <c r="I25" s="23" t="s">
        <v>17</v>
      </c>
      <c r="J25" s="24">
        <f>G25/B25</f>
        <v>8.67047619047619</v>
      </c>
      <c r="L25" s="12" t="s">
        <v>16</v>
      </c>
      <c r="M25" s="12">
        <f>SUM(M18:M24)</f>
        <v>21</v>
      </c>
      <c r="N25" s="12"/>
      <c r="O25" s="12"/>
      <c r="P25" s="12"/>
      <c r="Q25" s="13"/>
      <c r="R25" s="13">
        <f>SUM(Q18:Q24)</f>
        <v>159.82</v>
      </c>
      <c r="S25" s="14"/>
      <c r="T25" s="23" t="s">
        <v>17</v>
      </c>
      <c r="U25" s="24">
        <f>R25/M25</f>
        <v>7.61047619047619</v>
      </c>
      <c r="W25" s="12" t="s">
        <v>16</v>
      </c>
      <c r="X25" s="12">
        <f>SUM(X18:X24)</f>
        <v>20</v>
      </c>
      <c r="Y25" s="12"/>
      <c r="Z25" s="12"/>
      <c r="AA25" s="12"/>
      <c r="AB25" s="13"/>
      <c r="AC25" s="13">
        <f>SUM(AB18:AB24)</f>
        <v>177.08</v>
      </c>
      <c r="AD25" s="14"/>
      <c r="AE25" s="23" t="s">
        <v>17</v>
      </c>
      <c r="AF25" s="24">
        <f>AC25/X25</f>
        <v>8.854</v>
      </c>
    </row>
    <row r="26" spans="1:32">
      <c r="A26" s="15"/>
      <c r="B26" s="15"/>
      <c r="C26" s="12" t="s">
        <v>51</v>
      </c>
      <c r="D26" s="12">
        <v>3.93</v>
      </c>
      <c r="E26" s="16"/>
      <c r="F26" s="16"/>
      <c r="H26" s="18"/>
      <c r="I26" s="23" t="s">
        <v>8</v>
      </c>
      <c r="J26" s="24">
        <f>SUM(I18:I24)/B25</f>
        <v>3.73809523809524</v>
      </c>
      <c r="L26" s="15"/>
      <c r="M26" s="15"/>
      <c r="N26" s="12" t="s">
        <v>51</v>
      </c>
      <c r="O26" s="12">
        <v>3.3</v>
      </c>
      <c r="P26" s="16"/>
      <c r="Q26" s="16"/>
      <c r="S26" s="18"/>
      <c r="T26" s="23" t="s">
        <v>8</v>
      </c>
      <c r="U26" s="24">
        <f>SUM(T18:T24)/M25</f>
        <v>3.0952380952381</v>
      </c>
      <c r="X26" s="15"/>
      <c r="Y26" s="12" t="s">
        <v>51</v>
      </c>
      <c r="Z26" s="12"/>
      <c r="AA26" s="16"/>
      <c r="AB26" s="16"/>
      <c r="AD26" s="18"/>
      <c r="AE26" s="23" t="s">
        <v>8</v>
      </c>
      <c r="AF26" s="24">
        <f>SUM(AE18:AE24)/X25</f>
        <v>3.825</v>
      </c>
    </row>
    <row r="27" spans="9:32">
      <c r="I27" s="12" t="s">
        <v>53</v>
      </c>
      <c r="J27" s="24">
        <f>(J26+D26)/2</f>
        <v>3.83404761904762</v>
      </c>
      <c r="T27" s="12" t="s">
        <v>53</v>
      </c>
      <c r="U27" s="24">
        <f>(U26+O26)/2</f>
        <v>3.19761904761905</v>
      </c>
      <c r="Y27" s="12" t="s">
        <v>52</v>
      </c>
      <c r="Z27" s="12"/>
      <c r="AE27" s="12" t="s">
        <v>53</v>
      </c>
      <c r="AF27" s="24">
        <f>(AF26+Z28)/2</f>
        <v>3.6875</v>
      </c>
    </row>
    <row r="28" spans="25:26">
      <c r="Y28" s="12" t="s">
        <v>54</v>
      </c>
      <c r="Z28" s="12">
        <v>3.55</v>
      </c>
    </row>
    <row r="29" ht="20.4" spans="1:21">
      <c r="A29" s="34" t="s">
        <v>36</v>
      </c>
      <c r="B29" s="2">
        <v>21103101192</v>
      </c>
      <c r="C29" s="3"/>
      <c r="D29" s="3"/>
      <c r="E29" s="3"/>
      <c r="F29" s="3"/>
      <c r="G29" s="3"/>
      <c r="H29" s="3"/>
      <c r="I29" s="3"/>
      <c r="J29" s="21"/>
      <c r="K29" s="48"/>
      <c r="L29" s="34" t="s">
        <v>36</v>
      </c>
      <c r="M29" s="2">
        <v>21103100119</v>
      </c>
      <c r="N29" s="3"/>
      <c r="O29" s="3"/>
      <c r="P29" s="3"/>
      <c r="Q29" s="3"/>
      <c r="R29" s="3"/>
      <c r="S29" s="3"/>
      <c r="T29" s="3"/>
      <c r="U29" s="21"/>
    </row>
    <row r="30" ht="20.4" spans="1:32">
      <c r="A30" s="4" t="s">
        <v>19</v>
      </c>
      <c r="B30" s="5"/>
      <c r="C30" s="5"/>
      <c r="D30" s="5"/>
      <c r="E30" s="5"/>
      <c r="F30" s="5"/>
      <c r="G30" s="5"/>
      <c r="H30" s="5"/>
      <c r="I30" s="5"/>
      <c r="J30" s="22"/>
      <c r="K30" s="48"/>
      <c r="L30" s="4" t="s">
        <v>60</v>
      </c>
      <c r="M30" s="5"/>
      <c r="N30" s="5"/>
      <c r="O30" s="5"/>
      <c r="P30" s="5"/>
      <c r="Q30" s="5"/>
      <c r="R30" s="5"/>
      <c r="S30" s="5"/>
      <c r="T30" s="5"/>
      <c r="U30" s="22"/>
      <c r="W30" s="34" t="s">
        <v>36</v>
      </c>
      <c r="X30" s="2" t="s">
        <v>61</v>
      </c>
      <c r="Y30" s="3"/>
      <c r="Z30" s="3"/>
      <c r="AA30" s="3"/>
      <c r="AB30" s="3"/>
      <c r="AC30" s="3"/>
      <c r="AD30" s="3"/>
      <c r="AE30" s="3"/>
      <c r="AF30" s="21"/>
    </row>
    <row r="31" ht="20.4" spans="1:32">
      <c r="A31" s="6" t="s">
        <v>2</v>
      </c>
      <c r="B31" s="6" t="s">
        <v>3</v>
      </c>
      <c r="C31" s="6" t="s">
        <v>4</v>
      </c>
      <c r="D31" s="6" t="s">
        <v>5</v>
      </c>
      <c r="E31" s="7" t="s">
        <v>6</v>
      </c>
      <c r="F31" s="7"/>
      <c r="G31" s="6" t="s">
        <v>7</v>
      </c>
      <c r="H31" s="6" t="s">
        <v>8</v>
      </c>
      <c r="I31" s="6"/>
      <c r="J31" s="6" t="s">
        <v>9</v>
      </c>
      <c r="L31" s="6" t="s">
        <v>2</v>
      </c>
      <c r="M31" s="6" t="s">
        <v>3</v>
      </c>
      <c r="N31" s="6" t="s">
        <v>4</v>
      </c>
      <c r="O31" s="6" t="s">
        <v>5</v>
      </c>
      <c r="P31" s="7" t="s">
        <v>6</v>
      </c>
      <c r="Q31" s="7"/>
      <c r="R31" s="6" t="s">
        <v>7</v>
      </c>
      <c r="S31" s="6" t="s">
        <v>8</v>
      </c>
      <c r="T31" s="6"/>
      <c r="U31" s="6" t="s">
        <v>9</v>
      </c>
      <c r="W31" s="4" t="s">
        <v>62</v>
      </c>
      <c r="X31" s="5"/>
      <c r="Y31" s="5"/>
      <c r="Z31" s="5"/>
      <c r="AA31" s="5"/>
      <c r="AB31" s="5"/>
      <c r="AC31" s="5"/>
      <c r="AD31" s="5"/>
      <c r="AE31" s="5"/>
      <c r="AF31" s="22"/>
    </row>
    <row r="32" spans="1:32">
      <c r="A32" s="8" t="s">
        <v>38</v>
      </c>
      <c r="B32" s="8">
        <v>2</v>
      </c>
      <c r="C32" s="9">
        <v>9.4</v>
      </c>
      <c r="D32" s="9">
        <v>8.5</v>
      </c>
      <c r="E32" s="10">
        <f>C32*0.4+D32*0.6</f>
        <v>8.86</v>
      </c>
      <c r="F32" s="10">
        <f>E32*B32</f>
        <v>17.72</v>
      </c>
      <c r="G32" s="8" t="str">
        <f>IF(E32&gt;=8.5,"A",IF(E32&gt;=7.8,"B+",IF(E32&gt;=7,"B",IF(E32&gt;=6.5,"C+",IF(E32&gt;=5.5,"C",IF(E32&gt;=5,"D+",IF(E32&gt;=4,"D","F")))))))</f>
        <v>A</v>
      </c>
      <c r="H32" s="11" t="str">
        <f>IF(G32="A","4,00",IF(G32="B+","3,50",IF(G32="B","3,00",IF(G32="C+","2,50",IF(G32="C","2,00",IF(G32="D+","1,50",IF(G32="D","1,00","0")))))))</f>
        <v>4,00</v>
      </c>
      <c r="I32" s="11">
        <f>H32*B32</f>
        <v>8</v>
      </c>
      <c r="J32" s="8" t="str">
        <f>IF(G32="A","Giỏi",IF(G32="B+","Khá Giỏi",IF(G32="B","Khá",IF(G32="C+","Trung Bình Khá",IF(G32="C","Trung Bình",IF(G32="D+","Trung Bình Yếu",IF(G32="D","Yếu","Kém")))))))</f>
        <v>Giỏi</v>
      </c>
      <c r="L32" s="8" t="s">
        <v>38</v>
      </c>
      <c r="M32" s="8">
        <v>2</v>
      </c>
      <c r="N32" s="9">
        <v>8.7</v>
      </c>
      <c r="O32" s="9">
        <v>7</v>
      </c>
      <c r="P32" s="10">
        <f>N32*0.4+O32*0.6</f>
        <v>7.68</v>
      </c>
      <c r="Q32" s="10">
        <f>P32*M32</f>
        <v>15.36</v>
      </c>
      <c r="R32" s="8" t="str">
        <f>IF(P32&gt;=8.5,"A",IF(P32&gt;=7.8,"B+",IF(P32&gt;=7,"B",IF(P32&gt;=6.5,"C+",IF(P32&gt;=5.5,"C",IF(P32&gt;=5,"D+",IF(P32&gt;=4,"D","F")))))))</f>
        <v>B</v>
      </c>
      <c r="S32" s="11" t="str">
        <f>IF(R32="A","4,00",IF(R32="B+","3,50",IF(R32="B","3,00",IF(R32="C+","2,50",IF(R32="C","2,00",IF(R32="D+","1,50",IF(R32="D","1,00","0")))))))</f>
        <v>3,00</v>
      </c>
      <c r="T32" s="11">
        <f>S32*M32</f>
        <v>6</v>
      </c>
      <c r="U32" s="8" t="str">
        <f>IF(R32="A","Giỏi",IF(R32="B+","Khá Giỏi",IF(R32="B","Khá",IF(R32="C+","Trung Bình Khá",IF(R32="C","Trung Bình",IF(R32="D+","Trung Bình Yếu",IF(R32="D","Yếu","Kém")))))))</f>
        <v>Khá</v>
      </c>
      <c r="W32" s="6" t="s">
        <v>2</v>
      </c>
      <c r="X32" s="6" t="s">
        <v>3</v>
      </c>
      <c r="Y32" s="6" t="s">
        <v>4</v>
      </c>
      <c r="Z32" s="6" t="s">
        <v>5</v>
      </c>
      <c r="AA32" s="7" t="s">
        <v>6</v>
      </c>
      <c r="AB32" s="7"/>
      <c r="AC32" s="6" t="s">
        <v>7</v>
      </c>
      <c r="AD32" s="6" t="s">
        <v>8</v>
      </c>
      <c r="AE32" s="6"/>
      <c r="AF32" s="6" t="s">
        <v>9</v>
      </c>
    </row>
    <row r="33" spans="1:32">
      <c r="A33" s="8" t="s">
        <v>40</v>
      </c>
      <c r="B33" s="8">
        <v>2</v>
      </c>
      <c r="C33" s="9">
        <v>9</v>
      </c>
      <c r="D33" s="9">
        <v>9</v>
      </c>
      <c r="E33" s="10">
        <f t="shared" ref="E33:E38" si="36">C33*0.4+D33*0.6</f>
        <v>9</v>
      </c>
      <c r="F33" s="10">
        <f t="shared" ref="F33:F38" si="37">E33*B33</f>
        <v>18</v>
      </c>
      <c r="G33" s="8" t="str">
        <f t="shared" ref="G33:G38" si="38">IF(E33&gt;=8.5,"A",IF(E33&gt;=7.8,"B+",IF(E33&gt;=7,"B",IF(E33&gt;=6.5,"C+",IF(E33&gt;=5.5,"C",IF(E33&gt;=5,"D+",IF(E33&gt;=4,"D","F")))))))</f>
        <v>A</v>
      </c>
      <c r="H33" s="11" t="str">
        <f t="shared" ref="H33:H38" si="39">IF(G33="A","4,00",IF(G33="B+","3,50",IF(G33="B","3,00",IF(G33="C+","2,50",IF(G33="C","2,00",IF(G33="D+","1,50",IF(G33="D","1,00","0")))))))</f>
        <v>4,00</v>
      </c>
      <c r="I33" s="11">
        <f t="shared" ref="I33:I38" si="40">H33*B33</f>
        <v>8</v>
      </c>
      <c r="J33" s="8" t="str">
        <f t="shared" ref="J33:J38" si="41">IF(G33="A","Giỏi",IF(G33="B+","Khá Giỏi",IF(G33="B","Khá",IF(G33="C+","Trung Bình Khá",IF(G33="C","Trung Bình",IF(G33="D+","Trung Bình Yếu",IF(G33="D","Yếu","Kém")))))))</f>
        <v>Giỏi</v>
      </c>
      <c r="L33" s="8" t="s">
        <v>40</v>
      </c>
      <c r="M33" s="8">
        <v>2</v>
      </c>
      <c r="N33" s="9">
        <v>8.8</v>
      </c>
      <c r="O33" s="9">
        <v>8.5</v>
      </c>
      <c r="P33" s="10">
        <f t="shared" ref="P33:P38" si="42">N33*0.4+O33*0.6</f>
        <v>8.62</v>
      </c>
      <c r="Q33" s="10">
        <f t="shared" ref="Q33:Q38" si="43">P33*M33</f>
        <v>17.24</v>
      </c>
      <c r="R33" s="8" t="str">
        <f t="shared" ref="R33:R38" si="44">IF(P33&gt;=8.5,"A",IF(P33&gt;=7.8,"B+",IF(P33&gt;=7,"B",IF(P33&gt;=6.5,"C+",IF(P33&gt;=5.5,"C",IF(P33&gt;=5,"D+",IF(P33&gt;=4,"D","F")))))))</f>
        <v>A</v>
      </c>
      <c r="S33" s="11" t="str">
        <f t="shared" ref="S33:S38" si="45">IF(R33="A","4,00",IF(R33="B+","3,50",IF(R33="B","3,00",IF(R33="C+","2,50",IF(R33="C","2,00",IF(R33="D+","1,50",IF(R33="D","1,00","0")))))))</f>
        <v>4,00</v>
      </c>
      <c r="T33" s="11">
        <f t="shared" ref="T33:T38" si="46">S33*M33</f>
        <v>8</v>
      </c>
      <c r="U33" s="8" t="str">
        <f t="shared" ref="U33:U38" si="47">IF(R33="A","Giỏi",IF(R33="B+","Khá Giỏi",IF(R33="B","Khá",IF(R33="C+","Trung Bình Khá",IF(R33="C","Trung Bình",IF(R33="D+","Trung Bình Yếu",IF(R33="D","Yếu","Kém")))))))</f>
        <v>Giỏi</v>
      </c>
      <c r="W33" s="8" t="s">
        <v>63</v>
      </c>
      <c r="X33" s="8">
        <v>2</v>
      </c>
      <c r="Y33" s="9">
        <v>6.2</v>
      </c>
      <c r="Z33" s="9">
        <v>6.5</v>
      </c>
      <c r="AA33" s="10">
        <f>Y33*0.4+Z33*0.6</f>
        <v>6.38</v>
      </c>
      <c r="AB33" s="10">
        <f>AA33*X33</f>
        <v>12.76</v>
      </c>
      <c r="AC33" s="8" t="str">
        <f>IF(AA33&gt;=8.5,"A",IF(AA33&gt;=7.8,"B+",IF(AA33&gt;=7,"B",IF(AA33&gt;=6.5,"C+",IF(AA33&gt;=5.5,"C",IF(AA33&gt;=5,"D+",IF(AA33&gt;=4,"D","F")))))))</f>
        <v>C</v>
      </c>
      <c r="AD33" s="11" t="str">
        <f>IF(AC33="A","4,00",IF(AC33="B+","3,50",IF(AC33="B","3,00",IF(AC33="C+","2,50",IF(AC33="C","2,00",IF(AC33="D+","1,50",IF(AC33="D","1,00","0")))))))</f>
        <v>2,00</v>
      </c>
      <c r="AE33" s="11">
        <f>AD33*X33</f>
        <v>4</v>
      </c>
      <c r="AF33" s="8" t="str">
        <f>IF(AC33="A","Giỏi",IF(AC33="B+","Khá Giỏi",IF(AC33="B","Khá",IF(AC33="C+","Trung Bình Khá",IF(AC33="C","Trung Bình",IF(AC33="D+","Trung Bình Yếu",IF(AC33="D","Yếu","Kém")))))))</f>
        <v>Trung Bình</v>
      </c>
    </row>
    <row r="34" spans="1:32">
      <c r="A34" s="8" t="s">
        <v>42</v>
      </c>
      <c r="B34" s="8">
        <v>3</v>
      </c>
      <c r="C34" s="9">
        <v>9.6</v>
      </c>
      <c r="D34" s="9">
        <v>9.6</v>
      </c>
      <c r="E34" s="10">
        <f t="shared" si="36"/>
        <v>9.6</v>
      </c>
      <c r="F34" s="10">
        <f t="shared" si="37"/>
        <v>28.8</v>
      </c>
      <c r="G34" s="8" t="str">
        <f t="shared" si="38"/>
        <v>A</v>
      </c>
      <c r="H34" s="11" t="str">
        <f t="shared" si="39"/>
        <v>4,00</v>
      </c>
      <c r="I34" s="11">
        <f t="shared" si="40"/>
        <v>12</v>
      </c>
      <c r="J34" s="8" t="str">
        <f t="shared" si="41"/>
        <v>Giỏi</v>
      </c>
      <c r="L34" s="8" t="s">
        <v>42</v>
      </c>
      <c r="M34" s="8">
        <v>3</v>
      </c>
      <c r="N34" s="9">
        <v>8.6</v>
      </c>
      <c r="O34" s="9">
        <v>8.6</v>
      </c>
      <c r="P34" s="10">
        <f t="shared" si="42"/>
        <v>8.6</v>
      </c>
      <c r="Q34" s="10">
        <f t="shared" si="43"/>
        <v>25.8</v>
      </c>
      <c r="R34" s="8" t="str">
        <f t="shared" si="44"/>
        <v>A</v>
      </c>
      <c r="S34" s="11" t="str">
        <f t="shared" si="45"/>
        <v>4,00</v>
      </c>
      <c r="T34" s="11">
        <f t="shared" si="46"/>
        <v>12</v>
      </c>
      <c r="U34" s="8" t="str">
        <f t="shared" si="47"/>
        <v>Giỏi</v>
      </c>
      <c r="W34" s="8" t="s">
        <v>64</v>
      </c>
      <c r="X34" s="8">
        <v>1</v>
      </c>
      <c r="Y34" s="9">
        <v>9.3</v>
      </c>
      <c r="Z34" s="9">
        <v>9.3</v>
      </c>
      <c r="AA34" s="10">
        <f t="shared" ref="AA34:AA38" si="48">Y34*0.4+Z34*0.6</f>
        <v>9.3</v>
      </c>
      <c r="AB34" s="10">
        <f t="shared" ref="AB34:AB38" si="49">AA34*X34</f>
        <v>9.3</v>
      </c>
      <c r="AC34" s="8" t="str">
        <f t="shared" ref="AC34:AC38" si="50">IF(AA34&gt;=8.5,"A",IF(AA34&gt;=7.8,"B+",IF(AA34&gt;=7,"B",IF(AA34&gt;=6.5,"C+",IF(AA34&gt;=5.5,"C",IF(AA34&gt;=5,"D+",IF(AA34&gt;=4,"D","F")))))))</f>
        <v>A</v>
      </c>
      <c r="AD34" s="11" t="str">
        <f t="shared" ref="AD34:AD38" si="51">IF(AC34="A","4,00",IF(AC34="B+","3,50",IF(AC34="B","3,00",IF(AC34="C+","2,50",IF(AC34="C","2,00",IF(AC34="D+","1,50",IF(AC34="D","1,00","0")))))))</f>
        <v>4,00</v>
      </c>
      <c r="AE34" s="11">
        <f t="shared" ref="AE34:AE40" si="52">AD34*X34</f>
        <v>4</v>
      </c>
      <c r="AF34" s="8" t="str">
        <f t="shared" ref="AF34:AF38" si="53">IF(AC34="A","Giỏi",IF(AC34="B+","Khá Giỏi",IF(AC34="B","Khá",IF(AC34="C+","Trung Bình Khá",IF(AC34="C","Trung Bình",IF(AC34="D+","Trung Bình Yếu",IF(AC34="D","Yếu","Kém")))))))</f>
        <v>Giỏi</v>
      </c>
    </row>
    <row r="35" spans="1:32">
      <c r="A35" s="8" t="s">
        <v>44</v>
      </c>
      <c r="B35" s="8">
        <v>4</v>
      </c>
      <c r="C35" s="9">
        <v>8.3</v>
      </c>
      <c r="D35" s="9">
        <v>7</v>
      </c>
      <c r="E35" s="10">
        <f t="shared" si="36"/>
        <v>7.52</v>
      </c>
      <c r="F35" s="10">
        <f t="shared" si="37"/>
        <v>30.08</v>
      </c>
      <c r="G35" s="8" t="str">
        <f t="shared" si="38"/>
        <v>B</v>
      </c>
      <c r="H35" s="11" t="str">
        <f t="shared" si="39"/>
        <v>3,00</v>
      </c>
      <c r="I35" s="11">
        <f t="shared" si="40"/>
        <v>12</v>
      </c>
      <c r="J35" s="8" t="str">
        <f t="shared" si="41"/>
        <v>Khá</v>
      </c>
      <c r="L35" s="8" t="s">
        <v>44</v>
      </c>
      <c r="M35" s="8">
        <v>4</v>
      </c>
      <c r="N35" s="9">
        <v>7.4</v>
      </c>
      <c r="O35" s="9">
        <v>9</v>
      </c>
      <c r="P35" s="10">
        <f t="shared" si="42"/>
        <v>8.36</v>
      </c>
      <c r="Q35" s="10">
        <f t="shared" si="43"/>
        <v>33.44</v>
      </c>
      <c r="R35" s="8" t="str">
        <f t="shared" si="44"/>
        <v>B+</v>
      </c>
      <c r="S35" s="11" t="str">
        <f t="shared" si="45"/>
        <v>3,50</v>
      </c>
      <c r="T35" s="11">
        <f t="shared" si="46"/>
        <v>14</v>
      </c>
      <c r="U35" s="8" t="str">
        <f t="shared" si="47"/>
        <v>Khá Giỏi</v>
      </c>
      <c r="W35" s="8" t="s">
        <v>65</v>
      </c>
      <c r="X35" s="8">
        <v>2</v>
      </c>
      <c r="Y35" s="9">
        <v>6.7</v>
      </c>
      <c r="Z35" s="9">
        <v>8</v>
      </c>
      <c r="AA35" s="10">
        <f t="shared" si="48"/>
        <v>7.48</v>
      </c>
      <c r="AB35" s="10">
        <f t="shared" si="49"/>
        <v>14.96</v>
      </c>
      <c r="AC35" s="8" t="str">
        <f t="shared" si="50"/>
        <v>B</v>
      </c>
      <c r="AD35" s="11" t="str">
        <f t="shared" si="51"/>
        <v>3,00</v>
      </c>
      <c r="AE35" s="11">
        <f t="shared" si="52"/>
        <v>6</v>
      </c>
      <c r="AF35" s="8" t="str">
        <f t="shared" si="53"/>
        <v>Khá</v>
      </c>
    </row>
    <row r="36" spans="1:32">
      <c r="A36" s="8" t="s">
        <v>46</v>
      </c>
      <c r="B36" s="8">
        <v>3</v>
      </c>
      <c r="C36" s="9">
        <v>8.5</v>
      </c>
      <c r="D36" s="9">
        <v>8</v>
      </c>
      <c r="E36" s="10">
        <f t="shared" si="36"/>
        <v>8.2</v>
      </c>
      <c r="F36" s="10">
        <f t="shared" si="37"/>
        <v>24.6</v>
      </c>
      <c r="G36" s="8" t="str">
        <f t="shared" si="38"/>
        <v>B+</v>
      </c>
      <c r="H36" s="11" t="str">
        <f t="shared" si="39"/>
        <v>3,50</v>
      </c>
      <c r="I36" s="11">
        <f t="shared" si="40"/>
        <v>10.5</v>
      </c>
      <c r="J36" s="8" t="str">
        <f t="shared" si="41"/>
        <v>Khá Giỏi</v>
      </c>
      <c r="L36" s="8" t="s">
        <v>46</v>
      </c>
      <c r="M36" s="8">
        <v>3</v>
      </c>
      <c r="N36" s="9">
        <v>7.5</v>
      </c>
      <c r="O36" s="9">
        <v>6</v>
      </c>
      <c r="P36" s="10">
        <f t="shared" si="42"/>
        <v>6.6</v>
      </c>
      <c r="Q36" s="10">
        <f t="shared" si="43"/>
        <v>19.8</v>
      </c>
      <c r="R36" s="8" t="str">
        <f t="shared" si="44"/>
        <v>C+</v>
      </c>
      <c r="S36" s="11" t="str">
        <f t="shared" si="45"/>
        <v>2,50</v>
      </c>
      <c r="T36" s="11">
        <f t="shared" si="46"/>
        <v>7.5</v>
      </c>
      <c r="U36" s="8" t="str">
        <f t="shared" si="47"/>
        <v>Trung Bình Khá</v>
      </c>
      <c r="W36" s="8" t="s">
        <v>57</v>
      </c>
      <c r="X36" s="8">
        <v>3</v>
      </c>
      <c r="Y36" s="9">
        <v>8.3</v>
      </c>
      <c r="Z36" s="9">
        <v>6.5</v>
      </c>
      <c r="AA36" s="10">
        <f t="shared" si="48"/>
        <v>7.22</v>
      </c>
      <c r="AB36" s="10">
        <f t="shared" si="49"/>
        <v>21.66</v>
      </c>
      <c r="AC36" s="8" t="str">
        <f t="shared" si="50"/>
        <v>B</v>
      </c>
      <c r="AD36" s="11" t="str">
        <f t="shared" si="51"/>
        <v>3,00</v>
      </c>
      <c r="AE36" s="11">
        <f t="shared" si="52"/>
        <v>9</v>
      </c>
      <c r="AF36" s="8" t="str">
        <f t="shared" si="53"/>
        <v>Khá</v>
      </c>
    </row>
    <row r="37" spans="1:32">
      <c r="A37" s="8" t="s">
        <v>48</v>
      </c>
      <c r="B37" s="8">
        <v>3</v>
      </c>
      <c r="C37" s="9">
        <v>8.6</v>
      </c>
      <c r="D37" s="9">
        <v>8</v>
      </c>
      <c r="E37" s="10">
        <f t="shared" si="36"/>
        <v>8.24</v>
      </c>
      <c r="F37" s="10">
        <f t="shared" si="37"/>
        <v>24.72</v>
      </c>
      <c r="G37" s="8" t="str">
        <f t="shared" si="38"/>
        <v>B+</v>
      </c>
      <c r="H37" s="11" t="str">
        <f t="shared" si="39"/>
        <v>3,50</v>
      </c>
      <c r="I37" s="11">
        <f t="shared" si="40"/>
        <v>10.5</v>
      </c>
      <c r="J37" s="8" t="str">
        <f t="shared" si="41"/>
        <v>Khá Giỏi</v>
      </c>
      <c r="L37" s="8" t="s">
        <v>48</v>
      </c>
      <c r="M37" s="8">
        <v>3</v>
      </c>
      <c r="N37" s="9">
        <v>8.6</v>
      </c>
      <c r="O37" s="9">
        <v>7</v>
      </c>
      <c r="P37" s="10">
        <f t="shared" si="42"/>
        <v>7.64</v>
      </c>
      <c r="Q37" s="10">
        <f t="shared" si="43"/>
        <v>22.92</v>
      </c>
      <c r="R37" s="8" t="str">
        <f t="shared" si="44"/>
        <v>B</v>
      </c>
      <c r="S37" s="11" t="str">
        <f t="shared" si="45"/>
        <v>3,00</v>
      </c>
      <c r="T37" s="11">
        <f t="shared" si="46"/>
        <v>9</v>
      </c>
      <c r="U37" s="8" t="str">
        <f t="shared" si="47"/>
        <v>Khá</v>
      </c>
      <c r="W37" s="8" t="s">
        <v>45</v>
      </c>
      <c r="X37" s="8">
        <v>2</v>
      </c>
      <c r="Y37" s="9">
        <v>8.5</v>
      </c>
      <c r="Z37" s="9">
        <v>8.5</v>
      </c>
      <c r="AA37" s="10">
        <f t="shared" si="48"/>
        <v>8.5</v>
      </c>
      <c r="AB37" s="10">
        <f t="shared" si="49"/>
        <v>17</v>
      </c>
      <c r="AC37" s="8" t="str">
        <f t="shared" si="50"/>
        <v>A</v>
      </c>
      <c r="AD37" s="11" t="str">
        <f t="shared" si="51"/>
        <v>4,00</v>
      </c>
      <c r="AE37" s="11">
        <f t="shared" si="52"/>
        <v>8</v>
      </c>
      <c r="AF37" s="8" t="str">
        <f t="shared" si="53"/>
        <v>Giỏi</v>
      </c>
    </row>
    <row r="38" spans="1:32">
      <c r="A38" s="8" t="s">
        <v>50</v>
      </c>
      <c r="B38" s="8">
        <v>4</v>
      </c>
      <c r="C38" s="9">
        <v>8.1</v>
      </c>
      <c r="D38" s="9">
        <v>7</v>
      </c>
      <c r="E38" s="10">
        <f t="shared" si="36"/>
        <v>7.44</v>
      </c>
      <c r="F38" s="10">
        <f t="shared" si="37"/>
        <v>29.76</v>
      </c>
      <c r="G38" s="8" t="str">
        <f t="shared" si="38"/>
        <v>B</v>
      </c>
      <c r="H38" s="11" t="str">
        <f t="shared" si="39"/>
        <v>3,00</v>
      </c>
      <c r="I38" s="11">
        <f t="shared" si="40"/>
        <v>12</v>
      </c>
      <c r="J38" s="8" t="str">
        <f t="shared" si="41"/>
        <v>Khá</v>
      </c>
      <c r="L38" s="8" t="s">
        <v>50</v>
      </c>
      <c r="M38" s="8">
        <v>4</v>
      </c>
      <c r="N38" s="9">
        <v>8</v>
      </c>
      <c r="O38" s="9">
        <v>7</v>
      </c>
      <c r="P38" s="10">
        <f t="shared" si="42"/>
        <v>7.4</v>
      </c>
      <c r="Q38" s="10">
        <f t="shared" si="43"/>
        <v>29.6</v>
      </c>
      <c r="R38" s="8" t="str">
        <f t="shared" si="44"/>
        <v>B</v>
      </c>
      <c r="S38" s="11" t="str">
        <f t="shared" si="45"/>
        <v>3,00</v>
      </c>
      <c r="T38" s="11">
        <f t="shared" si="46"/>
        <v>12</v>
      </c>
      <c r="U38" s="8" t="str">
        <f t="shared" si="47"/>
        <v>Khá</v>
      </c>
      <c r="W38" s="8" t="s">
        <v>66</v>
      </c>
      <c r="X38" s="8">
        <v>4</v>
      </c>
      <c r="Y38" s="9">
        <v>8</v>
      </c>
      <c r="Z38" s="9">
        <v>8</v>
      </c>
      <c r="AA38" s="10">
        <f t="shared" si="48"/>
        <v>8</v>
      </c>
      <c r="AB38" s="10">
        <f t="shared" si="49"/>
        <v>32</v>
      </c>
      <c r="AC38" s="8" t="str">
        <f t="shared" si="50"/>
        <v>B+</v>
      </c>
      <c r="AD38" s="11" t="str">
        <f t="shared" si="51"/>
        <v>3,50</v>
      </c>
      <c r="AE38" s="11">
        <f t="shared" si="52"/>
        <v>14</v>
      </c>
      <c r="AF38" s="8" t="str">
        <f t="shared" si="53"/>
        <v>Khá Giỏi</v>
      </c>
    </row>
    <row r="39" spans="1:32">
      <c r="A39" s="12" t="s">
        <v>16</v>
      </c>
      <c r="B39" s="12">
        <f>SUM(B32:B38)</f>
        <v>21</v>
      </c>
      <c r="C39" s="12"/>
      <c r="D39" s="12"/>
      <c r="E39" s="12"/>
      <c r="F39" s="13"/>
      <c r="G39" s="13">
        <f>SUM(F32:F38)</f>
        <v>173.68</v>
      </c>
      <c r="H39" s="14"/>
      <c r="I39" s="23" t="s">
        <v>17</v>
      </c>
      <c r="J39" s="24">
        <f>G39/B39</f>
        <v>8.27047619047619</v>
      </c>
      <c r="L39" s="12" t="s">
        <v>16</v>
      </c>
      <c r="M39" s="12">
        <f>SUM(M32:M38)</f>
        <v>21</v>
      </c>
      <c r="N39" s="12"/>
      <c r="O39" s="12"/>
      <c r="P39" s="12"/>
      <c r="Q39" s="13"/>
      <c r="R39" s="13">
        <f>SUM(Q32:Q38)</f>
        <v>164.16</v>
      </c>
      <c r="S39" s="14"/>
      <c r="T39" s="23" t="s">
        <v>17</v>
      </c>
      <c r="U39" s="24">
        <f>R39/M39</f>
        <v>7.81714285714286</v>
      </c>
      <c r="W39" s="8" t="s">
        <v>59</v>
      </c>
      <c r="X39" s="8">
        <v>3</v>
      </c>
      <c r="Y39" s="9">
        <v>7.3</v>
      </c>
      <c r="Z39" s="9">
        <v>7</v>
      </c>
      <c r="AA39" s="10">
        <f t="shared" ref="AA39:AA40" si="54">Y39*0.4+Z39*0.6</f>
        <v>7.12</v>
      </c>
      <c r="AB39" s="10">
        <f t="shared" ref="AB39:AB40" si="55">AA39*X39</f>
        <v>21.36</v>
      </c>
      <c r="AC39" s="8" t="str">
        <f t="shared" ref="AC39:AC40" si="56">IF(AA39&gt;=8.5,"A",IF(AA39&gt;=7.8,"B+",IF(AA39&gt;=7,"B",IF(AA39&gt;=6.5,"C+",IF(AA39&gt;=5.5,"C",IF(AA39&gt;=5,"D+",IF(AA39&gt;=4,"D","F")))))))</f>
        <v>B</v>
      </c>
      <c r="AD39" s="11" t="str">
        <f t="shared" ref="AD39:AD40" si="57">IF(AC39="A","4,00",IF(AC39="B+","3,50",IF(AC39="B","3,00",IF(AC39="C+","2,50",IF(AC39="C","2,00",IF(AC39="D+","1,50",IF(AC39="D","1,00","0")))))))</f>
        <v>3,00</v>
      </c>
      <c r="AE39" s="11">
        <f t="shared" si="52"/>
        <v>9</v>
      </c>
      <c r="AF39" s="8" t="str">
        <f t="shared" ref="AF39:AF40" si="58">IF(AC39="A","Giỏi",IF(AC39="B+","Khá Giỏi",IF(AC39="B","Khá",IF(AC39="C+","Trung Bình Khá",IF(AC39="C","Trung Bình",IF(AC39="D+","Trung Bình Yếu",IF(AC39="D","Yếu","Kém")))))))</f>
        <v>Khá</v>
      </c>
    </row>
    <row r="40" spans="1:32">
      <c r="A40" s="15"/>
      <c r="B40" s="15"/>
      <c r="C40" s="12" t="s">
        <v>51</v>
      </c>
      <c r="D40" s="12">
        <v>3.83</v>
      </c>
      <c r="E40" s="16"/>
      <c r="F40" s="16"/>
      <c r="H40" s="18"/>
      <c r="I40" s="23" t="s">
        <v>8</v>
      </c>
      <c r="J40" s="24">
        <f>SUM(I32:I38)/B39</f>
        <v>3.47619047619048</v>
      </c>
      <c r="L40" s="15"/>
      <c r="M40" s="15"/>
      <c r="N40" s="12" t="s">
        <v>51</v>
      </c>
      <c r="O40" s="12">
        <v>3.07</v>
      </c>
      <c r="P40" s="16"/>
      <c r="Q40" s="16"/>
      <c r="S40" s="18"/>
      <c r="T40" s="23" t="s">
        <v>8</v>
      </c>
      <c r="U40" s="24">
        <f>SUM(T32:T38)/M39</f>
        <v>3.26190476190476</v>
      </c>
      <c r="W40" s="8" t="s">
        <v>15</v>
      </c>
      <c r="X40" s="8">
        <v>2</v>
      </c>
      <c r="Y40" s="9">
        <v>8.4</v>
      </c>
      <c r="Z40" s="9">
        <v>3</v>
      </c>
      <c r="AA40" s="10">
        <f t="shared" si="54"/>
        <v>5.16</v>
      </c>
      <c r="AB40" s="10">
        <f t="shared" si="55"/>
        <v>10.32</v>
      </c>
      <c r="AC40" s="8" t="str">
        <f t="shared" si="56"/>
        <v>D+</v>
      </c>
      <c r="AD40" s="11" t="str">
        <f t="shared" si="57"/>
        <v>1,50</v>
      </c>
      <c r="AE40" s="11">
        <f t="shared" si="52"/>
        <v>3</v>
      </c>
      <c r="AF40" s="8" t="str">
        <f t="shared" si="58"/>
        <v>Trung Bình Yếu</v>
      </c>
    </row>
    <row r="41" spans="9:32">
      <c r="I41" s="12" t="s">
        <v>53</v>
      </c>
      <c r="J41" s="24">
        <f>(J40+D40)/2</f>
        <v>3.65309523809524</v>
      </c>
      <c r="T41" s="12" t="s">
        <v>53</v>
      </c>
      <c r="U41" s="24">
        <f>(U40+O40)/2</f>
        <v>3.16595238095238</v>
      </c>
      <c r="W41" s="12" t="s">
        <v>16</v>
      </c>
      <c r="X41" s="12">
        <f>SUM(X33:X40)</f>
        <v>19</v>
      </c>
      <c r="Y41" s="12"/>
      <c r="Z41" s="12"/>
      <c r="AA41" s="12"/>
      <c r="AB41" s="13"/>
      <c r="AC41" s="13">
        <f>SUM(AB33:AB38)</f>
        <v>107.68</v>
      </c>
      <c r="AD41" s="14"/>
      <c r="AE41" s="23" t="s">
        <v>17</v>
      </c>
      <c r="AF41" s="24">
        <f>AC41/X41</f>
        <v>5.66736842105263</v>
      </c>
    </row>
    <row r="42" spans="24:32">
      <c r="X42" s="15"/>
      <c r="Y42" s="12" t="s">
        <v>51</v>
      </c>
      <c r="Z42" s="12">
        <v>1.53</v>
      </c>
      <c r="AA42" s="16"/>
      <c r="AB42" s="16"/>
      <c r="AD42" s="18"/>
      <c r="AE42" s="23" t="s">
        <v>8</v>
      </c>
      <c r="AF42" s="24">
        <f>SUM(AE33:AE38)/X41</f>
        <v>2.36842105263158</v>
      </c>
    </row>
    <row r="43" spans="1:32">
      <c r="A43" s="34" t="s">
        <v>36</v>
      </c>
      <c r="B43" s="1">
        <v>21103100402</v>
      </c>
      <c r="C43" s="1"/>
      <c r="D43" s="1"/>
      <c r="E43" s="1"/>
      <c r="F43" s="1"/>
      <c r="G43" s="1"/>
      <c r="H43" s="1"/>
      <c r="I43" s="1"/>
      <c r="J43" s="1"/>
      <c r="K43" s="48"/>
      <c r="L43" s="34" t="s">
        <v>36</v>
      </c>
      <c r="M43" s="2"/>
      <c r="N43" s="3"/>
      <c r="O43" s="3"/>
      <c r="P43" s="3"/>
      <c r="Q43" s="3"/>
      <c r="R43" s="3"/>
      <c r="S43" s="3"/>
      <c r="T43" s="3"/>
      <c r="U43" s="21"/>
      <c r="Y43" s="12" t="s">
        <v>52</v>
      </c>
      <c r="Z43" s="12">
        <v>2.68</v>
      </c>
      <c r="AE43" s="12" t="s">
        <v>53</v>
      </c>
      <c r="AF43" s="24">
        <f>(AF42+Z42+Z43+Z44)/4</f>
        <v>2.43710526315789</v>
      </c>
    </row>
    <row r="44" spans="1:26">
      <c r="A44" s="4" t="s">
        <v>21</v>
      </c>
      <c r="B44" s="5"/>
      <c r="C44" s="5"/>
      <c r="D44" s="5"/>
      <c r="E44" s="5"/>
      <c r="F44" s="5"/>
      <c r="G44" s="5"/>
      <c r="H44" s="5"/>
      <c r="I44" s="5"/>
      <c r="J44" s="22"/>
      <c r="K44" s="48"/>
      <c r="L44" s="4" t="s">
        <v>20</v>
      </c>
      <c r="M44" s="5"/>
      <c r="N44" s="5"/>
      <c r="O44" s="5"/>
      <c r="P44" s="5"/>
      <c r="Q44" s="5"/>
      <c r="R44" s="5"/>
      <c r="S44" s="5"/>
      <c r="T44" s="5"/>
      <c r="U44" s="22"/>
      <c r="Y44" s="12" t="s">
        <v>54</v>
      </c>
      <c r="Z44" s="12">
        <v>3.17</v>
      </c>
    </row>
    <row r="45" ht="20.4" spans="1:21">
      <c r="A45" s="6" t="s">
        <v>2</v>
      </c>
      <c r="B45" s="6" t="s">
        <v>3</v>
      </c>
      <c r="C45" s="6" t="s">
        <v>4</v>
      </c>
      <c r="D45" s="6" t="s">
        <v>5</v>
      </c>
      <c r="E45" s="7" t="s">
        <v>6</v>
      </c>
      <c r="F45" s="7"/>
      <c r="G45" s="6" t="s">
        <v>7</v>
      </c>
      <c r="H45" s="6" t="s">
        <v>8</v>
      </c>
      <c r="I45" s="6"/>
      <c r="J45" s="6" t="s">
        <v>9</v>
      </c>
      <c r="L45" s="6" t="s">
        <v>2</v>
      </c>
      <c r="M45" s="6" t="s">
        <v>3</v>
      </c>
      <c r="N45" s="6" t="s">
        <v>4</v>
      </c>
      <c r="O45" s="6" t="s">
        <v>5</v>
      </c>
      <c r="P45" s="7" t="s">
        <v>6</v>
      </c>
      <c r="Q45" s="7"/>
      <c r="R45" s="6" t="s">
        <v>7</v>
      </c>
      <c r="S45" s="6" t="s">
        <v>8</v>
      </c>
      <c r="T45" s="6"/>
      <c r="U45" s="6" t="s">
        <v>9</v>
      </c>
    </row>
    <row r="46" spans="1:32">
      <c r="A46" s="8" t="s">
        <v>38</v>
      </c>
      <c r="B46" s="8">
        <v>2</v>
      </c>
      <c r="C46" s="9">
        <v>9.9</v>
      </c>
      <c r="D46" s="9">
        <v>7</v>
      </c>
      <c r="E46" s="10">
        <f>C46*0.4+D46*0.6</f>
        <v>8.16</v>
      </c>
      <c r="F46" s="10">
        <f>E46*B46</f>
        <v>16.32</v>
      </c>
      <c r="G46" s="8" t="str">
        <f>IF(E46&gt;=8.5,"A",IF(E46&gt;=7.8,"B+",IF(E46&gt;=7,"B",IF(E46&gt;=6.5,"C+",IF(E46&gt;=5.5,"C",IF(E46&gt;=5,"D+",IF(E46&gt;=4,"D","F")))))))</f>
        <v>B+</v>
      </c>
      <c r="H46" s="11" t="str">
        <f>IF(G46="A","4,00",IF(G46="B+","3,50",IF(G46="B","3,00",IF(G46="C+","2,50",IF(G46="C","2,00",IF(G46="D+","1,50",IF(G46="D","1,00","0")))))))</f>
        <v>3,50</v>
      </c>
      <c r="I46" s="11">
        <f>H46*B46</f>
        <v>7</v>
      </c>
      <c r="J46" s="8" t="str">
        <f>IF(G46="A","Giỏi",IF(G46="B+","Khá Giỏi",IF(G46="B","Khá",IF(G46="C+","Trung Bình Khá",IF(G46="C","Trung Bình",IF(G46="D+","Trung Bình Yếu",IF(G46="D","Yếu","Kém")))))))</f>
        <v>Khá Giỏi</v>
      </c>
      <c r="L46" s="8" t="s">
        <v>38</v>
      </c>
      <c r="M46" s="8">
        <v>2</v>
      </c>
      <c r="N46" s="9">
        <v>8</v>
      </c>
      <c r="O46" s="9">
        <v>7.5</v>
      </c>
      <c r="P46" s="10">
        <f>N46*0.4+O46*0.6</f>
        <v>7.7</v>
      </c>
      <c r="Q46" s="10">
        <f>P46*M46</f>
        <v>15.4</v>
      </c>
      <c r="R46" s="8" t="str">
        <f>IF(P46&gt;=8.5,"A",IF(P46&gt;=7.8,"B+",IF(P46&gt;=7,"B",IF(P46&gt;=6.5,"C+",IF(P46&gt;=5.5,"C",IF(P46&gt;=5,"D+",IF(P46&gt;=4,"D","F")))))))</f>
        <v>B</v>
      </c>
      <c r="S46" s="11" t="str">
        <f>IF(R46="A","4,00",IF(R46="B+","3,50",IF(R46="B","3,00",IF(R46="C+","2,50",IF(R46="C","2,00",IF(R46="D+","1,50",IF(R46="D","1,00","0")))))))</f>
        <v>3,00</v>
      </c>
      <c r="T46" s="11">
        <f>S46*M46</f>
        <v>6</v>
      </c>
      <c r="U46" s="8" t="str">
        <f>IF(R46="A","Giỏi",IF(R46="B+","Khá Giỏi",IF(R46="B","Khá",IF(R46="C+","Trung Bình Khá",IF(R46="C","Trung Bình",IF(R46="D+","Trung Bình Yếu",IF(R46="D","Yếu","Kém")))))))</f>
        <v>Khá</v>
      </c>
      <c r="Y46" s="51"/>
      <c r="Z46" s="51"/>
      <c r="AA46" s="51"/>
      <c r="AB46" s="51"/>
      <c r="AC46" s="51"/>
      <c r="AD46" s="51"/>
      <c r="AE46" s="51"/>
      <c r="AF46" s="52"/>
    </row>
    <row r="47" spans="1:32">
      <c r="A47" s="8" t="s">
        <v>40</v>
      </c>
      <c r="B47" s="8">
        <v>2</v>
      </c>
      <c r="C47" s="9">
        <v>9.1</v>
      </c>
      <c r="D47" s="9">
        <v>9</v>
      </c>
      <c r="E47" s="10">
        <f t="shared" ref="E47:E51" si="59">C47*0.4+D47*0.6</f>
        <v>9.04</v>
      </c>
      <c r="F47" s="10">
        <f t="shared" ref="F47:F51" si="60">E47*B47</f>
        <v>18.08</v>
      </c>
      <c r="G47" s="8" t="str">
        <f t="shared" ref="G47:G51" si="61">IF(E47&gt;=8.5,"A",IF(E47&gt;=7.8,"B+",IF(E47&gt;=7,"B",IF(E47&gt;=6.5,"C+",IF(E47&gt;=5.5,"C",IF(E47&gt;=5,"D+",IF(E47&gt;=4,"D","F")))))))</f>
        <v>A</v>
      </c>
      <c r="H47" s="11" t="str">
        <f t="shared" ref="H47:H51" si="62">IF(G47="A","4,00",IF(G47="B+","3,50",IF(G47="B","3,00",IF(G47="C+","2,50",IF(G47="C","2,00",IF(G47="D+","1,50",IF(G47="D","1,00","0")))))))</f>
        <v>4,00</v>
      </c>
      <c r="I47" s="11">
        <f t="shared" ref="I47:I51" si="63">H47*B47</f>
        <v>8</v>
      </c>
      <c r="J47" s="8" t="str">
        <f t="shared" ref="J47:J51" si="64">IF(G47="A","Giỏi",IF(G47="B+","Khá Giỏi",IF(G47="B","Khá",IF(G47="C+","Trung Bình Khá",IF(G47="C","Trung Bình",IF(G47="D+","Trung Bình Yếu",IF(G47="D","Yếu","Kém")))))))</f>
        <v>Giỏi</v>
      </c>
      <c r="L47" s="8" t="s">
        <v>40</v>
      </c>
      <c r="M47" s="8">
        <v>2</v>
      </c>
      <c r="N47" s="9">
        <v>7.7</v>
      </c>
      <c r="O47" s="9">
        <v>5.5</v>
      </c>
      <c r="P47" s="10">
        <f t="shared" ref="P47:P52" si="65">N47*0.4+O47*0.6</f>
        <v>6.38</v>
      </c>
      <c r="Q47" s="10">
        <f t="shared" ref="Q47:Q52" si="66">P47*M47</f>
        <v>12.76</v>
      </c>
      <c r="R47" s="8" t="str">
        <f t="shared" ref="R47:R52" si="67">IF(P47&gt;=8.5,"A",IF(P47&gt;=7.8,"B+",IF(P47&gt;=7,"B",IF(P47&gt;=6.5,"C+",IF(P47&gt;=5.5,"C",IF(P47&gt;=5,"D+",IF(P47&gt;=4,"D","F")))))))</f>
        <v>C</v>
      </c>
      <c r="S47" s="11" t="str">
        <f t="shared" ref="S47:S52" si="68">IF(R47="A","4,00",IF(R47="B+","3,50",IF(R47="B","3,00",IF(R47="C+","2,50",IF(R47="C","2,00",IF(R47="D+","1,50",IF(R47="D","1,00","0")))))))</f>
        <v>2,00</v>
      </c>
      <c r="T47" s="11">
        <f t="shared" ref="T47:T52" si="69">S47*M47</f>
        <v>4</v>
      </c>
      <c r="U47" s="8" t="str">
        <f t="shared" ref="U47:U52" si="70">IF(R47="A","Giỏi",IF(R47="B+","Khá Giỏi",IF(R47="B","Khá",IF(R47="C+","Trung Bình Khá",IF(R47="C","Trung Bình",IF(R47="D+","Trung Bình Yếu",IF(R47="D","Yếu","Kém")))))))</f>
        <v>Trung Bình</v>
      </c>
      <c r="W47" s="49" t="s">
        <v>36</v>
      </c>
      <c r="X47" s="50" t="s">
        <v>67</v>
      </c>
      <c r="Y47" s="5"/>
      <c r="Z47" s="5"/>
      <c r="AA47" s="5"/>
      <c r="AB47" s="5"/>
      <c r="AC47" s="5"/>
      <c r="AD47" s="5"/>
      <c r="AE47" s="5"/>
      <c r="AF47" s="22"/>
    </row>
    <row r="48" spans="1:32">
      <c r="A48" s="8" t="s">
        <v>42</v>
      </c>
      <c r="B48" s="8">
        <v>3</v>
      </c>
      <c r="C48" s="9">
        <v>8.5</v>
      </c>
      <c r="D48" s="9">
        <v>8.5</v>
      </c>
      <c r="E48" s="10">
        <f t="shared" si="59"/>
        <v>8.5</v>
      </c>
      <c r="F48" s="10">
        <f t="shared" si="60"/>
        <v>25.5</v>
      </c>
      <c r="G48" s="8" t="str">
        <f t="shared" si="61"/>
        <v>A</v>
      </c>
      <c r="H48" s="11" t="str">
        <f t="shared" si="62"/>
        <v>4,00</v>
      </c>
      <c r="I48" s="11">
        <f t="shared" si="63"/>
        <v>12</v>
      </c>
      <c r="J48" s="8" t="str">
        <f t="shared" si="64"/>
        <v>Giỏi</v>
      </c>
      <c r="L48" s="8" t="s">
        <v>42</v>
      </c>
      <c r="M48" s="8">
        <v>3</v>
      </c>
      <c r="N48" s="9">
        <v>9.3</v>
      </c>
      <c r="O48" s="9">
        <v>9.3</v>
      </c>
      <c r="P48" s="10">
        <f t="shared" si="65"/>
        <v>9.3</v>
      </c>
      <c r="Q48" s="10">
        <f t="shared" si="66"/>
        <v>27.9</v>
      </c>
      <c r="R48" s="8" t="str">
        <f t="shared" si="67"/>
        <v>A</v>
      </c>
      <c r="S48" s="11" t="str">
        <f t="shared" si="68"/>
        <v>4,00</v>
      </c>
      <c r="T48" s="11">
        <f t="shared" si="69"/>
        <v>12</v>
      </c>
      <c r="U48" s="8" t="str">
        <f t="shared" si="70"/>
        <v>Giỏi</v>
      </c>
      <c r="W48" s="4" t="s">
        <v>68</v>
      </c>
      <c r="X48" s="5"/>
      <c r="Y48" s="6" t="s">
        <v>4</v>
      </c>
      <c r="Z48" s="6" t="s">
        <v>5</v>
      </c>
      <c r="AA48" s="7" t="s">
        <v>6</v>
      </c>
      <c r="AB48" s="7"/>
      <c r="AC48" s="6" t="s">
        <v>7</v>
      </c>
      <c r="AD48" s="6" t="s">
        <v>8</v>
      </c>
      <c r="AE48" s="6"/>
      <c r="AF48" s="6" t="s">
        <v>9</v>
      </c>
    </row>
    <row r="49" spans="1:32">
      <c r="A49" s="8" t="s">
        <v>46</v>
      </c>
      <c r="B49" s="8">
        <v>3</v>
      </c>
      <c r="C49" s="9">
        <v>8.1</v>
      </c>
      <c r="D49" s="9">
        <v>6</v>
      </c>
      <c r="E49" s="10">
        <f t="shared" si="59"/>
        <v>6.84</v>
      </c>
      <c r="F49" s="10">
        <f t="shared" si="60"/>
        <v>20.52</v>
      </c>
      <c r="G49" s="8" t="str">
        <f t="shared" si="61"/>
        <v>C+</v>
      </c>
      <c r="H49" s="11" t="str">
        <f t="shared" si="62"/>
        <v>2,50</v>
      </c>
      <c r="I49" s="11">
        <f t="shared" si="63"/>
        <v>7.5</v>
      </c>
      <c r="J49" s="8" t="str">
        <f t="shared" si="64"/>
        <v>Trung Bình Khá</v>
      </c>
      <c r="L49" s="8" t="s">
        <v>44</v>
      </c>
      <c r="M49" s="8">
        <v>4</v>
      </c>
      <c r="N49" s="9">
        <v>8</v>
      </c>
      <c r="O49" s="9">
        <v>8</v>
      </c>
      <c r="P49" s="10">
        <f t="shared" si="65"/>
        <v>8</v>
      </c>
      <c r="Q49" s="10">
        <f t="shared" si="66"/>
        <v>32</v>
      </c>
      <c r="R49" s="8" t="str">
        <f t="shared" si="67"/>
        <v>B+</v>
      </c>
      <c r="S49" s="11" t="str">
        <f t="shared" si="68"/>
        <v>3,50</v>
      </c>
      <c r="T49" s="11">
        <f t="shared" si="69"/>
        <v>14</v>
      </c>
      <c r="U49" s="8" t="str">
        <f t="shared" si="70"/>
        <v>Khá Giỏi</v>
      </c>
      <c r="W49" s="6" t="s">
        <v>2</v>
      </c>
      <c r="X49" s="6" t="s">
        <v>3</v>
      </c>
      <c r="Y49" s="9">
        <v>9.4</v>
      </c>
      <c r="Z49" s="9">
        <v>9</v>
      </c>
      <c r="AA49" s="10">
        <f>Y49*0.4+Z49*0.6</f>
        <v>9.16</v>
      </c>
      <c r="AB49" s="10">
        <f t="shared" ref="AB49:AB56" si="71">AA49*X50</f>
        <v>36.64</v>
      </c>
      <c r="AC49" s="8" t="str">
        <f>IF(AA49&gt;=8.5,"A",IF(AA49&gt;=7.8,"B+",IF(AA49&gt;=7,"B",IF(AA49&gt;=6.5,"C+",IF(AA49&gt;=5.5,"C",IF(AA49&gt;=5,"D+",IF(AA49&gt;=4,"D","F")))))))</f>
        <v>A</v>
      </c>
      <c r="AD49" s="11" t="str">
        <f>IF(AC49="A","4,00",IF(AC49="B+","3,50",IF(AC49="B","3,00",IF(AC49="C+","2,50",IF(AC49="C","2,00",IF(AC49="D+","1,50",IF(AC49="D","1,00","0")))))))</f>
        <v>4,00</v>
      </c>
      <c r="AE49" s="11">
        <f t="shared" ref="AE49:AE56" si="72">AD49*X50</f>
        <v>16</v>
      </c>
      <c r="AF49" s="8" t="str">
        <f>IF(AC49="A","Giỏi",IF(AC49="B+","Khá Giỏi",IF(AC49="B","Khá",IF(AC49="C+","Trung Bình Khá",IF(AC49="C","Trung Bình",IF(AC49="D+","Trung Bình Yếu",IF(AC49="D","Yếu","Kém")))))))</f>
        <v>Giỏi</v>
      </c>
    </row>
    <row r="50" spans="1:32">
      <c r="A50" s="8" t="s">
        <v>48</v>
      </c>
      <c r="B50" s="8">
        <v>3</v>
      </c>
      <c r="C50" s="9">
        <v>8.1</v>
      </c>
      <c r="D50" s="9">
        <v>7</v>
      </c>
      <c r="E50" s="10">
        <f t="shared" si="59"/>
        <v>7.44</v>
      </c>
      <c r="F50" s="10">
        <f t="shared" si="60"/>
        <v>22.32</v>
      </c>
      <c r="G50" s="8" t="str">
        <f t="shared" si="61"/>
        <v>B</v>
      </c>
      <c r="H50" s="11" t="str">
        <f t="shared" si="62"/>
        <v>3,00</v>
      </c>
      <c r="I50" s="11">
        <f t="shared" si="63"/>
        <v>9</v>
      </c>
      <c r="J50" s="8" t="str">
        <f t="shared" si="64"/>
        <v>Khá</v>
      </c>
      <c r="L50" s="8" t="s">
        <v>46</v>
      </c>
      <c r="M50" s="8">
        <v>3</v>
      </c>
      <c r="N50" s="9">
        <v>8</v>
      </c>
      <c r="O50" s="9">
        <v>8</v>
      </c>
      <c r="P50" s="10">
        <f t="shared" si="65"/>
        <v>8</v>
      </c>
      <c r="Q50" s="10">
        <f t="shared" si="66"/>
        <v>24</v>
      </c>
      <c r="R50" s="8" t="str">
        <f t="shared" si="67"/>
        <v>B+</v>
      </c>
      <c r="S50" s="11" t="str">
        <f t="shared" si="68"/>
        <v>3,50</v>
      </c>
      <c r="T50" s="11">
        <f t="shared" si="69"/>
        <v>10.5</v>
      </c>
      <c r="U50" s="8" t="str">
        <f t="shared" si="70"/>
        <v>Khá Giỏi</v>
      </c>
      <c r="W50" s="8" t="s">
        <v>39</v>
      </c>
      <c r="X50" s="8">
        <v>4</v>
      </c>
      <c r="Y50" s="9">
        <v>9.6</v>
      </c>
      <c r="Z50" s="9">
        <v>10</v>
      </c>
      <c r="AA50" s="10">
        <f t="shared" ref="AA50:AA56" si="73">Y50*0.4+Z50*0.6</f>
        <v>9.84</v>
      </c>
      <c r="AB50" s="10">
        <f t="shared" si="71"/>
        <v>19.68</v>
      </c>
      <c r="AC50" s="8" t="str">
        <f t="shared" ref="AC50:AC56" si="74">IF(AA50&gt;=8.5,"A",IF(AA50&gt;=7.8,"B+",IF(AA50&gt;=7,"B",IF(AA50&gt;=6.5,"C+",IF(AA50&gt;=5.5,"C",IF(AA50&gt;=5,"D+",IF(AA50&gt;=4,"D","F")))))))</f>
        <v>A</v>
      </c>
      <c r="AD50" s="11" t="str">
        <f t="shared" ref="AD50:AD56" si="75">IF(AC50="A","4,00",IF(AC50="B+","3,50",IF(AC50="B","3,00",IF(AC50="C+","2,50",IF(AC50="C","2,00",IF(AC50="D+","1,50",IF(AC50="D","1,00","0")))))))</f>
        <v>4,00</v>
      </c>
      <c r="AE50" s="11">
        <f t="shared" si="72"/>
        <v>8</v>
      </c>
      <c r="AF50" s="8" t="str">
        <f t="shared" ref="AF50:AF56" si="76">IF(AC50="A","Giỏi",IF(AC50="B+","Khá Giỏi",IF(AC50="B","Khá",IF(AC50="C+","Trung Bình Khá",IF(AC50="C","Trung Bình",IF(AC50="D+","Trung Bình Yếu",IF(AC50="D","Yếu","Kém")))))))</f>
        <v>Giỏi</v>
      </c>
    </row>
    <row r="51" spans="1:32">
      <c r="A51" s="8" t="s">
        <v>50</v>
      </c>
      <c r="B51" s="8">
        <v>4</v>
      </c>
      <c r="C51" s="9">
        <v>7.8</v>
      </c>
      <c r="D51" s="9">
        <v>8</v>
      </c>
      <c r="E51" s="10">
        <f t="shared" si="59"/>
        <v>7.92</v>
      </c>
      <c r="F51" s="10">
        <f t="shared" si="60"/>
        <v>31.68</v>
      </c>
      <c r="G51" s="8" t="str">
        <f t="shared" si="61"/>
        <v>B+</v>
      </c>
      <c r="H51" s="11" t="str">
        <f t="shared" si="62"/>
        <v>3,50</v>
      </c>
      <c r="I51" s="11">
        <f t="shared" si="63"/>
        <v>14</v>
      </c>
      <c r="J51" s="8" t="str">
        <f t="shared" si="64"/>
        <v>Khá Giỏi</v>
      </c>
      <c r="L51" s="8" t="s">
        <v>48</v>
      </c>
      <c r="M51" s="8">
        <v>3</v>
      </c>
      <c r="N51" s="9">
        <v>8.6</v>
      </c>
      <c r="O51" s="9">
        <v>7</v>
      </c>
      <c r="P51" s="10">
        <f t="shared" si="65"/>
        <v>7.64</v>
      </c>
      <c r="Q51" s="10">
        <f t="shared" si="66"/>
        <v>22.92</v>
      </c>
      <c r="R51" s="8" t="str">
        <f t="shared" si="67"/>
        <v>B</v>
      </c>
      <c r="S51" s="11" t="str">
        <f t="shared" si="68"/>
        <v>3,00</v>
      </c>
      <c r="T51" s="11">
        <f t="shared" si="69"/>
        <v>9</v>
      </c>
      <c r="U51" s="8" t="str">
        <f t="shared" si="70"/>
        <v>Khá</v>
      </c>
      <c r="W51" s="8" t="s">
        <v>69</v>
      </c>
      <c r="X51" s="8">
        <v>2</v>
      </c>
      <c r="Y51" s="9">
        <v>9.4</v>
      </c>
      <c r="Z51" s="8">
        <v>10</v>
      </c>
      <c r="AA51" s="10">
        <f t="shared" si="73"/>
        <v>9.76</v>
      </c>
      <c r="AB51" s="10">
        <f t="shared" si="71"/>
        <v>19.52</v>
      </c>
      <c r="AC51" s="8" t="str">
        <f t="shared" si="74"/>
        <v>A</v>
      </c>
      <c r="AD51" s="11" t="str">
        <f t="shared" si="75"/>
        <v>4,00</v>
      </c>
      <c r="AE51" s="11">
        <f t="shared" si="72"/>
        <v>8</v>
      </c>
      <c r="AF51" s="8" t="str">
        <f t="shared" si="76"/>
        <v>Giỏi</v>
      </c>
    </row>
    <row r="52" spans="1:32">
      <c r="A52" s="12" t="s">
        <v>16</v>
      </c>
      <c r="B52" s="12">
        <f>SUM(B46:B51)</f>
        <v>17</v>
      </c>
      <c r="C52" s="12"/>
      <c r="D52" s="12"/>
      <c r="E52" s="12"/>
      <c r="F52" s="13"/>
      <c r="G52" s="13">
        <f>SUM(F46:F51)</f>
        <v>134.42</v>
      </c>
      <c r="H52" s="14"/>
      <c r="I52" s="23" t="s">
        <v>17</v>
      </c>
      <c r="J52" s="24">
        <f>G52/B52</f>
        <v>7.90705882352941</v>
      </c>
      <c r="L52" s="8" t="s">
        <v>50</v>
      </c>
      <c r="M52" s="8">
        <v>4</v>
      </c>
      <c r="N52" s="9">
        <v>6.9</v>
      </c>
      <c r="O52" s="9">
        <v>5</v>
      </c>
      <c r="P52" s="10">
        <f t="shared" si="65"/>
        <v>5.76</v>
      </c>
      <c r="Q52" s="10">
        <f t="shared" si="66"/>
        <v>23.04</v>
      </c>
      <c r="R52" s="8" t="str">
        <f t="shared" si="67"/>
        <v>C</v>
      </c>
      <c r="S52" s="11" t="str">
        <f t="shared" si="68"/>
        <v>2,00</v>
      </c>
      <c r="T52" s="11">
        <f t="shared" si="69"/>
        <v>8</v>
      </c>
      <c r="U52" s="8" t="str">
        <f t="shared" si="70"/>
        <v>Trung Bình</v>
      </c>
      <c r="W52" s="8" t="s">
        <v>41</v>
      </c>
      <c r="X52" s="8">
        <v>2</v>
      </c>
      <c r="Y52" s="9">
        <v>8.8</v>
      </c>
      <c r="Z52" s="8">
        <v>9</v>
      </c>
      <c r="AA52" s="10">
        <f t="shared" si="73"/>
        <v>8.92</v>
      </c>
      <c r="AB52" s="10">
        <f t="shared" si="71"/>
        <v>26.76</v>
      </c>
      <c r="AC52" s="8" t="str">
        <f t="shared" si="74"/>
        <v>A</v>
      </c>
      <c r="AD52" s="11" t="str">
        <f t="shared" si="75"/>
        <v>4,00</v>
      </c>
      <c r="AE52" s="11">
        <f t="shared" si="72"/>
        <v>12</v>
      </c>
      <c r="AF52" s="8" t="str">
        <f t="shared" si="76"/>
        <v>Giỏi</v>
      </c>
    </row>
    <row r="53" spans="1:32">
      <c r="A53" s="15"/>
      <c r="B53" s="15"/>
      <c r="C53" s="12" t="s">
        <v>51</v>
      </c>
      <c r="D53" s="12">
        <v>3.33</v>
      </c>
      <c r="E53" s="16"/>
      <c r="F53" s="16"/>
      <c r="H53" s="18"/>
      <c r="I53" s="23" t="s">
        <v>8</v>
      </c>
      <c r="J53" s="24">
        <f>SUM(I46:I51)/B52</f>
        <v>3.38235294117647</v>
      </c>
      <c r="L53" s="12" t="s">
        <v>16</v>
      </c>
      <c r="M53" s="12">
        <f>SUM(M46:M52)</f>
        <v>21</v>
      </c>
      <c r="N53" s="12"/>
      <c r="O53" s="12"/>
      <c r="P53" s="12"/>
      <c r="Q53" s="13"/>
      <c r="R53" s="13">
        <f>SUM(Q46:Q52)</f>
        <v>158.02</v>
      </c>
      <c r="S53" s="14"/>
      <c r="T53" s="23" t="s">
        <v>17</v>
      </c>
      <c r="U53" s="24">
        <f>R53/M53</f>
        <v>7.52476190476191</v>
      </c>
      <c r="W53" s="8" t="s">
        <v>43</v>
      </c>
      <c r="X53" s="8">
        <v>3</v>
      </c>
      <c r="Y53" s="9">
        <v>8.8</v>
      </c>
      <c r="Z53" s="8">
        <v>9</v>
      </c>
      <c r="AA53" s="10">
        <f t="shared" si="73"/>
        <v>8.92</v>
      </c>
      <c r="AB53" s="10">
        <f t="shared" si="71"/>
        <v>17.84</v>
      </c>
      <c r="AC53" s="8" t="str">
        <f t="shared" si="74"/>
        <v>A</v>
      </c>
      <c r="AD53" s="11" t="str">
        <f t="shared" si="75"/>
        <v>4,00</v>
      </c>
      <c r="AE53" s="11">
        <f t="shared" si="72"/>
        <v>8</v>
      </c>
      <c r="AF53" s="8" t="str">
        <f t="shared" si="76"/>
        <v>Giỏi</v>
      </c>
    </row>
    <row r="54" spans="9:32">
      <c r="I54" s="12" t="s">
        <v>53</v>
      </c>
      <c r="J54" s="24">
        <f>(J53+D53)/2</f>
        <v>3.35617647058824</v>
      </c>
      <c r="L54" s="15"/>
      <c r="M54" s="15"/>
      <c r="N54" s="12" t="s">
        <v>51</v>
      </c>
      <c r="O54" s="12">
        <v>3.07</v>
      </c>
      <c r="P54" s="16"/>
      <c r="Q54" s="16"/>
      <c r="S54" s="18"/>
      <c r="T54" s="23" t="s">
        <v>8</v>
      </c>
      <c r="U54" s="24">
        <f>SUM(T46:T52)/M53</f>
        <v>3.02380952380952</v>
      </c>
      <c r="W54" s="8" t="s">
        <v>70</v>
      </c>
      <c r="X54" s="8">
        <v>2</v>
      </c>
      <c r="Y54" s="8">
        <v>9.8</v>
      </c>
      <c r="Z54" s="8">
        <v>9.8</v>
      </c>
      <c r="AA54" s="10">
        <f t="shared" si="73"/>
        <v>9.8</v>
      </c>
      <c r="AB54" s="10">
        <f t="shared" si="71"/>
        <v>19.6</v>
      </c>
      <c r="AC54" s="8" t="str">
        <f t="shared" si="74"/>
        <v>A</v>
      </c>
      <c r="AD54" s="11" t="str">
        <f t="shared" si="75"/>
        <v>4,00</v>
      </c>
      <c r="AE54" s="11">
        <f t="shared" si="72"/>
        <v>8</v>
      </c>
      <c r="AF54" s="8" t="str">
        <f t="shared" si="76"/>
        <v>Giỏi</v>
      </c>
    </row>
    <row r="55" spans="20:32">
      <c r="T55" s="12" t="s">
        <v>53</v>
      </c>
      <c r="U55" s="24">
        <f>(U54+O54)/2</f>
        <v>3.04690476190476</v>
      </c>
      <c r="W55" s="8" t="s">
        <v>45</v>
      </c>
      <c r="X55" s="8">
        <v>2</v>
      </c>
      <c r="Y55" s="8">
        <v>7</v>
      </c>
      <c r="Z55" s="8">
        <v>7</v>
      </c>
      <c r="AA55" s="10">
        <f t="shared" si="73"/>
        <v>7</v>
      </c>
      <c r="AB55" s="10">
        <f t="shared" si="71"/>
        <v>28</v>
      </c>
      <c r="AC55" s="8" t="str">
        <f t="shared" si="74"/>
        <v>B</v>
      </c>
      <c r="AD55" s="11" t="str">
        <f t="shared" si="75"/>
        <v>3,00</v>
      </c>
      <c r="AE55" s="11">
        <f t="shared" si="72"/>
        <v>12</v>
      </c>
      <c r="AF55" s="8" t="str">
        <f t="shared" si="76"/>
        <v>Khá</v>
      </c>
    </row>
    <row r="56" spans="23:32">
      <c r="W56" s="8" t="s">
        <v>66</v>
      </c>
      <c r="X56" s="8">
        <v>4</v>
      </c>
      <c r="Y56" s="8">
        <v>10</v>
      </c>
      <c r="Z56" s="8">
        <v>10</v>
      </c>
      <c r="AA56" s="10">
        <f t="shared" si="73"/>
        <v>10</v>
      </c>
      <c r="AB56" s="10">
        <f t="shared" si="71"/>
        <v>10</v>
      </c>
      <c r="AC56" s="8" t="str">
        <f t="shared" si="74"/>
        <v>A</v>
      </c>
      <c r="AD56" s="11" t="str">
        <f t="shared" si="75"/>
        <v>4,00</v>
      </c>
      <c r="AE56" s="11">
        <f t="shared" si="72"/>
        <v>4</v>
      </c>
      <c r="AF56" s="8" t="str">
        <f t="shared" si="76"/>
        <v>Giỏi</v>
      </c>
    </row>
    <row r="57" spans="1:32">
      <c r="A57" s="34" t="s">
        <v>36</v>
      </c>
      <c r="B57" s="2">
        <v>21103101372</v>
      </c>
      <c r="C57" s="3"/>
      <c r="D57" s="3"/>
      <c r="E57" s="3"/>
      <c r="F57" s="3"/>
      <c r="G57" s="3"/>
      <c r="H57" s="3"/>
      <c r="I57" s="3"/>
      <c r="J57" s="21"/>
      <c r="L57" s="34" t="s">
        <v>36</v>
      </c>
      <c r="M57" s="2">
        <v>21103101416</v>
      </c>
      <c r="N57" s="3"/>
      <c r="O57" s="3"/>
      <c r="P57" s="3"/>
      <c r="Q57" s="3"/>
      <c r="R57" s="3"/>
      <c r="S57" s="3"/>
      <c r="T57" s="3"/>
      <c r="U57" s="21"/>
      <c r="W57" s="8" t="s">
        <v>49</v>
      </c>
      <c r="X57" s="8">
        <v>1</v>
      </c>
      <c r="Y57" s="12"/>
      <c r="Z57" s="12"/>
      <c r="AA57" s="12"/>
      <c r="AB57" s="13"/>
      <c r="AC57" s="13">
        <f>SUM(AB49:AB56)</f>
        <v>178.04</v>
      </c>
      <c r="AD57" s="14"/>
      <c r="AE57" s="23" t="s">
        <v>17</v>
      </c>
      <c r="AF57" s="24">
        <f>AC57/X58</f>
        <v>8.902</v>
      </c>
    </row>
    <row r="58" spans="1:32">
      <c r="A58" s="4" t="s">
        <v>71</v>
      </c>
      <c r="B58" s="5"/>
      <c r="C58" s="5"/>
      <c r="D58" s="5"/>
      <c r="E58" s="5"/>
      <c r="F58" s="5"/>
      <c r="G58" s="5"/>
      <c r="H58" s="5"/>
      <c r="I58" s="5"/>
      <c r="J58" s="22"/>
      <c r="L58" s="4" t="s">
        <v>72</v>
      </c>
      <c r="M58" s="5"/>
      <c r="N58" s="5"/>
      <c r="O58" s="5"/>
      <c r="P58" s="5"/>
      <c r="Q58" s="5"/>
      <c r="R58" s="5"/>
      <c r="S58" s="5"/>
      <c r="T58" s="5"/>
      <c r="U58" s="22"/>
      <c r="W58" s="12" t="s">
        <v>16</v>
      </c>
      <c r="X58" s="12">
        <f>SUM(X50:X57)</f>
        <v>20</v>
      </c>
      <c r="Y58" s="12" t="s">
        <v>51</v>
      </c>
      <c r="Z58" s="12">
        <v>3.67</v>
      </c>
      <c r="AA58" s="16"/>
      <c r="AB58" s="16"/>
      <c r="AD58" s="18"/>
      <c r="AE58" s="23" t="s">
        <v>8</v>
      </c>
      <c r="AF58" s="24">
        <f>SUM(AE49:AE56)/X58</f>
        <v>3.8</v>
      </c>
    </row>
    <row r="59" spans="1:32">
      <c r="A59" s="6" t="s">
        <v>2</v>
      </c>
      <c r="B59" s="6" t="s">
        <v>3</v>
      </c>
      <c r="C59" s="6" t="s">
        <v>4</v>
      </c>
      <c r="D59" s="6" t="s">
        <v>5</v>
      </c>
      <c r="E59" s="7" t="s">
        <v>6</v>
      </c>
      <c r="F59" s="7"/>
      <c r="G59" s="6" t="s">
        <v>7</v>
      </c>
      <c r="H59" s="6" t="s">
        <v>8</v>
      </c>
      <c r="I59" s="6"/>
      <c r="J59" s="6" t="s">
        <v>9</v>
      </c>
      <c r="L59" s="6" t="s">
        <v>2</v>
      </c>
      <c r="M59" s="6" t="s">
        <v>3</v>
      </c>
      <c r="N59" s="6" t="s">
        <v>4</v>
      </c>
      <c r="O59" s="6" t="s">
        <v>5</v>
      </c>
      <c r="P59" s="7" t="s">
        <v>6</v>
      </c>
      <c r="Q59" s="7"/>
      <c r="R59" s="6" t="s">
        <v>7</v>
      </c>
      <c r="S59" s="6" t="s">
        <v>8</v>
      </c>
      <c r="T59" s="6"/>
      <c r="U59" s="6" t="s">
        <v>9</v>
      </c>
      <c r="X59" s="15"/>
      <c r="Y59" s="12" t="s">
        <v>52</v>
      </c>
      <c r="Z59" s="12">
        <v>3.64</v>
      </c>
      <c r="AE59" s="12" t="s">
        <v>53</v>
      </c>
      <c r="AF59" s="24">
        <f>(AF58+Z58+Z59+Z60)/4</f>
        <v>3.7375</v>
      </c>
    </row>
    <row r="60" spans="1:26">
      <c r="A60" s="8" t="s">
        <v>38</v>
      </c>
      <c r="B60" s="8">
        <v>2</v>
      </c>
      <c r="C60" s="9">
        <v>9</v>
      </c>
      <c r="D60" s="9">
        <v>7</v>
      </c>
      <c r="E60" s="10">
        <f>C60*0.4+D60*0.6</f>
        <v>7.8</v>
      </c>
      <c r="F60" s="10">
        <f>E60*B60</f>
        <v>15.6</v>
      </c>
      <c r="G60" s="8" t="str">
        <f>IF(E60&gt;=8.5,"A",IF(E60&gt;=7.8,"B+",IF(E60&gt;=7,"B",IF(E60&gt;=6.5,"C+",IF(E60&gt;=5.5,"C",IF(E60&gt;=5,"D+",IF(E60&gt;=4,"D","F")))))))</f>
        <v>B+</v>
      </c>
      <c r="H60" s="11" t="str">
        <f>IF(G60="A","4,00",IF(G60="B+","3,50",IF(G60="B","3,00",IF(G60="C+","2,50",IF(G60="C","2,00",IF(G60="D+","1,50",IF(G60="D","1,00","0")))))))</f>
        <v>3,50</v>
      </c>
      <c r="I60" s="11">
        <f>H60*B60</f>
        <v>7</v>
      </c>
      <c r="J60" s="8" t="str">
        <f>IF(G60="A","Giỏi",IF(G60="B+","Khá Giỏi",IF(G60="B","Khá",IF(G60="C+","Trung Bình Khá",IF(G60="C","Trung Bình",IF(G60="D+","Trung Bình Yếu",IF(G60="D","Yếu","Kém")))))))</f>
        <v>Khá Giỏi</v>
      </c>
      <c r="L60" s="8" t="s">
        <v>38</v>
      </c>
      <c r="M60" s="8">
        <v>2</v>
      </c>
      <c r="N60" s="9">
        <v>7</v>
      </c>
      <c r="O60" s="9">
        <v>7</v>
      </c>
      <c r="P60" s="10">
        <f>N60*0.4+O60*0.6</f>
        <v>7</v>
      </c>
      <c r="Q60" s="10">
        <f>P60*M60</f>
        <v>14</v>
      </c>
      <c r="R60" s="8" t="str">
        <f>IF(P60&gt;=8.5,"A",IF(P60&gt;=7.8,"B+",IF(P60&gt;=7,"B",IF(P60&gt;=6.5,"C+",IF(P60&gt;=5.5,"C",IF(P60&gt;=5,"D+",IF(P60&gt;=4,"D","F")))))))</f>
        <v>B</v>
      </c>
      <c r="S60" s="11" t="str">
        <f>IF(R60="A","4,00",IF(R60="B+","3,50",IF(R60="B","3,00",IF(R60="C+","2,50",IF(R60="C","2,00",IF(R60="D+","1,50",IF(R60="D","1,00","0")))))))</f>
        <v>3,00</v>
      </c>
      <c r="T60" s="11">
        <f>S60*M60</f>
        <v>6</v>
      </c>
      <c r="U60" s="8" t="str">
        <f>IF(R60="A","Giỏi",IF(R60="B+","Khá Giỏi",IF(R60="B","Khá",IF(R60="C+","Trung Bình Khá",IF(R60="C","Trung Bình",IF(R60="D+","Trung Bình Yếu",IF(R60="D","Yếu","Kém")))))))</f>
        <v>Khá</v>
      </c>
      <c r="Y60" s="12" t="s">
        <v>54</v>
      </c>
      <c r="Z60" s="12">
        <v>3.84</v>
      </c>
    </row>
    <row r="61" spans="1:21">
      <c r="A61" s="8" t="s">
        <v>40</v>
      </c>
      <c r="B61" s="8">
        <v>2</v>
      </c>
      <c r="C61" s="9">
        <v>8.3</v>
      </c>
      <c r="D61" s="9">
        <v>7</v>
      </c>
      <c r="E61" s="10">
        <f t="shared" ref="E61:E65" si="77">C61*0.4+D61*0.6</f>
        <v>7.52</v>
      </c>
      <c r="F61" s="10">
        <f t="shared" ref="F61:F65" si="78">E61*B61</f>
        <v>15.04</v>
      </c>
      <c r="G61" s="8" t="str">
        <f t="shared" ref="G61:G65" si="79">IF(E61&gt;=8.5,"A",IF(E61&gt;=7.8,"B+",IF(E61&gt;=7,"B",IF(E61&gt;=6.5,"C+",IF(E61&gt;=5.5,"C",IF(E61&gt;=5,"D+",IF(E61&gt;=4,"D","F")))))))</f>
        <v>B</v>
      </c>
      <c r="H61" s="11" t="str">
        <f t="shared" ref="H61:H65" si="80">IF(G61="A","4,00",IF(G61="B+","3,50",IF(G61="B","3,00",IF(G61="C+","2,50",IF(G61="C","2,00",IF(G61="D+","1,50",IF(G61="D","1,00","0")))))))</f>
        <v>3,00</v>
      </c>
      <c r="I61" s="11">
        <f t="shared" ref="I61:I65" si="81">H61*B61</f>
        <v>6</v>
      </c>
      <c r="J61" s="8" t="str">
        <f t="shared" ref="J61:J65" si="82">IF(G61="A","Giỏi",IF(G61="B+","Khá Giỏi",IF(G61="B","Khá",IF(G61="C+","Trung Bình Khá",IF(G61="C","Trung Bình",IF(G61="D+","Trung Bình Yếu",IF(G61="D","Yếu","Kém")))))))</f>
        <v>Khá</v>
      </c>
      <c r="L61" s="8" t="s">
        <v>40</v>
      </c>
      <c r="M61" s="8">
        <v>2</v>
      </c>
      <c r="N61" s="9">
        <v>8.1</v>
      </c>
      <c r="O61" s="9">
        <v>8</v>
      </c>
      <c r="P61" s="10">
        <f t="shared" ref="P61:P65" si="83">N61*0.4+O61*0.6</f>
        <v>8.04</v>
      </c>
      <c r="Q61" s="10">
        <f t="shared" ref="Q61:Q65" si="84">P61*M61</f>
        <v>16.08</v>
      </c>
      <c r="R61" s="8" t="str">
        <f t="shared" ref="R61:R65" si="85">IF(P61&gt;=8.5,"A",IF(P61&gt;=7.8,"B+",IF(P61&gt;=7,"B",IF(P61&gt;=6.5,"C+",IF(P61&gt;=5.5,"C",IF(P61&gt;=5,"D+",IF(P61&gt;=4,"D","F")))))))</f>
        <v>B+</v>
      </c>
      <c r="S61" s="11" t="str">
        <f t="shared" ref="S61:S65" si="86">IF(R61="A","4,00",IF(R61="B+","3,50",IF(R61="B","3,00",IF(R61="C+","2,50",IF(R61="C","2,00",IF(R61="D+","1,50",IF(R61="D","1,00","0")))))))</f>
        <v>3,50</v>
      </c>
      <c r="T61" s="11">
        <f t="shared" ref="T61:T65" si="87">S61*M61</f>
        <v>7</v>
      </c>
      <c r="U61" s="8" t="str">
        <f t="shared" ref="U61:U65" si="88">IF(R61="A","Giỏi",IF(R61="B+","Khá Giỏi",IF(R61="B","Khá",IF(R61="C+","Trung Bình Khá",IF(R61="C","Trung Bình",IF(R61="D+","Trung Bình Yếu",IF(R61="D","Yếu","Kém")))))))</f>
        <v>Khá Giỏi</v>
      </c>
    </row>
    <row r="62" spans="1:21">
      <c r="A62" s="8" t="s">
        <v>42</v>
      </c>
      <c r="B62" s="8">
        <v>3</v>
      </c>
      <c r="C62" s="9">
        <v>9.3</v>
      </c>
      <c r="D62" s="9">
        <v>9.3</v>
      </c>
      <c r="E62" s="10">
        <f t="shared" si="77"/>
        <v>9.3</v>
      </c>
      <c r="F62" s="10">
        <f t="shared" si="78"/>
        <v>27.9</v>
      </c>
      <c r="G62" s="8" t="str">
        <f t="shared" si="79"/>
        <v>A</v>
      </c>
      <c r="H62" s="11" t="str">
        <f t="shared" si="80"/>
        <v>4,00</v>
      </c>
      <c r="I62" s="11">
        <f t="shared" si="81"/>
        <v>12</v>
      </c>
      <c r="J62" s="8" t="str">
        <f t="shared" si="82"/>
        <v>Giỏi</v>
      </c>
      <c r="L62" s="8" t="s">
        <v>42</v>
      </c>
      <c r="M62" s="8">
        <v>3</v>
      </c>
      <c r="N62" s="9">
        <v>9</v>
      </c>
      <c r="O62" s="9">
        <v>9</v>
      </c>
      <c r="P62" s="10">
        <f t="shared" si="83"/>
        <v>9</v>
      </c>
      <c r="Q62" s="10">
        <f t="shared" si="84"/>
        <v>27</v>
      </c>
      <c r="R62" s="8" t="str">
        <f t="shared" si="85"/>
        <v>A</v>
      </c>
      <c r="S62" s="11" t="str">
        <f t="shared" si="86"/>
        <v>4,00</v>
      </c>
      <c r="T62" s="11">
        <f t="shared" si="87"/>
        <v>12</v>
      </c>
      <c r="U62" s="8" t="str">
        <f t="shared" si="88"/>
        <v>Giỏi</v>
      </c>
    </row>
    <row r="63" spans="1:21">
      <c r="A63" s="8" t="s">
        <v>46</v>
      </c>
      <c r="B63" s="8">
        <v>3</v>
      </c>
      <c r="C63" s="9">
        <v>8.1</v>
      </c>
      <c r="D63" s="9">
        <v>7</v>
      </c>
      <c r="E63" s="10">
        <f t="shared" si="77"/>
        <v>7.44</v>
      </c>
      <c r="F63" s="10">
        <f t="shared" si="78"/>
        <v>22.32</v>
      </c>
      <c r="G63" s="8" t="str">
        <f t="shared" si="79"/>
        <v>B</v>
      </c>
      <c r="H63" s="11" t="str">
        <f t="shared" si="80"/>
        <v>3,00</v>
      </c>
      <c r="I63" s="11">
        <f t="shared" si="81"/>
        <v>9</v>
      </c>
      <c r="J63" s="8" t="str">
        <f t="shared" si="82"/>
        <v>Khá</v>
      </c>
      <c r="L63" s="8" t="s">
        <v>46</v>
      </c>
      <c r="M63" s="8">
        <v>3</v>
      </c>
      <c r="N63" s="9">
        <v>8.6</v>
      </c>
      <c r="O63" s="9">
        <v>8</v>
      </c>
      <c r="P63" s="10">
        <f t="shared" si="83"/>
        <v>8.24</v>
      </c>
      <c r="Q63" s="10">
        <f t="shared" si="84"/>
        <v>24.72</v>
      </c>
      <c r="R63" s="8" t="str">
        <f t="shared" si="85"/>
        <v>B+</v>
      </c>
      <c r="S63" s="11" t="str">
        <f t="shared" si="86"/>
        <v>3,50</v>
      </c>
      <c r="T63" s="11">
        <f t="shared" si="87"/>
        <v>10.5</v>
      </c>
      <c r="U63" s="8" t="str">
        <f t="shared" si="88"/>
        <v>Khá Giỏi</v>
      </c>
    </row>
    <row r="64" spans="1:21">
      <c r="A64" s="8" t="s">
        <v>48</v>
      </c>
      <c r="B64" s="8">
        <v>3</v>
      </c>
      <c r="C64" s="9">
        <v>7</v>
      </c>
      <c r="D64" s="9">
        <v>7</v>
      </c>
      <c r="E64" s="10">
        <f t="shared" si="77"/>
        <v>7</v>
      </c>
      <c r="F64" s="10">
        <f t="shared" si="78"/>
        <v>21</v>
      </c>
      <c r="G64" s="8" t="str">
        <f t="shared" si="79"/>
        <v>B</v>
      </c>
      <c r="H64" s="11" t="str">
        <f t="shared" si="80"/>
        <v>3,00</v>
      </c>
      <c r="I64" s="11">
        <f t="shared" si="81"/>
        <v>9</v>
      </c>
      <c r="J64" s="8" t="str">
        <f t="shared" si="82"/>
        <v>Khá</v>
      </c>
      <c r="L64" s="8" t="s">
        <v>48</v>
      </c>
      <c r="M64" s="8">
        <v>3</v>
      </c>
      <c r="N64" s="9">
        <v>8.6</v>
      </c>
      <c r="O64" s="9">
        <v>8.5</v>
      </c>
      <c r="P64" s="10">
        <f t="shared" si="83"/>
        <v>8.54</v>
      </c>
      <c r="Q64" s="10">
        <f t="shared" si="84"/>
        <v>25.62</v>
      </c>
      <c r="R64" s="8" t="str">
        <f t="shared" si="85"/>
        <v>A</v>
      </c>
      <c r="S64" s="11" t="str">
        <f t="shared" si="86"/>
        <v>4,00</v>
      </c>
      <c r="T64" s="11">
        <f t="shared" si="87"/>
        <v>12</v>
      </c>
      <c r="U64" s="8" t="str">
        <f t="shared" si="88"/>
        <v>Giỏi</v>
      </c>
    </row>
    <row r="65" spans="1:21">
      <c r="A65" s="8" t="s">
        <v>50</v>
      </c>
      <c r="B65" s="8">
        <v>4</v>
      </c>
      <c r="C65" s="9">
        <v>7</v>
      </c>
      <c r="D65" s="9">
        <v>6</v>
      </c>
      <c r="E65" s="10">
        <f t="shared" si="77"/>
        <v>6.4</v>
      </c>
      <c r="F65" s="10">
        <f t="shared" si="78"/>
        <v>25.6</v>
      </c>
      <c r="G65" s="8" t="str">
        <f t="shared" si="79"/>
        <v>C</v>
      </c>
      <c r="H65" s="11" t="str">
        <f t="shared" si="80"/>
        <v>2,00</v>
      </c>
      <c r="I65" s="11">
        <f t="shared" si="81"/>
        <v>8</v>
      </c>
      <c r="J65" s="8" t="str">
        <f t="shared" si="82"/>
        <v>Trung Bình</v>
      </c>
      <c r="L65" s="8" t="s">
        <v>50</v>
      </c>
      <c r="M65" s="8">
        <v>4</v>
      </c>
      <c r="N65" s="9">
        <v>9.1</v>
      </c>
      <c r="O65" s="9">
        <v>9.5</v>
      </c>
      <c r="P65" s="10">
        <f t="shared" si="83"/>
        <v>9.34</v>
      </c>
      <c r="Q65" s="10">
        <f t="shared" si="84"/>
        <v>37.36</v>
      </c>
      <c r="R65" s="8" t="str">
        <f t="shared" si="85"/>
        <v>A</v>
      </c>
      <c r="S65" s="11" t="str">
        <f t="shared" si="86"/>
        <v>4,00</v>
      </c>
      <c r="T65" s="11">
        <f t="shared" si="87"/>
        <v>16</v>
      </c>
      <c r="U65" s="8" t="str">
        <f t="shared" si="88"/>
        <v>Giỏi</v>
      </c>
    </row>
    <row r="66" spans="1:21">
      <c r="A66" s="12" t="s">
        <v>16</v>
      </c>
      <c r="B66" s="12">
        <f>SUM(B60:B65)</f>
        <v>17</v>
      </c>
      <c r="C66" s="12"/>
      <c r="D66" s="12"/>
      <c r="E66" s="12"/>
      <c r="F66" s="13"/>
      <c r="G66" s="13">
        <f>SUM(F60:F65)</f>
        <v>127.46</v>
      </c>
      <c r="H66" s="14"/>
      <c r="I66" s="23" t="s">
        <v>17</v>
      </c>
      <c r="J66" s="24">
        <f>G66/B66</f>
        <v>7.49764705882353</v>
      </c>
      <c r="L66" s="12" t="s">
        <v>16</v>
      </c>
      <c r="M66" s="12">
        <f>SUM(M60:M65)</f>
        <v>17</v>
      </c>
      <c r="N66" s="12"/>
      <c r="O66" s="12"/>
      <c r="P66" s="12"/>
      <c r="Q66" s="13"/>
      <c r="R66" s="13">
        <f>SUM(Q60:Q65)</f>
        <v>144.78</v>
      </c>
      <c r="S66" s="14"/>
      <c r="T66" s="23" t="s">
        <v>17</v>
      </c>
      <c r="U66" s="24">
        <f>R66/M66</f>
        <v>8.51647058823529</v>
      </c>
    </row>
    <row r="67" spans="1:21">
      <c r="A67" s="15"/>
      <c r="B67" s="15"/>
      <c r="C67" s="12" t="s">
        <v>51</v>
      </c>
      <c r="D67" s="12">
        <v>2.83</v>
      </c>
      <c r="E67" s="16"/>
      <c r="F67" s="16"/>
      <c r="H67" s="18"/>
      <c r="I67" s="23" t="s">
        <v>8</v>
      </c>
      <c r="J67" s="24">
        <f>SUM(I60:I65)/B66</f>
        <v>3</v>
      </c>
      <c r="L67" s="15"/>
      <c r="M67" s="15"/>
      <c r="N67" s="12" t="s">
        <v>51</v>
      </c>
      <c r="O67" s="12">
        <v>3.87</v>
      </c>
      <c r="P67" s="16"/>
      <c r="Q67" s="16"/>
      <c r="S67" s="18"/>
      <c r="T67" s="23" t="s">
        <v>8</v>
      </c>
      <c r="U67" s="24">
        <f>SUM(T60:T65)/M66</f>
        <v>3.73529411764706</v>
      </c>
    </row>
    <row r="68" spans="9:21">
      <c r="I68" s="12" t="s">
        <v>53</v>
      </c>
      <c r="J68" s="24">
        <f>(J67+D67)/2</f>
        <v>2.915</v>
      </c>
      <c r="T68" s="12" t="s">
        <v>53</v>
      </c>
      <c r="U68" s="24">
        <f>(U67+O67)/2</f>
        <v>3.80264705882353</v>
      </c>
    </row>
  </sheetData>
  <mergeCells count="26">
    <mergeCell ref="B1:J1"/>
    <mergeCell ref="M1:U1"/>
    <mergeCell ref="X1:AF1"/>
    <mergeCell ref="A2:J2"/>
    <mergeCell ref="L2:U2"/>
    <mergeCell ref="W2:AF2"/>
    <mergeCell ref="B15:J15"/>
    <mergeCell ref="M15:U15"/>
    <mergeCell ref="X15:AF15"/>
    <mergeCell ref="A16:J16"/>
    <mergeCell ref="L16:U16"/>
    <mergeCell ref="W16:AF16"/>
    <mergeCell ref="B29:J29"/>
    <mergeCell ref="M29:U29"/>
    <mergeCell ref="A30:J30"/>
    <mergeCell ref="L30:U30"/>
    <mergeCell ref="X30:AF30"/>
    <mergeCell ref="W31:AF31"/>
    <mergeCell ref="B43:J43"/>
    <mergeCell ref="M43:U43"/>
    <mergeCell ref="A44:J44"/>
    <mergeCell ref="L44:U44"/>
    <mergeCell ref="B57:J57"/>
    <mergeCell ref="M57:U57"/>
    <mergeCell ref="A58:J58"/>
    <mergeCell ref="L58:U58"/>
  </mergeCells>
  <pageMargins left="0.7" right="0.7" top="0.75" bottom="0.75" header="0.3" footer="0.3"/>
  <pageSetup paperSize="11" scale="18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34"/>
  <sheetViews>
    <sheetView zoomScale="60" zoomScaleNormal="60" workbookViewId="0">
      <selection activeCell="D36" sqref="D36"/>
    </sheetView>
  </sheetViews>
  <sheetFormatPr defaultColWidth="8.89814814814815" defaultRowHeight="21"/>
  <cols>
    <col min="1" max="1" width="32.3981481481481" style="19" customWidth="1"/>
    <col min="2" max="2" width="8.7037037037037" style="19" customWidth="1"/>
    <col min="3" max="3" width="21" style="19" customWidth="1"/>
    <col min="4" max="4" width="13.5" style="19" customWidth="1"/>
    <col min="5" max="5" width="20.5" style="19" customWidth="1"/>
    <col min="6" max="6" width="10.3981481481481" style="19" customWidth="1"/>
    <col min="7" max="7" width="14.6018518518519" style="19" customWidth="1"/>
    <col min="8" max="8" width="7.5" style="19" customWidth="1"/>
    <col min="9" max="9" width="34.5" style="19" customWidth="1"/>
    <col min="10" max="10" width="31.2037037037037" style="19" customWidth="1"/>
    <col min="11" max="16384" width="8.89814814814815" style="19"/>
  </cols>
  <sheetData>
    <row r="1" ht="20.4" spans="1:10">
      <c r="A1" s="1" t="s">
        <v>36</v>
      </c>
      <c r="B1" s="2">
        <v>20103100068</v>
      </c>
      <c r="C1" s="3"/>
      <c r="D1" s="3"/>
      <c r="E1" s="3"/>
      <c r="F1" s="3"/>
      <c r="G1" s="3"/>
      <c r="H1" s="3"/>
      <c r="I1" s="3"/>
      <c r="J1" s="21"/>
    </row>
    <row r="2" ht="20.4" spans="1:10">
      <c r="A2" s="4" t="s">
        <v>25</v>
      </c>
      <c r="B2" s="5"/>
      <c r="C2" s="5"/>
      <c r="D2" s="5"/>
      <c r="E2" s="5"/>
      <c r="F2" s="5"/>
      <c r="G2" s="5"/>
      <c r="H2" s="5"/>
      <c r="I2" s="5"/>
      <c r="J2" s="22"/>
    </row>
    <row r="3" ht="20.4" spans="1:10">
      <c r="A3" s="6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7"/>
      <c r="G3" s="6" t="s">
        <v>7</v>
      </c>
      <c r="H3" s="6" t="s">
        <v>8</v>
      </c>
      <c r="I3" s="6"/>
      <c r="J3" s="6" t="s">
        <v>9</v>
      </c>
    </row>
    <row r="4" spans="1:10">
      <c r="A4" s="8" t="s">
        <v>73</v>
      </c>
      <c r="B4" s="8">
        <v>3</v>
      </c>
      <c r="C4" s="9">
        <v>9.6</v>
      </c>
      <c r="D4" s="9">
        <v>9.6</v>
      </c>
      <c r="E4" s="10">
        <f>C4*0.4+D4*0.6</f>
        <v>9.6</v>
      </c>
      <c r="F4" s="10">
        <f t="shared" ref="F4:F11" si="0">E4*B4</f>
        <v>28.8</v>
      </c>
      <c r="G4" s="8" t="str">
        <f t="shared" ref="G4:G11" si="1">IF(E4&gt;=8.5,"A",IF(E4&gt;=7.8,"B+",IF(E4&gt;=7,"B",IF(E4&gt;=6.5,"C+",IF(E4&gt;=5.5,"C",IF(E4&gt;=4.8,"D+",IF(E4&gt;=4,"D","F")))))))</f>
        <v>A</v>
      </c>
      <c r="H4" s="11" t="str">
        <f t="shared" ref="H4:H11" si="2">IF(G4="A","4.00",IF(G4="B+","3.50",IF(G4="B","3.00",IF(G4="C+","2.50",IF(G4="C","2.00",IF(G4="D+","1.50",IF(G4="D","1.00","0")))))))</f>
        <v>4.00</v>
      </c>
      <c r="I4" s="11" t="e">
        <f t="shared" ref="I4:I11" si="3">H4*B4</f>
        <v>#VALUE!</v>
      </c>
      <c r="J4" s="8" t="str">
        <f t="shared" ref="J4:J11" si="4">IF(G4="A","Giỏi",IF(G4="B+","Khá Giỏi",IF(G4="B","Khá",IF(G4="C+","Trung Bình Khá",IF(G4="C","Trung Bình",IF(G4="D+","Trung Bình Yếu",IF(G4="D","Yếu","Kém")))))))</f>
        <v>Giỏi</v>
      </c>
    </row>
    <row r="5" spans="1:10">
      <c r="A5" s="8" t="s">
        <v>74</v>
      </c>
      <c r="B5" s="8">
        <v>3</v>
      </c>
      <c r="C5" s="9">
        <v>8.7</v>
      </c>
      <c r="D5" s="9">
        <v>5.5</v>
      </c>
      <c r="E5" s="10">
        <f>C5*0.4+D5*0.6</f>
        <v>6.78</v>
      </c>
      <c r="F5" s="10">
        <f t="shared" si="0"/>
        <v>20.34</v>
      </c>
      <c r="G5" s="8" t="str">
        <f t="shared" si="1"/>
        <v>C+</v>
      </c>
      <c r="H5" s="11" t="str">
        <f t="shared" si="2"/>
        <v>2.50</v>
      </c>
      <c r="I5" s="11" t="e">
        <f t="shared" si="3"/>
        <v>#VALUE!</v>
      </c>
      <c r="J5" s="8" t="str">
        <f t="shared" si="4"/>
        <v>Trung Bình Khá</v>
      </c>
    </row>
    <row r="6" spans="1:10">
      <c r="A6" s="8" t="s">
        <v>75</v>
      </c>
      <c r="B6" s="8">
        <v>2</v>
      </c>
      <c r="C6" s="9">
        <v>8.6</v>
      </c>
      <c r="D6" s="9">
        <v>5.8</v>
      </c>
      <c r="E6" s="10">
        <f>C6*0.4+D6*0.6</f>
        <v>6.92</v>
      </c>
      <c r="F6" s="10">
        <f t="shared" si="0"/>
        <v>13.84</v>
      </c>
      <c r="G6" s="8" t="str">
        <f t="shared" si="1"/>
        <v>C+</v>
      </c>
      <c r="H6" s="11" t="str">
        <f t="shared" si="2"/>
        <v>2.50</v>
      </c>
      <c r="I6" s="11" t="e">
        <f t="shared" si="3"/>
        <v>#VALUE!</v>
      </c>
      <c r="J6" s="8" t="str">
        <f t="shared" si="4"/>
        <v>Trung Bình Khá</v>
      </c>
    </row>
    <row r="7" spans="1:10">
      <c r="A7" s="8" t="s">
        <v>57</v>
      </c>
      <c r="B7" s="8">
        <v>3</v>
      </c>
      <c r="C7" s="9">
        <v>5.8</v>
      </c>
      <c r="D7" s="9">
        <v>6.5</v>
      </c>
      <c r="E7" s="10">
        <f>C7*0.4+D7*0.6</f>
        <v>6.22</v>
      </c>
      <c r="F7" s="10">
        <f t="shared" si="0"/>
        <v>18.66</v>
      </c>
      <c r="G7" s="8" t="str">
        <f t="shared" si="1"/>
        <v>C</v>
      </c>
      <c r="H7" s="11" t="str">
        <f t="shared" si="2"/>
        <v>2.00</v>
      </c>
      <c r="I7" s="11" t="e">
        <f t="shared" si="3"/>
        <v>#VALUE!</v>
      </c>
      <c r="J7" s="8" t="str">
        <f t="shared" si="4"/>
        <v>Trung Bình</v>
      </c>
    </row>
    <row r="8" spans="1:10">
      <c r="A8" s="8" t="s">
        <v>76</v>
      </c>
      <c r="B8" s="8">
        <v>2</v>
      </c>
      <c r="C8" s="9">
        <v>8.3</v>
      </c>
      <c r="D8" s="9">
        <v>3</v>
      </c>
      <c r="E8" s="10">
        <f>C8*0.4+D8*0.6</f>
        <v>5.12</v>
      </c>
      <c r="F8" s="10">
        <f t="shared" si="0"/>
        <v>10.24</v>
      </c>
      <c r="G8" s="8" t="str">
        <f t="shared" si="1"/>
        <v>D+</v>
      </c>
      <c r="H8" s="11" t="str">
        <f t="shared" si="2"/>
        <v>1.50</v>
      </c>
      <c r="I8" s="11" t="e">
        <f t="shared" si="3"/>
        <v>#VALUE!</v>
      </c>
      <c r="J8" s="8" t="str">
        <f t="shared" si="4"/>
        <v>Trung Bình Yếu</v>
      </c>
    </row>
    <row r="9" spans="1:10">
      <c r="A9" s="8" t="s">
        <v>77</v>
      </c>
      <c r="B9" s="8">
        <v>2</v>
      </c>
      <c r="C9" s="9">
        <v>8.7</v>
      </c>
      <c r="D9" s="9">
        <v>5</v>
      </c>
      <c r="E9" s="10">
        <v>6.5</v>
      </c>
      <c r="F9" s="10">
        <f t="shared" si="0"/>
        <v>13</v>
      </c>
      <c r="G9" s="8" t="str">
        <f t="shared" si="1"/>
        <v>C+</v>
      </c>
      <c r="H9" s="11" t="str">
        <f t="shared" si="2"/>
        <v>2.50</v>
      </c>
      <c r="I9" s="11" t="e">
        <f t="shared" si="3"/>
        <v>#VALUE!</v>
      </c>
      <c r="J9" s="8" t="str">
        <f t="shared" si="4"/>
        <v>Trung Bình Khá</v>
      </c>
    </row>
    <row r="10" spans="1:10">
      <c r="A10" s="8" t="s">
        <v>78</v>
      </c>
      <c r="B10" s="8">
        <v>4</v>
      </c>
      <c r="C10" s="9">
        <v>7</v>
      </c>
      <c r="D10" s="9">
        <v>7</v>
      </c>
      <c r="E10" s="10">
        <f>C10*0.4+D10*0.6</f>
        <v>7</v>
      </c>
      <c r="F10" s="10">
        <f t="shared" si="0"/>
        <v>28</v>
      </c>
      <c r="G10" s="8" t="str">
        <f t="shared" si="1"/>
        <v>B</v>
      </c>
      <c r="H10" s="11" t="str">
        <f t="shared" si="2"/>
        <v>3.00</v>
      </c>
      <c r="I10" s="11" t="e">
        <f t="shared" si="3"/>
        <v>#VALUE!</v>
      </c>
      <c r="J10" s="8" t="str">
        <f t="shared" si="4"/>
        <v>Khá</v>
      </c>
    </row>
    <row r="11" spans="1:10">
      <c r="A11" s="8" t="s">
        <v>70</v>
      </c>
      <c r="B11" s="8">
        <v>2</v>
      </c>
      <c r="C11" s="9">
        <v>7.9</v>
      </c>
      <c r="D11" s="9">
        <v>5.5</v>
      </c>
      <c r="E11" s="10">
        <v>6.5</v>
      </c>
      <c r="F11" s="10">
        <f t="shared" si="0"/>
        <v>13</v>
      </c>
      <c r="G11" s="8" t="str">
        <f t="shared" si="1"/>
        <v>C+</v>
      </c>
      <c r="H11" s="11" t="str">
        <f t="shared" si="2"/>
        <v>2.50</v>
      </c>
      <c r="I11" s="11" t="e">
        <f t="shared" si="3"/>
        <v>#VALUE!</v>
      </c>
      <c r="J11" s="8" t="str">
        <f t="shared" si="4"/>
        <v>Trung Bình Khá</v>
      </c>
    </row>
    <row r="12" spans="1:10">
      <c r="A12" s="12" t="s">
        <v>16</v>
      </c>
      <c r="B12" s="12">
        <f>SUM(B4:B11)</f>
        <v>21</v>
      </c>
      <c r="C12" s="12"/>
      <c r="D12" s="12"/>
      <c r="E12" s="12"/>
      <c r="F12" s="13"/>
      <c r="G12" s="13">
        <f>SUM(F4:F11)</f>
        <v>145.88</v>
      </c>
      <c r="H12" s="14"/>
      <c r="I12" s="23" t="s">
        <v>17</v>
      </c>
      <c r="J12" s="24">
        <f>G12/B12</f>
        <v>6.94666666666667</v>
      </c>
    </row>
    <row r="13" spans="1:10">
      <c r="A13" s="15"/>
      <c r="B13" s="15"/>
      <c r="C13" s="12" t="s">
        <v>51</v>
      </c>
      <c r="D13" s="12">
        <v>3.17</v>
      </c>
      <c r="E13" s="16"/>
      <c r="F13" s="16"/>
      <c r="G13" s="17"/>
      <c r="H13" s="18"/>
      <c r="I13" s="23" t="s">
        <v>79</v>
      </c>
      <c r="J13" s="24" t="e">
        <f>SUM(I4:I11)/B12</f>
        <v>#VALUE!</v>
      </c>
    </row>
    <row r="14" spans="1:10">
      <c r="A14" s="17"/>
      <c r="B14" s="17"/>
      <c r="C14" s="12" t="s">
        <v>52</v>
      </c>
      <c r="D14" s="12">
        <v>2.93</v>
      </c>
      <c r="E14" s="17"/>
      <c r="F14" s="17"/>
      <c r="G14" s="17"/>
      <c r="H14" s="17"/>
      <c r="I14" s="12" t="s">
        <v>80</v>
      </c>
      <c r="J14" s="24" t="e">
        <f>(J13+D13+D14+D15+D16)/5</f>
        <v>#VALUE!</v>
      </c>
    </row>
    <row r="15" spans="3:4">
      <c r="C15" s="12" t="s">
        <v>54</v>
      </c>
      <c r="D15" s="12">
        <v>3.37</v>
      </c>
    </row>
    <row r="16" spans="3:4">
      <c r="C16" s="12" t="s">
        <v>81</v>
      </c>
      <c r="D16" s="12">
        <v>3.53</v>
      </c>
    </row>
    <row r="24" ht="20.4" spans="1:10">
      <c r="A24" s="1"/>
      <c r="B24" s="2"/>
      <c r="C24" s="3"/>
      <c r="D24" s="3"/>
      <c r="E24" s="3"/>
      <c r="F24" s="3"/>
      <c r="G24" s="3"/>
      <c r="H24" s="3"/>
      <c r="I24" s="3"/>
      <c r="J24" s="21"/>
    </row>
    <row r="25" ht="20.4" spans="1:10">
      <c r="A25" s="4"/>
      <c r="B25" s="5"/>
      <c r="C25" s="5"/>
      <c r="D25" s="5"/>
      <c r="E25" s="5"/>
      <c r="F25" s="5"/>
      <c r="G25" s="5"/>
      <c r="H25" s="5"/>
      <c r="I25" s="5"/>
      <c r="J25" s="22"/>
    </row>
    <row r="26" ht="20.4" spans="1:10">
      <c r="A26" s="6" t="s">
        <v>2</v>
      </c>
      <c r="B26" s="6" t="s">
        <v>3</v>
      </c>
      <c r="C26" s="6" t="s">
        <v>4</v>
      </c>
      <c r="D26" s="6" t="s">
        <v>5</v>
      </c>
      <c r="E26" s="7" t="s">
        <v>6</v>
      </c>
      <c r="F26" s="7"/>
      <c r="G26" s="6" t="s">
        <v>7</v>
      </c>
      <c r="H26" s="6" t="s">
        <v>8</v>
      </c>
      <c r="I26" s="6"/>
      <c r="J26" s="6" t="s">
        <v>9</v>
      </c>
    </row>
    <row r="27" spans="1:10">
      <c r="A27" s="8" t="s">
        <v>82</v>
      </c>
      <c r="B27" s="8">
        <v>4</v>
      </c>
      <c r="C27" s="9">
        <v>7.4</v>
      </c>
      <c r="D27" s="9">
        <v>3</v>
      </c>
      <c r="E27" s="10">
        <v>4.8</v>
      </c>
      <c r="F27" s="10">
        <f>E27*B27</f>
        <v>19.2</v>
      </c>
      <c r="G27" s="8" t="str">
        <f>IF(E27&gt;=8.5,"A",IF(E27&gt;=7.8,"B+",IF(E27&gt;=7,"B",IF(E27&gt;=6.5,"C+",IF(E27&gt;=5.5,"C",IF(E27&gt;=4.8,"D+",IF(E27&gt;=4,"D","F")))))))</f>
        <v>D+</v>
      </c>
      <c r="H27" s="11" t="str">
        <f>IF(G27="A","4.00",IF(G27="B+","3.50",IF(G27="B","3.00",IF(G27="C+","2.50",IF(G27="C","2.00",IF(G27="D+","1.50",IF(G27="D","1.00","0")))))))</f>
        <v>1.50</v>
      </c>
      <c r="I27" s="11" t="e">
        <f>H27*B27</f>
        <v>#VALUE!</v>
      </c>
      <c r="J27" s="8" t="str">
        <f>IF(G27="A","Giỏi",IF(G27="B+","Khá Giỏi",IF(G27="B","Khá",IF(G27="C+","Trung Bình Khá",IF(G27="C","Trung Bình",IF(G27="D+","Trung Bình Yếu",IF(G27="D","Yếu","Kém")))))))</f>
        <v>Trung Bình Yếu</v>
      </c>
    </row>
    <row r="28" spans="1:10">
      <c r="A28" s="8" t="s">
        <v>83</v>
      </c>
      <c r="B28" s="8">
        <v>2</v>
      </c>
      <c r="C28" s="9">
        <v>8.6</v>
      </c>
      <c r="D28" s="9">
        <v>5.5</v>
      </c>
      <c r="E28" s="10">
        <f>C28*0.4+D28*0.6</f>
        <v>6.74</v>
      </c>
      <c r="F28" s="10">
        <f>E28*B28</f>
        <v>13.48</v>
      </c>
      <c r="G28" s="8" t="str">
        <f>IF(E28&gt;=8.5,"A",IF(E28&gt;=7.8,"B+",IF(E28&gt;=7,"B",IF(E28&gt;=6.5,"C+",IF(E28&gt;=5.5,"C",IF(E28&gt;=4.8,"D+",IF(E28&gt;=4,"D","F")))))))</f>
        <v>C+</v>
      </c>
      <c r="H28" s="11" t="str">
        <f>IF(G28="A","4.00",IF(G28="B+","3.50",IF(G28="B","3.00",IF(G28="C+","2.50",IF(G28="C","2.00",IF(G28="D+","1.50",IF(G28="D","1.00","0")))))))</f>
        <v>2.50</v>
      </c>
      <c r="I28" s="11" t="e">
        <f>H28*B28</f>
        <v>#VALUE!</v>
      </c>
      <c r="J28" s="8" t="str">
        <f>IF(G28="A","Giỏi",IF(G28="B+","Khá Giỏi",IF(G28="B","Khá",IF(G28="C+","Trung Bình Khá",IF(G28="C","Trung Bình",IF(G28="D+","Trung Bình Yếu",IF(G28="D","Yếu","Kém")))))))</f>
        <v>Trung Bình Khá</v>
      </c>
    </row>
    <row r="29" spans="1:10">
      <c r="A29" s="8" t="s">
        <v>50</v>
      </c>
      <c r="B29" s="8">
        <v>4</v>
      </c>
      <c r="C29" s="9">
        <v>7.5</v>
      </c>
      <c r="D29" s="9">
        <v>7.5</v>
      </c>
      <c r="E29" s="10">
        <f>C29*0.4+D29*0.6</f>
        <v>7.5</v>
      </c>
      <c r="F29" s="10">
        <f>E29*B29</f>
        <v>30</v>
      </c>
      <c r="G29" s="8" t="str">
        <f>IF(E29&gt;=8.5,"A",IF(E29&gt;=7.8,"B+",IF(E29&gt;=7,"B",IF(E29&gt;=6.5,"C+",IF(E29&gt;=5.5,"C",IF(E29&gt;=4.8,"D+",IF(E29&gt;=4,"D","F")))))))</f>
        <v>B</v>
      </c>
      <c r="H29" s="11" t="str">
        <f>IF(G29="A","4.00",IF(G29="B+","3.50",IF(G29="B","3.00",IF(G29="C+","2.50",IF(G29="C","2.00",IF(G29="D+","1.50",IF(G29="D","1.00","0")))))))</f>
        <v>3.00</v>
      </c>
      <c r="I29" s="11" t="e">
        <f>H29*B29</f>
        <v>#VALUE!</v>
      </c>
      <c r="J29" s="8" t="str">
        <f>IF(G29="A","Giỏi",IF(G29="B+","Khá Giỏi",IF(G29="B","Khá",IF(G29="C+","Trung Bình Khá",IF(G29="C","Trung Bình",IF(G29="D+","Trung Bình Yếu",IF(G29="D","Yếu","Kém")))))))</f>
        <v>Khá</v>
      </c>
    </row>
    <row r="30" spans="1:10">
      <c r="A30" s="8" t="s">
        <v>84</v>
      </c>
      <c r="B30" s="8">
        <v>2</v>
      </c>
      <c r="C30" s="9">
        <v>8</v>
      </c>
      <c r="D30" s="9">
        <v>6.5</v>
      </c>
      <c r="E30" s="10">
        <f>C30*0.4+D30*0.6</f>
        <v>7.1</v>
      </c>
      <c r="F30" s="10">
        <f>E30*B30</f>
        <v>14.2</v>
      </c>
      <c r="G30" s="8" t="str">
        <f>IF(E30&gt;=8.5,"A",IF(E30&gt;=7.8,"B+",IF(E30&gt;=7,"B",IF(E30&gt;=6.5,"C+",IF(E30&gt;=5.5,"C",IF(E30&gt;=4.8,"D+",IF(E30&gt;=4,"D","F")))))))</f>
        <v>B</v>
      </c>
      <c r="H30" s="11" t="str">
        <f>IF(G30="A","4.00",IF(G30="B+","3.50",IF(G30="B","3.00",IF(G30="C+","2.50",IF(G30="C","2.00",IF(G30="D+","1.50",IF(G30="D","1.00","0")))))))</f>
        <v>3.00</v>
      </c>
      <c r="I30" s="11" t="e">
        <f>H30*B30</f>
        <v>#VALUE!</v>
      </c>
      <c r="J30" s="8" t="str">
        <f>IF(G30="A","Giỏi",IF(G30="B+","Khá Giỏi",IF(G30="B","Khá",IF(G30="C+","Trung Bình Khá",IF(G30="C","Trung Bình",IF(G30="D+","Trung Bình Yếu",IF(G30="D","Yếu","Kém")))))))</f>
        <v>Khá</v>
      </c>
    </row>
    <row r="31" spans="1:10">
      <c r="A31" s="8" t="s">
        <v>85</v>
      </c>
      <c r="B31" s="8">
        <v>3</v>
      </c>
      <c r="C31" s="9">
        <v>6.6</v>
      </c>
      <c r="D31" s="9">
        <v>6</v>
      </c>
      <c r="E31" s="10">
        <f>C31*0.4+D31*0.6</f>
        <v>6.24</v>
      </c>
      <c r="F31" s="10">
        <f>E31*B31</f>
        <v>18.72</v>
      </c>
      <c r="G31" s="8" t="str">
        <f>IF(E31&gt;=8.5,"A",IF(E31&gt;=7.8,"B+",IF(E31&gt;=7,"B",IF(E31&gt;=6.5,"C+",IF(E31&gt;=5.5,"C",IF(E31&gt;=4.8,"D+",IF(E31&gt;=4,"D","F")))))))</f>
        <v>C</v>
      </c>
      <c r="H31" s="11" t="str">
        <f>IF(G31="A","4.00",IF(G31="B+","3.50",IF(G31="B","3.00",IF(G31="C+","2.50",IF(G31="C","2.00",IF(G31="D+","1.50",IF(G31="D","1.00","0")))))))</f>
        <v>2.00</v>
      </c>
      <c r="I31" s="11" t="e">
        <f>H31*B31</f>
        <v>#VALUE!</v>
      </c>
      <c r="J31" s="8" t="str">
        <f>IF(G31="A","Giỏi",IF(G31="B+","Khá Giỏi",IF(G31="B","Khá",IF(G31="C+","Trung Bình Khá",IF(G31="C","Trung Bình",IF(G31="D+","Trung Bình Yếu",IF(G31="D","Yếu","Kém")))))))</f>
        <v>Trung Bình</v>
      </c>
    </row>
    <row r="32" spans="1:10">
      <c r="A32" s="12" t="s">
        <v>16</v>
      </c>
      <c r="B32" s="12">
        <f>SUM(B27:B31)</f>
        <v>15</v>
      </c>
      <c r="C32" s="12"/>
      <c r="D32" s="12"/>
      <c r="E32" s="12"/>
      <c r="F32" s="13"/>
      <c r="G32" s="13">
        <f>SUM(F27:F31)</f>
        <v>95.6</v>
      </c>
      <c r="H32" s="14"/>
      <c r="I32" s="23" t="s">
        <v>17</v>
      </c>
      <c r="J32" s="24">
        <f>G32/B32</f>
        <v>6.37333333333333</v>
      </c>
    </row>
    <row r="33" spans="1:10">
      <c r="A33" s="15"/>
      <c r="B33" s="15"/>
      <c r="E33" s="16"/>
      <c r="F33" s="16"/>
      <c r="G33" s="17"/>
      <c r="H33" s="18"/>
      <c r="I33" s="23" t="s">
        <v>79</v>
      </c>
      <c r="J33" s="24" t="e">
        <f>SUM(I27:I31)/B32</f>
        <v>#VALUE!</v>
      </c>
    </row>
    <row r="34" spans="1:8">
      <c r="A34" s="17"/>
      <c r="B34" s="17"/>
      <c r="E34" s="17"/>
      <c r="F34" s="17"/>
      <c r="G34" s="17"/>
      <c r="H34" s="17"/>
    </row>
  </sheetData>
  <mergeCells count="4">
    <mergeCell ref="B1:J1"/>
    <mergeCell ref="A2:J2"/>
    <mergeCell ref="B24:J24"/>
    <mergeCell ref="A25:J25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tabSelected="1" workbookViewId="0">
      <selection activeCell="J9" sqref="J9"/>
    </sheetView>
  </sheetViews>
  <sheetFormatPr defaultColWidth="9" defaultRowHeight="14.4"/>
  <cols>
    <col min="1" max="1" width="28.6018518518519" customWidth="1"/>
    <col min="2" max="2" width="7.60185185185185" customWidth="1"/>
    <col min="3" max="3" width="18.5" customWidth="1"/>
    <col min="4" max="4" width="11.3981481481481" customWidth="1"/>
    <col min="5" max="5" width="17.8981481481481" customWidth="1"/>
    <col min="6" max="6" width="6.39814814814815" customWidth="1"/>
    <col min="7" max="7" width="12.6018518518519" customWidth="1"/>
    <col min="8" max="8" width="6.7037037037037" customWidth="1"/>
    <col min="9" max="9" width="22.6018518518519" customWidth="1"/>
    <col min="10" max="10" width="18.3981481481481" customWidth="1"/>
  </cols>
  <sheetData>
    <row r="1" ht="20.4" spans="1:10">
      <c r="A1" s="1" t="s">
        <v>36</v>
      </c>
      <c r="B1" s="2">
        <v>20103100068</v>
      </c>
      <c r="C1" s="3"/>
      <c r="D1" s="3"/>
      <c r="E1" s="3"/>
      <c r="F1" s="3"/>
      <c r="G1" s="3"/>
      <c r="H1" s="3"/>
      <c r="I1" s="3"/>
      <c r="J1" s="21"/>
    </row>
    <row r="2" ht="20.4" spans="1:10">
      <c r="A2" s="4" t="s">
        <v>25</v>
      </c>
      <c r="B2" s="5"/>
      <c r="C2" s="5"/>
      <c r="D2" s="5"/>
      <c r="E2" s="5"/>
      <c r="F2" s="5"/>
      <c r="G2" s="5"/>
      <c r="H2" s="5"/>
      <c r="I2" s="5"/>
      <c r="J2" s="22"/>
    </row>
    <row r="3" ht="20.4" spans="1:10">
      <c r="A3" s="6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7"/>
      <c r="G3" s="6" t="s">
        <v>7</v>
      </c>
      <c r="H3" s="6" t="s">
        <v>8</v>
      </c>
      <c r="I3" s="6"/>
      <c r="J3" s="6" t="s">
        <v>9</v>
      </c>
    </row>
    <row r="4" ht="21" spans="1:10">
      <c r="A4" s="8" t="s">
        <v>86</v>
      </c>
      <c r="B4" s="8">
        <v>3</v>
      </c>
      <c r="C4" s="9">
        <v>8.6</v>
      </c>
      <c r="D4" s="9">
        <v>6</v>
      </c>
      <c r="E4" s="10">
        <f t="shared" ref="E4:E10" si="0">C4*0.4+D4*0.6</f>
        <v>7.04</v>
      </c>
      <c r="F4" s="10">
        <f t="shared" ref="F4:F10" si="1">E4*B4</f>
        <v>21.12</v>
      </c>
      <c r="G4" s="8" t="str">
        <f t="shared" ref="G4:G10" si="2">IF(E4&gt;=8.5,"A",IF(E4&gt;=7.8,"B+",IF(E4&gt;=7,"B",IF(E4&gt;=6.5,"C+",IF(E4&gt;=5.5,"C",IF(E4&gt;=4.8,"D+",IF(E4&gt;=4,"D","F")))))))</f>
        <v>B</v>
      </c>
      <c r="H4" s="11" t="str">
        <f>IF(G4="A","4,00",IF(G4="B+","3,50",IF(G4="B","3,00",IF(G4="C+","2,50",IF(G4="C","2,00",IF(G4="D+","1,50",IF(G4="D","1,00","0")))))))</f>
        <v>3,00</v>
      </c>
      <c r="I4" s="11">
        <f t="shared" ref="I4:I10" si="3">H4*B4</f>
        <v>9</v>
      </c>
      <c r="J4" s="8" t="str">
        <f t="shared" ref="J4:J10" si="4">IF(G4="A","Giỏi",IF(G4="B+","Khá Giỏi",IF(G4="B","Khá",IF(G4="C+","Trung Bình Khá",IF(G4="C","Trung Bình",IF(G4="D+","Trung Bình Yếu",IF(G4="D","Yếu","Kém")))))))</f>
        <v>Khá</v>
      </c>
    </row>
    <row r="5" ht="21" spans="1:10">
      <c r="A5" s="8" t="s">
        <v>87</v>
      </c>
      <c r="B5" s="8">
        <v>4</v>
      </c>
      <c r="C5" s="9">
        <v>8.2</v>
      </c>
      <c r="D5" s="9">
        <v>5</v>
      </c>
      <c r="E5" s="10">
        <f t="shared" si="0"/>
        <v>6.28</v>
      </c>
      <c r="F5" s="10">
        <f t="shared" si="1"/>
        <v>25.12</v>
      </c>
      <c r="G5" s="8" t="str">
        <f t="shared" si="2"/>
        <v>C</v>
      </c>
      <c r="H5" s="11" t="str">
        <f t="shared" ref="H5:H10" si="5">IF(G5="A","4,00",IF(G5="B+","3,50",IF(G5="B","3,00",IF(G5="C+","2,50",IF(G5="C","2,00",IF(G5="D+","1,50",IF(G5="D","1,00","0")))))))</f>
        <v>2,00</v>
      </c>
      <c r="I5" s="11">
        <f t="shared" si="3"/>
        <v>8</v>
      </c>
      <c r="J5" s="8" t="str">
        <f t="shared" si="4"/>
        <v>Trung Bình</v>
      </c>
    </row>
    <row r="6" ht="21" spans="1:10">
      <c r="A6" s="8" t="s">
        <v>88</v>
      </c>
      <c r="B6" s="8">
        <v>2</v>
      </c>
      <c r="C6" s="9">
        <v>9.6</v>
      </c>
      <c r="D6" s="9">
        <v>8</v>
      </c>
      <c r="E6" s="10">
        <f t="shared" si="0"/>
        <v>8.64</v>
      </c>
      <c r="F6" s="10">
        <f t="shared" si="1"/>
        <v>17.28</v>
      </c>
      <c r="G6" s="8" t="str">
        <f t="shared" si="2"/>
        <v>A</v>
      </c>
      <c r="H6" s="11" t="str">
        <f t="shared" si="5"/>
        <v>4,00</v>
      </c>
      <c r="I6" s="11">
        <f t="shared" si="3"/>
        <v>8</v>
      </c>
      <c r="J6" s="8" t="str">
        <f t="shared" si="4"/>
        <v>Giỏi</v>
      </c>
    </row>
    <row r="7" ht="21" spans="1:10">
      <c r="A7" s="8" t="s">
        <v>89</v>
      </c>
      <c r="B7" s="8">
        <v>2</v>
      </c>
      <c r="C7" s="9">
        <v>7.6</v>
      </c>
      <c r="D7" s="9">
        <v>1</v>
      </c>
      <c r="E7" s="10">
        <f t="shared" si="0"/>
        <v>3.64</v>
      </c>
      <c r="F7" s="10">
        <f t="shared" si="1"/>
        <v>7.28</v>
      </c>
      <c r="G7" s="8" t="str">
        <f t="shared" si="2"/>
        <v>F</v>
      </c>
      <c r="H7" s="11" t="str">
        <f t="shared" si="5"/>
        <v>0</v>
      </c>
      <c r="I7" s="11">
        <f t="shared" si="3"/>
        <v>0</v>
      </c>
      <c r="J7" s="8" t="str">
        <f t="shared" si="4"/>
        <v>Kém</v>
      </c>
    </row>
    <row r="8" ht="21" spans="1:10">
      <c r="A8" s="8" t="s">
        <v>90</v>
      </c>
      <c r="B8" s="8">
        <v>3</v>
      </c>
      <c r="C8" s="9">
        <v>8.5</v>
      </c>
      <c r="D8" s="9">
        <v>8.5</v>
      </c>
      <c r="E8" s="10">
        <f t="shared" si="0"/>
        <v>8.5</v>
      </c>
      <c r="F8" s="10">
        <f t="shared" si="1"/>
        <v>25.5</v>
      </c>
      <c r="G8" s="8" t="str">
        <f t="shared" si="2"/>
        <v>A</v>
      </c>
      <c r="H8" s="11" t="str">
        <f t="shared" si="5"/>
        <v>4,00</v>
      </c>
      <c r="I8" s="11">
        <f t="shared" si="3"/>
        <v>12</v>
      </c>
      <c r="J8" s="8" t="str">
        <f t="shared" si="4"/>
        <v>Giỏi</v>
      </c>
    </row>
    <row r="9" ht="21" spans="1:10">
      <c r="A9" s="8" t="s">
        <v>91</v>
      </c>
      <c r="B9" s="8">
        <v>3</v>
      </c>
      <c r="C9" s="9">
        <v>9.4</v>
      </c>
      <c r="D9" s="9">
        <v>9</v>
      </c>
      <c r="E9" s="10">
        <f t="shared" si="0"/>
        <v>9.16</v>
      </c>
      <c r="F9" s="10">
        <f t="shared" si="1"/>
        <v>27.48</v>
      </c>
      <c r="G9" s="8" t="str">
        <f t="shared" si="2"/>
        <v>A</v>
      </c>
      <c r="H9" s="11" t="str">
        <f t="shared" si="5"/>
        <v>4,00</v>
      </c>
      <c r="I9" s="11">
        <f t="shared" si="3"/>
        <v>12</v>
      </c>
      <c r="J9" s="8" t="str">
        <f t="shared" si="4"/>
        <v>Giỏi</v>
      </c>
    </row>
    <row r="10" ht="21" spans="1:10">
      <c r="A10" s="8" t="s">
        <v>92</v>
      </c>
      <c r="B10" s="8">
        <v>3</v>
      </c>
      <c r="C10" s="9">
        <v>8</v>
      </c>
      <c r="D10" s="9">
        <v>8</v>
      </c>
      <c r="E10" s="10">
        <f t="shared" si="0"/>
        <v>8</v>
      </c>
      <c r="F10" s="10">
        <f t="shared" si="1"/>
        <v>24</v>
      </c>
      <c r="G10" s="8" t="str">
        <f t="shared" si="2"/>
        <v>B+</v>
      </c>
      <c r="H10" s="11" t="str">
        <f t="shared" si="5"/>
        <v>3,50</v>
      </c>
      <c r="I10" s="11">
        <f t="shared" si="3"/>
        <v>10.5</v>
      </c>
      <c r="J10" s="8" t="str">
        <f t="shared" si="4"/>
        <v>Khá Giỏi</v>
      </c>
    </row>
    <row r="11" ht="21" spans="1:10">
      <c r="A11" s="12" t="s">
        <v>16</v>
      </c>
      <c r="B11" s="12">
        <f>SUM(B4:B10)</f>
        <v>20</v>
      </c>
      <c r="C11" s="12"/>
      <c r="D11" s="12"/>
      <c r="E11" s="12"/>
      <c r="F11" s="13"/>
      <c r="G11" s="13">
        <f>SUM(F4:F10)</f>
        <v>147.78</v>
      </c>
      <c r="H11" s="14"/>
      <c r="I11" s="23" t="s">
        <v>17</v>
      </c>
      <c r="J11" s="24">
        <f>G11/B11</f>
        <v>7.389</v>
      </c>
    </row>
    <row r="12" ht="21" spans="1:10">
      <c r="A12" s="15"/>
      <c r="B12" s="15"/>
      <c r="C12" s="12" t="s">
        <v>51</v>
      </c>
      <c r="D12" s="12">
        <v>3.17</v>
      </c>
      <c r="E12" s="16"/>
      <c r="F12" s="16"/>
      <c r="G12" s="17"/>
      <c r="H12" s="18"/>
      <c r="I12" s="23" t="s">
        <v>79</v>
      </c>
      <c r="J12" s="24">
        <f>SUM(I4:I10)/B11</f>
        <v>2.975</v>
      </c>
    </row>
    <row r="13" ht="21" spans="1:10">
      <c r="A13" s="17"/>
      <c r="B13" s="17"/>
      <c r="C13" s="12" t="s">
        <v>52</v>
      </c>
      <c r="D13" s="12">
        <v>2.93</v>
      </c>
      <c r="F13" s="17"/>
      <c r="G13" s="17"/>
      <c r="H13" s="17"/>
      <c r="I13" s="12" t="s">
        <v>80</v>
      </c>
      <c r="J13" s="24">
        <f>(J12+D12+D13+D14+D15+D16)/6</f>
        <v>3.1025</v>
      </c>
    </row>
    <row r="14" ht="21" spans="1:10">
      <c r="A14" s="19"/>
      <c r="B14" s="19"/>
      <c r="C14" s="12" t="s">
        <v>54</v>
      </c>
      <c r="D14" s="12">
        <v>3.37</v>
      </c>
      <c r="E14" s="19"/>
      <c r="F14" s="19"/>
      <c r="G14" s="19"/>
      <c r="H14" s="19"/>
      <c r="I14" s="19"/>
      <c r="J14" s="19"/>
    </row>
    <row r="15" ht="21" spans="1:10">
      <c r="A15" s="19"/>
      <c r="B15" s="19"/>
      <c r="C15" s="12" t="s">
        <v>81</v>
      </c>
      <c r="D15" s="12">
        <v>3.53</v>
      </c>
      <c r="E15" s="19"/>
      <c r="F15" s="19"/>
      <c r="G15" s="19"/>
      <c r="H15" s="19"/>
      <c r="I15" s="19"/>
      <c r="J15" s="19"/>
    </row>
    <row r="16" ht="21" spans="3:4">
      <c r="C16" s="12" t="s">
        <v>93</v>
      </c>
      <c r="D16" s="12">
        <v>2.64</v>
      </c>
    </row>
    <row r="18" ht="20.4" spans="1:10">
      <c r="A18" s="1"/>
      <c r="B18" s="2"/>
      <c r="C18" s="3"/>
      <c r="D18" s="3"/>
      <c r="E18" s="3"/>
      <c r="F18" s="3"/>
      <c r="G18" s="3"/>
      <c r="H18" s="3"/>
      <c r="I18" s="3"/>
      <c r="J18" s="21"/>
    </row>
  </sheetData>
  <mergeCells count="3">
    <mergeCell ref="B1:J1"/>
    <mergeCell ref="A2:J2"/>
    <mergeCell ref="B18:J18"/>
  </mergeCell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topLeftCell="A13" workbookViewId="0">
      <selection activeCell="D15" sqref="D15"/>
    </sheetView>
  </sheetViews>
  <sheetFormatPr defaultColWidth="9" defaultRowHeight="18"/>
  <cols>
    <col min="1" max="1" width="9" style="27"/>
    <col min="2" max="2" width="9.89814814814815" style="27" customWidth="1"/>
    <col min="3" max="3" width="20.8981481481481" style="27" customWidth="1"/>
    <col min="4" max="8" width="34.6018518518519" style="28" customWidth="1"/>
    <col min="9" max="9" width="8.5" style="27" customWidth="1"/>
    <col min="10" max="10" width="11.3981481481481" style="27" customWidth="1"/>
    <col min="11" max="11" width="53.3981481481481" style="27" customWidth="1"/>
    <col min="12" max="16384" width="9" style="27"/>
  </cols>
  <sheetData>
    <row r="1" ht="28.5" customHeight="1" spans="1:10">
      <c r="A1" s="29" t="s">
        <v>94</v>
      </c>
      <c r="B1" s="30"/>
      <c r="C1" s="30"/>
      <c r="D1" s="31" t="s">
        <v>95</v>
      </c>
      <c r="E1" s="31" t="s">
        <v>96</v>
      </c>
      <c r="F1" s="31" t="s">
        <v>97</v>
      </c>
      <c r="G1" s="31" t="s">
        <v>98</v>
      </c>
      <c r="H1" s="31" t="s">
        <v>99</v>
      </c>
      <c r="I1" s="33" t="s">
        <v>100</v>
      </c>
      <c r="J1" s="33" t="s">
        <v>101</v>
      </c>
    </row>
    <row r="2" ht="28.5" customHeight="1" spans="1:10">
      <c r="A2" s="29"/>
      <c r="B2" s="30" t="s">
        <v>102</v>
      </c>
      <c r="C2" s="30" t="s">
        <v>103</v>
      </c>
      <c r="D2" s="32"/>
      <c r="E2" s="32"/>
      <c r="F2" s="32"/>
      <c r="G2" s="32"/>
      <c r="H2" s="32"/>
      <c r="I2" s="30"/>
      <c r="J2" s="30"/>
    </row>
    <row r="3" ht="28.5" customHeight="1" spans="1:10">
      <c r="A3" s="29"/>
      <c r="B3" s="30" t="s">
        <v>104</v>
      </c>
      <c r="C3" s="30" t="s">
        <v>105</v>
      </c>
      <c r="D3" s="32"/>
      <c r="E3" s="32"/>
      <c r="F3" s="32"/>
      <c r="G3" s="32"/>
      <c r="H3" s="32"/>
      <c r="I3" s="30"/>
      <c r="J3" s="30"/>
    </row>
    <row r="4" ht="28.5" customHeight="1" spans="1:10">
      <c r="A4" s="29"/>
      <c r="B4" s="30" t="s">
        <v>106</v>
      </c>
      <c r="C4" s="30" t="s">
        <v>107</v>
      </c>
      <c r="D4" s="32"/>
      <c r="E4" s="32"/>
      <c r="F4" s="32"/>
      <c r="G4" s="32"/>
      <c r="H4" s="32"/>
      <c r="I4" s="30"/>
      <c r="J4" s="30"/>
    </row>
    <row r="5" ht="28.5" customHeight="1" spans="1:10">
      <c r="A5" s="29"/>
      <c r="B5" s="30" t="s">
        <v>108</v>
      </c>
      <c r="C5" s="30" t="s">
        <v>109</v>
      </c>
      <c r="D5" s="32"/>
      <c r="E5" s="32"/>
      <c r="F5" s="32"/>
      <c r="G5" s="32"/>
      <c r="H5" s="32"/>
      <c r="I5" s="30"/>
      <c r="J5" s="30"/>
    </row>
    <row r="6" ht="28.5" customHeight="1" spans="1:10">
      <c r="A6" s="29"/>
      <c r="B6" s="30" t="s">
        <v>110</v>
      </c>
      <c r="C6" s="30" t="s">
        <v>111</v>
      </c>
      <c r="D6" s="32"/>
      <c r="E6" s="32"/>
      <c r="F6" s="32"/>
      <c r="G6" s="32"/>
      <c r="H6" s="32"/>
      <c r="I6" s="30"/>
      <c r="J6" s="30"/>
    </row>
    <row r="7" ht="28.5" customHeight="1" spans="1:10">
      <c r="A7" s="29"/>
      <c r="B7" s="30" t="s">
        <v>112</v>
      </c>
      <c r="C7" s="30" t="s">
        <v>113</v>
      </c>
      <c r="D7" s="32"/>
      <c r="E7" s="32"/>
      <c r="F7" s="32"/>
      <c r="G7" s="32"/>
      <c r="H7" s="32"/>
      <c r="I7" s="30"/>
      <c r="J7" s="30"/>
    </row>
    <row r="8" ht="28.5" customHeight="1" spans="1:10">
      <c r="A8" s="29" t="s">
        <v>114</v>
      </c>
      <c r="B8" s="30" t="s">
        <v>115</v>
      </c>
      <c r="C8" s="30" t="s">
        <v>116</v>
      </c>
      <c r="D8" s="32"/>
      <c r="E8" s="32" t="s">
        <v>117</v>
      </c>
      <c r="F8" s="32" t="s">
        <v>118</v>
      </c>
      <c r="G8" s="32" t="s">
        <v>118</v>
      </c>
      <c r="H8" s="32" t="s">
        <v>117</v>
      </c>
      <c r="I8" s="30"/>
      <c r="J8" s="30"/>
    </row>
    <row r="9" ht="28.5" customHeight="1" spans="1:10">
      <c r="A9" s="29"/>
      <c r="B9" s="30" t="s">
        <v>119</v>
      </c>
      <c r="C9" s="30" t="s">
        <v>120</v>
      </c>
      <c r="D9" s="32"/>
      <c r="E9" s="32"/>
      <c r="F9" s="32"/>
      <c r="G9" s="32"/>
      <c r="H9" s="32"/>
      <c r="I9" s="30"/>
      <c r="J9" s="30"/>
    </row>
    <row r="10" ht="28.5" customHeight="1" spans="1:10">
      <c r="A10" s="29"/>
      <c r="B10" s="30" t="s">
        <v>121</v>
      </c>
      <c r="C10" s="30" t="s">
        <v>122</v>
      </c>
      <c r="D10" s="32"/>
      <c r="E10" s="32"/>
      <c r="F10" s="32"/>
      <c r="G10" s="32"/>
      <c r="H10" s="32"/>
      <c r="I10" s="30"/>
      <c r="J10" s="30"/>
    </row>
    <row r="11" ht="28.5" customHeight="1" spans="1:10">
      <c r="A11" s="29"/>
      <c r="B11" s="30" t="s">
        <v>123</v>
      </c>
      <c r="C11" s="30" t="s">
        <v>124</v>
      </c>
      <c r="D11" s="32" t="s">
        <v>118</v>
      </c>
      <c r="E11" s="32" t="s">
        <v>125</v>
      </c>
      <c r="F11" s="32" t="s">
        <v>117</v>
      </c>
      <c r="G11" s="32" t="s">
        <v>125</v>
      </c>
      <c r="H11" s="32" t="s">
        <v>125</v>
      </c>
      <c r="I11" s="30"/>
      <c r="J11" s="30"/>
    </row>
    <row r="12" ht="28.5" customHeight="1" spans="1:10">
      <c r="A12" s="29"/>
      <c r="B12" s="30" t="s">
        <v>126</v>
      </c>
      <c r="C12" s="30" t="s">
        <v>127</v>
      </c>
      <c r="D12" s="32"/>
      <c r="E12" s="32"/>
      <c r="F12" s="32"/>
      <c r="G12" s="32"/>
      <c r="H12" s="32"/>
      <c r="I12" s="30"/>
      <c r="J12" s="30"/>
    </row>
    <row r="13" ht="28.5" customHeight="1" spans="1:10">
      <c r="A13" s="29"/>
      <c r="B13" s="30" t="s">
        <v>128</v>
      </c>
      <c r="C13" s="30" t="s">
        <v>129</v>
      </c>
      <c r="D13" s="32"/>
      <c r="E13" s="32"/>
      <c r="F13" s="32"/>
      <c r="G13" s="32"/>
      <c r="H13" s="32"/>
      <c r="I13" s="30"/>
      <c r="J13" s="30"/>
    </row>
    <row r="23" spans="11:11">
      <c r="K23" s="27" t="s">
        <v>117</v>
      </c>
    </row>
    <row r="24" spans="11:11">
      <c r="K24" s="27" t="s">
        <v>118</v>
      </c>
    </row>
  </sheetData>
  <mergeCells count="11">
    <mergeCell ref="A1:A7"/>
    <mergeCell ref="A8:A13"/>
    <mergeCell ref="D11:D13"/>
    <mergeCell ref="E8:E10"/>
    <mergeCell ref="E11:E13"/>
    <mergeCell ref="F8:F10"/>
    <mergeCell ref="F11:F13"/>
    <mergeCell ref="G8:G10"/>
    <mergeCell ref="G11:G13"/>
    <mergeCell ref="H8:H10"/>
    <mergeCell ref="H11:H13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I18"/>
  <sheetViews>
    <sheetView topLeftCell="A2" workbookViewId="0">
      <selection activeCell="K27" sqref="K27"/>
    </sheetView>
  </sheetViews>
  <sheetFormatPr defaultColWidth="9" defaultRowHeight="14.4"/>
  <cols>
    <col min="9" max="9" width="18.7037037037037" customWidth="1"/>
  </cols>
  <sheetData>
    <row r="4" spans="1:5">
      <c r="A4" t="s">
        <v>130</v>
      </c>
      <c r="E4">
        <f>IF(A4="KD",3,IF(A4="NN",4,IF(A4="TT",5,2)))</f>
        <v>4</v>
      </c>
    </row>
    <row r="5" spans="1:5">
      <c r="A5" t="s">
        <v>131</v>
      </c>
      <c r="E5">
        <f>IF(A5="KD",3,IF(A5="NN",4,IF(A5="TT",5,2)))</f>
        <v>3</v>
      </c>
    </row>
    <row r="6" spans="1:5">
      <c r="A6" t="s">
        <v>132</v>
      </c>
      <c r="E6">
        <f t="shared" ref="E6:E11" si="0">IF(A6="KD",3,IF(A6="NN",4,IF(A6="TT",5,2)))</f>
        <v>5</v>
      </c>
    </row>
    <row r="7" spans="1:5">
      <c r="A7" t="s">
        <v>133</v>
      </c>
      <c r="E7">
        <f t="shared" si="0"/>
        <v>2</v>
      </c>
    </row>
    <row r="8" spans="1:5">
      <c r="A8" t="s">
        <v>130</v>
      </c>
      <c r="E8">
        <f t="shared" si="0"/>
        <v>4</v>
      </c>
    </row>
    <row r="9" spans="1:5">
      <c r="A9" t="s">
        <v>133</v>
      </c>
      <c r="E9">
        <f t="shared" si="0"/>
        <v>2</v>
      </c>
    </row>
    <row r="10" spans="1:5">
      <c r="A10" t="s">
        <v>131</v>
      </c>
      <c r="E10">
        <f t="shared" si="0"/>
        <v>3</v>
      </c>
    </row>
    <row r="11" spans="1:5">
      <c r="A11" t="s">
        <v>132</v>
      </c>
      <c r="E11">
        <f t="shared" si="0"/>
        <v>5</v>
      </c>
    </row>
    <row r="17" ht="36" spans="9:9">
      <c r="I17" s="25" t="s">
        <v>134</v>
      </c>
    </row>
    <row r="18" ht="26.25" customHeight="1" spans="9:9">
      <c r="I18" s="26" t="str">
        <f ca="1">MONTH(TODAY())&amp;"/"&amp;YEAR(TODAY())</f>
        <v>7/2023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7"/>
  <sheetViews>
    <sheetView zoomScale="30" zoomScaleNormal="30" topLeftCell="A46" workbookViewId="0">
      <selection activeCell="D73" sqref="D73"/>
    </sheetView>
  </sheetViews>
  <sheetFormatPr defaultColWidth="9" defaultRowHeight="14.4"/>
  <cols>
    <col min="1" max="1" width="12.5" customWidth="1"/>
    <col min="2" max="2" width="17.6018518518519" customWidth="1"/>
    <col min="3" max="3" width="28" customWidth="1"/>
    <col min="4" max="4" width="21.1018518518519" customWidth="1"/>
    <col min="5" max="5" width="25" customWidth="1"/>
    <col min="6" max="6" width="10.7037037037037" customWidth="1"/>
    <col min="7" max="7" width="21.8981481481481" customWidth="1"/>
    <col min="8" max="8" width="7.5" customWidth="1"/>
    <col min="9" max="9" width="32.7037037037037" customWidth="1"/>
    <col min="10" max="10" width="32.5" customWidth="1"/>
  </cols>
  <sheetData>
    <row r="1" ht="20.4" spans="1:10">
      <c r="A1" s="1"/>
      <c r="B1" s="2"/>
      <c r="C1" s="3"/>
      <c r="D1" s="3"/>
      <c r="E1" s="3"/>
      <c r="F1" s="3"/>
      <c r="G1" s="3"/>
      <c r="H1" s="3"/>
      <c r="I1" s="3"/>
      <c r="J1" s="21"/>
    </row>
    <row r="2" ht="20.4" spans="1:10">
      <c r="A2" s="4" t="s">
        <v>135</v>
      </c>
      <c r="B2" s="5"/>
      <c r="C2" s="5"/>
      <c r="D2" s="5"/>
      <c r="E2" s="5"/>
      <c r="F2" s="5"/>
      <c r="G2" s="5"/>
      <c r="H2" s="5"/>
      <c r="I2" s="5"/>
      <c r="J2" s="22"/>
    </row>
    <row r="3" ht="20.4" spans="1:10">
      <c r="A3" s="6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7"/>
      <c r="G3" s="6" t="s">
        <v>7</v>
      </c>
      <c r="H3" s="6" t="s">
        <v>8</v>
      </c>
      <c r="I3" s="6"/>
      <c r="J3" s="6" t="s">
        <v>9</v>
      </c>
    </row>
    <row r="4" ht="21" spans="1:10">
      <c r="A4" s="8" t="s">
        <v>74</v>
      </c>
      <c r="B4" s="8">
        <v>3</v>
      </c>
      <c r="C4" s="9">
        <v>7</v>
      </c>
      <c r="D4" s="9">
        <v>5</v>
      </c>
      <c r="E4" s="10">
        <f t="shared" ref="E4:E9" si="0">C4*0.4+D4*0.6</f>
        <v>5.8</v>
      </c>
      <c r="F4" s="10">
        <f t="shared" ref="F4:F9" si="1">E4*B4</f>
        <v>17.4</v>
      </c>
      <c r="G4" s="8" t="str">
        <f t="shared" ref="G4:G9" si="2">IF(E4&gt;=8.5,"A",IF(E4&gt;=7.8,"B+",IF(E4&gt;=7,"B",IF(E4&gt;=6.4,"C+",IF(E4&gt;=5.5,"C",IF(E4&gt;=5,"D+",IF(E4&gt;=4,"D","F")))))))</f>
        <v>C</v>
      </c>
      <c r="H4" s="11" t="str">
        <f t="shared" ref="H4:H9" si="3">IF(G4="A","4.00",IF(G4="B+","3.50",IF(G4="B","3.00",IF(G4="C+","2.50",IF(G4="C","2.00",IF(G4="D+","1.50",IF(G4="D","1.00","0")))))))</f>
        <v>2.00</v>
      </c>
      <c r="I4" s="11" t="e">
        <f t="shared" ref="I4:I9" si="4">H4*B4</f>
        <v>#VALUE!</v>
      </c>
      <c r="J4" s="8" t="str">
        <f t="shared" ref="J4:J9" si="5">IF(G4="A","Giỏi",IF(G4="B+","Khá Giỏi",IF(G4="B","Khá",IF(G4="C+","Trung Bình Khá",IF(G4="C","Trung Bình",IF(G4="D+","Trung Bình Yếu",IF(G4="D","Yếu","Kém")))))))</f>
        <v>Trung Bình</v>
      </c>
    </row>
    <row r="5" ht="21" spans="1:10">
      <c r="A5" s="8" t="s">
        <v>75</v>
      </c>
      <c r="B5" s="8">
        <v>2</v>
      </c>
      <c r="C5" s="9">
        <v>6.8</v>
      </c>
      <c r="D5" s="9">
        <v>7</v>
      </c>
      <c r="E5" s="10">
        <f t="shared" si="0"/>
        <v>6.92</v>
      </c>
      <c r="F5" s="10">
        <f t="shared" si="1"/>
        <v>13.84</v>
      </c>
      <c r="G5" s="8" t="str">
        <f t="shared" si="2"/>
        <v>C+</v>
      </c>
      <c r="H5" s="11" t="str">
        <f t="shared" si="3"/>
        <v>2.50</v>
      </c>
      <c r="I5" s="11" t="e">
        <f t="shared" si="4"/>
        <v>#VALUE!</v>
      </c>
      <c r="J5" s="8" t="str">
        <f t="shared" si="5"/>
        <v>Trung Bình Khá</v>
      </c>
    </row>
    <row r="6" ht="21" spans="1:10">
      <c r="A6" s="8" t="s">
        <v>57</v>
      </c>
      <c r="B6" s="8">
        <v>3</v>
      </c>
      <c r="C6" s="9">
        <v>6.6</v>
      </c>
      <c r="D6" s="9">
        <v>6.3</v>
      </c>
      <c r="E6" s="10">
        <f t="shared" si="0"/>
        <v>6.42</v>
      </c>
      <c r="F6" s="10">
        <f t="shared" si="1"/>
        <v>19.26</v>
      </c>
      <c r="G6" s="8" t="str">
        <f t="shared" si="2"/>
        <v>C+</v>
      </c>
      <c r="H6" s="11" t="str">
        <f t="shared" si="3"/>
        <v>2.50</v>
      </c>
      <c r="I6" s="11" t="e">
        <f t="shared" si="4"/>
        <v>#VALUE!</v>
      </c>
      <c r="J6" s="8" t="str">
        <f t="shared" si="5"/>
        <v>Trung Bình Khá</v>
      </c>
    </row>
    <row r="7" ht="21" spans="1:10">
      <c r="A7" s="8" t="s">
        <v>76</v>
      </c>
      <c r="B7" s="8">
        <v>2</v>
      </c>
      <c r="C7" s="9">
        <v>8.1</v>
      </c>
      <c r="D7" s="9">
        <v>6</v>
      </c>
      <c r="E7" s="10">
        <f t="shared" si="0"/>
        <v>6.84</v>
      </c>
      <c r="F7" s="10">
        <f t="shared" si="1"/>
        <v>13.68</v>
      </c>
      <c r="G7" s="8" t="str">
        <f t="shared" si="2"/>
        <v>C+</v>
      </c>
      <c r="H7" s="11" t="str">
        <f t="shared" si="3"/>
        <v>2.50</v>
      </c>
      <c r="I7" s="11" t="e">
        <f t="shared" si="4"/>
        <v>#VALUE!</v>
      </c>
      <c r="J7" s="8" t="str">
        <f t="shared" si="5"/>
        <v>Trung Bình Khá</v>
      </c>
    </row>
    <row r="8" ht="21" spans="1:10">
      <c r="A8" s="8" t="s">
        <v>78</v>
      </c>
      <c r="B8" s="8">
        <v>4</v>
      </c>
      <c r="C8" s="9">
        <v>7.3</v>
      </c>
      <c r="D8" s="9">
        <v>8.5</v>
      </c>
      <c r="E8" s="10">
        <f t="shared" si="0"/>
        <v>8.02</v>
      </c>
      <c r="F8" s="10">
        <f t="shared" si="1"/>
        <v>32.08</v>
      </c>
      <c r="G8" s="8" t="str">
        <f t="shared" si="2"/>
        <v>B+</v>
      </c>
      <c r="H8" s="11" t="str">
        <f t="shared" si="3"/>
        <v>3.50</v>
      </c>
      <c r="I8" s="11" t="e">
        <f t="shared" si="4"/>
        <v>#VALUE!</v>
      </c>
      <c r="J8" s="8" t="str">
        <f t="shared" si="5"/>
        <v>Khá Giỏi</v>
      </c>
    </row>
    <row r="9" ht="21" spans="1:10">
      <c r="A9" s="8" t="s">
        <v>70</v>
      </c>
      <c r="B9" s="8">
        <v>2</v>
      </c>
      <c r="C9" s="9">
        <v>8</v>
      </c>
      <c r="D9" s="9">
        <v>4</v>
      </c>
      <c r="E9" s="10">
        <f t="shared" si="0"/>
        <v>5.6</v>
      </c>
      <c r="F9" s="10">
        <f t="shared" si="1"/>
        <v>11.2</v>
      </c>
      <c r="G9" s="8" t="str">
        <f t="shared" si="2"/>
        <v>C</v>
      </c>
      <c r="H9" s="11" t="str">
        <f t="shared" si="3"/>
        <v>2.00</v>
      </c>
      <c r="I9" s="11" t="e">
        <f t="shared" si="4"/>
        <v>#VALUE!</v>
      </c>
      <c r="J9" s="8" t="str">
        <f t="shared" si="5"/>
        <v>Trung Bình</v>
      </c>
    </row>
    <row r="10" ht="21" spans="1:10">
      <c r="A10" s="12" t="s">
        <v>16</v>
      </c>
      <c r="B10" s="12">
        <f>SUM(B4:B9)</f>
        <v>16</v>
      </c>
      <c r="C10" s="12"/>
      <c r="D10" s="12"/>
      <c r="E10" s="12"/>
      <c r="F10" s="13"/>
      <c r="G10" s="13">
        <f>SUM(F4:F9)</f>
        <v>107.46</v>
      </c>
      <c r="H10" s="14"/>
      <c r="I10" s="23" t="s">
        <v>17</v>
      </c>
      <c r="J10" s="24">
        <f>G10/B10</f>
        <v>6.71625</v>
      </c>
    </row>
    <row r="11" ht="21" spans="1:10">
      <c r="A11" s="15"/>
      <c r="B11" s="15"/>
      <c r="C11" s="12" t="s">
        <v>51</v>
      </c>
      <c r="D11" s="12"/>
      <c r="E11" s="16"/>
      <c r="F11" s="16"/>
      <c r="G11" s="17"/>
      <c r="H11" s="18"/>
      <c r="I11" s="23" t="s">
        <v>79</v>
      </c>
      <c r="J11" s="24" t="e">
        <f>SUM(I4:I9)/B10</f>
        <v>#VALUE!</v>
      </c>
    </row>
    <row r="12" ht="21" spans="1:10">
      <c r="A12" s="17"/>
      <c r="B12" s="17"/>
      <c r="C12" s="12" t="s">
        <v>52</v>
      </c>
      <c r="D12" s="12"/>
      <c r="E12" s="17"/>
      <c r="F12" s="17"/>
      <c r="G12" s="17"/>
      <c r="H12" s="17"/>
      <c r="I12" s="12" t="s">
        <v>80</v>
      </c>
      <c r="J12" s="24" t="e">
        <f>(J11+D11+D12+D13+D14)/5</f>
        <v>#VALUE!</v>
      </c>
    </row>
    <row r="13" ht="21" spans="1:10">
      <c r="A13" s="19"/>
      <c r="B13" s="19"/>
      <c r="C13" s="12" t="s">
        <v>54</v>
      </c>
      <c r="D13" s="12"/>
      <c r="E13" s="19"/>
      <c r="F13" s="19"/>
      <c r="G13" s="19"/>
      <c r="H13" s="19"/>
      <c r="I13" s="19"/>
      <c r="J13" s="19"/>
    </row>
    <row r="14" ht="21" spans="1:10">
      <c r="A14" s="19"/>
      <c r="B14" s="19"/>
      <c r="C14" s="12" t="s">
        <v>81</v>
      </c>
      <c r="D14" s="12"/>
      <c r="E14" s="19"/>
      <c r="F14" s="19"/>
      <c r="G14" s="19"/>
      <c r="H14" s="19"/>
      <c r="I14" s="19"/>
      <c r="J14" s="19"/>
    </row>
    <row r="16" ht="20.4" spans="1:10">
      <c r="A16" s="1"/>
      <c r="B16" s="2"/>
      <c r="C16" s="3"/>
      <c r="D16" s="3"/>
      <c r="E16" s="3"/>
      <c r="F16" s="3"/>
      <c r="G16" s="3"/>
      <c r="H16" s="3"/>
      <c r="I16" s="3"/>
      <c r="J16" s="21"/>
    </row>
    <row r="17" ht="20.4" spans="1:10">
      <c r="A17" s="4" t="s">
        <v>136</v>
      </c>
      <c r="B17" s="5"/>
      <c r="C17" s="5"/>
      <c r="D17" s="5"/>
      <c r="E17" s="5"/>
      <c r="F17" s="5"/>
      <c r="G17" s="5"/>
      <c r="H17" s="5"/>
      <c r="I17" s="5"/>
      <c r="J17" s="22"/>
    </row>
    <row r="18" ht="20.4" spans="1:10">
      <c r="A18" s="6" t="s">
        <v>2</v>
      </c>
      <c r="B18" s="6" t="s">
        <v>3</v>
      </c>
      <c r="C18" s="6" t="s">
        <v>4</v>
      </c>
      <c r="D18" s="6" t="s">
        <v>5</v>
      </c>
      <c r="E18" s="7" t="s">
        <v>6</v>
      </c>
      <c r="F18" s="7"/>
      <c r="G18" s="6" t="s">
        <v>7</v>
      </c>
      <c r="H18" s="6" t="s">
        <v>8</v>
      </c>
      <c r="I18" s="6"/>
      <c r="J18" s="6" t="s">
        <v>9</v>
      </c>
    </row>
    <row r="19" ht="21" spans="1:10">
      <c r="A19" s="8" t="s">
        <v>74</v>
      </c>
      <c r="B19" s="8">
        <v>3</v>
      </c>
      <c r="C19" s="9">
        <v>6.7</v>
      </c>
      <c r="D19" s="9">
        <v>6.5</v>
      </c>
      <c r="E19" s="10">
        <f t="shared" ref="E19:E24" si="6">C19*0.4+D19*0.6</f>
        <v>6.58</v>
      </c>
      <c r="F19" s="10">
        <f t="shared" ref="F19:F24" si="7">E19*B19</f>
        <v>19.74</v>
      </c>
      <c r="G19" s="8" t="str">
        <f t="shared" ref="G19:G24" si="8">IF(E19&gt;=8.5,"A",IF(E19&gt;=7.8,"B+",IF(E19&gt;=7,"B",IF(E19&gt;=6.4,"C+",IF(E19&gt;=5.5,"C",IF(E19&gt;=5,"D+",IF(E19&gt;=4,"D","F")))))))</f>
        <v>C+</v>
      </c>
      <c r="H19" s="11" t="str">
        <f t="shared" ref="H19:H24" si="9">IF(G19="A","4.00",IF(G19="B+","3.50",IF(G19="B","3.00",IF(G19="C+","2.50",IF(G19="C","2.00",IF(G19="D+","1.50",IF(G19="D","1.00","0")))))))</f>
        <v>2.50</v>
      </c>
      <c r="I19" s="11" t="e">
        <f t="shared" ref="I19:I24" si="10">H19*B19</f>
        <v>#VALUE!</v>
      </c>
      <c r="J19" s="8" t="str">
        <f t="shared" ref="J19:J24" si="11">IF(G19="A","Giỏi",IF(G19="B+","Khá Giỏi",IF(G19="B","Khá",IF(G19="C+","Trung Bình Khá",IF(G19="C","Trung Bình",IF(G19="D+","Trung Bình Yếu",IF(G19="D","Yếu","Kém")))))))</f>
        <v>Trung Bình Khá</v>
      </c>
    </row>
    <row r="20" ht="21" spans="1:10">
      <c r="A20" s="8" t="s">
        <v>75</v>
      </c>
      <c r="B20" s="8">
        <v>2</v>
      </c>
      <c r="C20" s="9">
        <v>6</v>
      </c>
      <c r="D20" s="9">
        <v>5.8</v>
      </c>
      <c r="E20" s="10">
        <f t="shared" si="6"/>
        <v>5.88</v>
      </c>
      <c r="F20" s="10">
        <f t="shared" si="7"/>
        <v>11.76</v>
      </c>
      <c r="G20" s="8" t="str">
        <f t="shared" si="8"/>
        <v>C</v>
      </c>
      <c r="H20" s="11" t="str">
        <f t="shared" si="9"/>
        <v>2.00</v>
      </c>
      <c r="I20" s="11" t="e">
        <f t="shared" si="10"/>
        <v>#VALUE!</v>
      </c>
      <c r="J20" s="8" t="str">
        <f t="shared" si="11"/>
        <v>Trung Bình</v>
      </c>
    </row>
    <row r="21" ht="21" spans="1:10">
      <c r="A21" s="8" t="s">
        <v>57</v>
      </c>
      <c r="B21" s="8">
        <v>3</v>
      </c>
      <c r="C21" s="9">
        <v>6.4</v>
      </c>
      <c r="D21" s="9">
        <v>6.8</v>
      </c>
      <c r="E21" s="10">
        <f t="shared" si="6"/>
        <v>6.64</v>
      </c>
      <c r="F21" s="10">
        <f t="shared" si="7"/>
        <v>19.92</v>
      </c>
      <c r="G21" s="8" t="str">
        <f t="shared" si="8"/>
        <v>C+</v>
      </c>
      <c r="H21" s="11" t="str">
        <f t="shared" si="9"/>
        <v>2.50</v>
      </c>
      <c r="I21" s="11" t="e">
        <f t="shared" si="10"/>
        <v>#VALUE!</v>
      </c>
      <c r="J21" s="8" t="str">
        <f t="shared" si="11"/>
        <v>Trung Bình Khá</v>
      </c>
    </row>
    <row r="22" ht="21" spans="1:10">
      <c r="A22" s="8" t="s">
        <v>76</v>
      </c>
      <c r="B22" s="8">
        <v>2</v>
      </c>
      <c r="C22" s="9">
        <v>7</v>
      </c>
      <c r="D22" s="9">
        <v>4</v>
      </c>
      <c r="E22" s="10">
        <f t="shared" si="6"/>
        <v>5.2</v>
      </c>
      <c r="F22" s="10">
        <f t="shared" si="7"/>
        <v>10.4</v>
      </c>
      <c r="G22" s="8" t="str">
        <f t="shared" si="8"/>
        <v>D+</v>
      </c>
      <c r="H22" s="11" t="str">
        <f t="shared" si="9"/>
        <v>1.50</v>
      </c>
      <c r="I22" s="11" t="e">
        <f t="shared" si="10"/>
        <v>#VALUE!</v>
      </c>
      <c r="J22" s="8" t="str">
        <f t="shared" si="11"/>
        <v>Trung Bình Yếu</v>
      </c>
    </row>
    <row r="23" ht="21" spans="1:10">
      <c r="A23" s="8" t="s">
        <v>78</v>
      </c>
      <c r="B23" s="8">
        <v>4</v>
      </c>
      <c r="C23" s="9">
        <v>6.8</v>
      </c>
      <c r="D23" s="9">
        <v>5</v>
      </c>
      <c r="E23" s="10">
        <f t="shared" si="6"/>
        <v>5.72</v>
      </c>
      <c r="F23" s="10">
        <f t="shared" si="7"/>
        <v>22.88</v>
      </c>
      <c r="G23" s="8" t="str">
        <f t="shared" si="8"/>
        <v>C</v>
      </c>
      <c r="H23" s="11" t="str">
        <f t="shared" si="9"/>
        <v>2.00</v>
      </c>
      <c r="I23" s="11" t="e">
        <f t="shared" si="10"/>
        <v>#VALUE!</v>
      </c>
      <c r="J23" s="8" t="str">
        <f t="shared" si="11"/>
        <v>Trung Bình</v>
      </c>
    </row>
    <row r="24" ht="21" spans="1:10">
      <c r="A24" s="8" t="s">
        <v>70</v>
      </c>
      <c r="B24" s="8">
        <v>2</v>
      </c>
      <c r="C24" s="9">
        <v>8</v>
      </c>
      <c r="D24" s="9">
        <v>2</v>
      </c>
      <c r="E24" s="10">
        <f t="shared" si="6"/>
        <v>4.4</v>
      </c>
      <c r="F24" s="10">
        <f t="shared" si="7"/>
        <v>8.8</v>
      </c>
      <c r="G24" s="8" t="str">
        <f t="shared" si="8"/>
        <v>D</v>
      </c>
      <c r="H24" s="11" t="str">
        <f t="shared" si="9"/>
        <v>1.00</v>
      </c>
      <c r="I24" s="11" t="e">
        <f t="shared" si="10"/>
        <v>#VALUE!</v>
      </c>
      <c r="J24" s="8" t="str">
        <f t="shared" si="11"/>
        <v>Yếu</v>
      </c>
    </row>
    <row r="25" ht="21" spans="1:10">
      <c r="A25" s="12" t="s">
        <v>16</v>
      </c>
      <c r="B25" s="12">
        <f>SUM(B19:B24)</f>
        <v>16</v>
      </c>
      <c r="C25" s="12"/>
      <c r="D25" s="12"/>
      <c r="E25" s="12"/>
      <c r="F25" s="13"/>
      <c r="G25" s="13">
        <f>SUM(F19:F24)</f>
        <v>93.5</v>
      </c>
      <c r="H25" s="14"/>
      <c r="I25" s="23" t="s">
        <v>17</v>
      </c>
      <c r="J25" s="24">
        <f>G25/B25</f>
        <v>5.84375</v>
      </c>
    </row>
    <row r="26" ht="21" spans="1:10">
      <c r="A26" s="15"/>
      <c r="B26" s="15"/>
      <c r="C26" s="12" t="s">
        <v>51</v>
      </c>
      <c r="D26" s="12"/>
      <c r="E26" s="16"/>
      <c r="F26" s="16"/>
      <c r="G26" s="17"/>
      <c r="H26" s="18"/>
      <c r="I26" s="23" t="s">
        <v>79</v>
      </c>
      <c r="J26" s="24" t="e">
        <f>SUM(I19:I24)/B25</f>
        <v>#VALUE!</v>
      </c>
    </row>
    <row r="27" ht="21" spans="1:10">
      <c r="A27" s="17"/>
      <c r="B27" s="17"/>
      <c r="C27" s="12" t="s">
        <v>52</v>
      </c>
      <c r="D27" s="12"/>
      <c r="E27" s="17"/>
      <c r="F27" s="17"/>
      <c r="G27" s="17"/>
      <c r="H27" s="17"/>
      <c r="I27" s="12" t="s">
        <v>80</v>
      </c>
      <c r="J27" s="24" t="e">
        <f>(J26+D26+D27+D28+D29)/5</f>
        <v>#VALUE!</v>
      </c>
    </row>
    <row r="28" ht="21" spans="1:10">
      <c r="A28" s="19"/>
      <c r="B28" s="19"/>
      <c r="C28" s="12" t="s">
        <v>54</v>
      </c>
      <c r="D28" s="12"/>
      <c r="E28" s="19"/>
      <c r="F28" s="19"/>
      <c r="G28" s="19"/>
      <c r="H28" s="19"/>
      <c r="I28" s="19"/>
      <c r="J28" s="19"/>
    </row>
    <row r="29" ht="21" spans="1:10">
      <c r="A29" s="19"/>
      <c r="B29" s="19"/>
      <c r="C29" s="12" t="s">
        <v>81</v>
      </c>
      <c r="D29" s="12"/>
      <c r="E29" s="19"/>
      <c r="F29" s="19"/>
      <c r="G29" s="19"/>
      <c r="H29" s="19"/>
      <c r="I29" s="19"/>
      <c r="J29" s="19"/>
    </row>
    <row r="32" ht="20.4" spans="1:10">
      <c r="A32" s="1"/>
      <c r="B32" s="2"/>
      <c r="C32" s="3"/>
      <c r="D32" s="3"/>
      <c r="E32" s="3"/>
      <c r="F32" s="3"/>
      <c r="G32" s="3"/>
      <c r="H32" s="3"/>
      <c r="I32" s="3"/>
      <c r="J32" s="21"/>
    </row>
    <row r="33" ht="20.4" spans="1:10">
      <c r="A33" s="4" t="s">
        <v>137</v>
      </c>
      <c r="B33" s="5"/>
      <c r="C33" s="5"/>
      <c r="D33" s="5"/>
      <c r="E33" s="5"/>
      <c r="F33" s="5"/>
      <c r="G33" s="5"/>
      <c r="H33" s="5"/>
      <c r="I33" s="5"/>
      <c r="J33" s="22"/>
    </row>
    <row r="34" ht="20.4" spans="1:10">
      <c r="A34" s="6" t="s">
        <v>2</v>
      </c>
      <c r="B34" s="6" t="s">
        <v>3</v>
      </c>
      <c r="C34" s="6" t="s">
        <v>4</v>
      </c>
      <c r="D34" s="6" t="s">
        <v>5</v>
      </c>
      <c r="E34" s="7" t="s">
        <v>6</v>
      </c>
      <c r="F34" s="7"/>
      <c r="G34" s="6" t="s">
        <v>7</v>
      </c>
      <c r="H34" s="6" t="s">
        <v>8</v>
      </c>
      <c r="I34" s="6"/>
      <c r="J34" s="6" t="s">
        <v>9</v>
      </c>
    </row>
    <row r="35" ht="21" spans="1:10">
      <c r="A35" s="8" t="s">
        <v>74</v>
      </c>
      <c r="B35" s="8">
        <v>3</v>
      </c>
      <c r="C35" s="9">
        <v>6.4</v>
      </c>
      <c r="D35" s="9">
        <v>5</v>
      </c>
      <c r="E35" s="10">
        <f t="shared" ref="E35:E40" si="12">C35*0.4+D35*0.6</f>
        <v>5.56</v>
      </c>
      <c r="F35" s="10">
        <f t="shared" ref="F35:F40" si="13">E35*B35</f>
        <v>16.68</v>
      </c>
      <c r="G35" s="8" t="str">
        <f t="shared" ref="G35:G40" si="14">IF(E35&gt;=8.5,"A",IF(E35&gt;=7.8,"B+",IF(E35&gt;=7,"B",IF(E35&gt;=6.4,"C+",IF(E35&gt;=5.5,"C",IF(E35&gt;=5,"D+",IF(E35&gt;=4,"D","F")))))))</f>
        <v>C</v>
      </c>
      <c r="H35" s="11" t="str">
        <f t="shared" ref="H35:H40" si="15">IF(G35="A","4.00",IF(G35="B+","3.50",IF(G35="B","3.00",IF(G35="C+","2.50",IF(G35="C","2.00",IF(G35="D+","1.50",IF(G35="D","1.00","0")))))))</f>
        <v>2.00</v>
      </c>
      <c r="I35" s="11" t="e">
        <f t="shared" ref="I35:I40" si="16">H35*B35</f>
        <v>#VALUE!</v>
      </c>
      <c r="J35" s="8" t="str">
        <f t="shared" ref="J35:J40" si="17">IF(G35="A","Giỏi",IF(G35="B+","Khá Giỏi",IF(G35="B","Khá",IF(G35="C+","Trung Bình Khá",IF(G35="C","Trung Bình",IF(G35="D+","Trung Bình Yếu",IF(G35="D","Yếu","Kém")))))))</f>
        <v>Trung Bình</v>
      </c>
    </row>
    <row r="36" ht="21" spans="1:10">
      <c r="A36" s="8" t="s">
        <v>75</v>
      </c>
      <c r="B36" s="8">
        <v>2</v>
      </c>
      <c r="C36" s="9">
        <v>6.9</v>
      </c>
      <c r="D36" s="9">
        <v>6</v>
      </c>
      <c r="E36" s="10">
        <f t="shared" si="12"/>
        <v>6.36</v>
      </c>
      <c r="F36" s="10">
        <f t="shared" si="13"/>
        <v>12.72</v>
      </c>
      <c r="G36" s="8" t="str">
        <f t="shared" si="14"/>
        <v>C</v>
      </c>
      <c r="H36" s="11" t="str">
        <f t="shared" si="15"/>
        <v>2.00</v>
      </c>
      <c r="I36" s="11" t="e">
        <f t="shared" si="16"/>
        <v>#VALUE!</v>
      </c>
      <c r="J36" s="8" t="str">
        <f t="shared" si="17"/>
        <v>Trung Bình</v>
      </c>
    </row>
    <row r="37" ht="21" spans="1:10">
      <c r="A37" s="8" t="s">
        <v>57</v>
      </c>
      <c r="B37" s="8">
        <v>3</v>
      </c>
      <c r="C37" s="9">
        <v>6.1</v>
      </c>
      <c r="D37" s="9">
        <v>4.8</v>
      </c>
      <c r="E37" s="10">
        <f t="shared" si="12"/>
        <v>5.32</v>
      </c>
      <c r="F37" s="10">
        <f t="shared" si="13"/>
        <v>15.96</v>
      </c>
      <c r="G37" s="8" t="str">
        <f t="shared" si="14"/>
        <v>D+</v>
      </c>
      <c r="H37" s="11" t="str">
        <f t="shared" si="15"/>
        <v>1.50</v>
      </c>
      <c r="I37" s="11" t="e">
        <f t="shared" si="16"/>
        <v>#VALUE!</v>
      </c>
      <c r="J37" s="8" t="str">
        <f t="shared" si="17"/>
        <v>Trung Bình Yếu</v>
      </c>
    </row>
    <row r="38" ht="21" spans="1:10">
      <c r="A38" s="8" t="s">
        <v>76</v>
      </c>
      <c r="B38" s="8">
        <v>2</v>
      </c>
      <c r="C38" s="9">
        <v>7</v>
      </c>
      <c r="D38" s="9">
        <v>6</v>
      </c>
      <c r="E38" s="10">
        <f t="shared" si="12"/>
        <v>6.4</v>
      </c>
      <c r="F38" s="10">
        <f t="shared" si="13"/>
        <v>12.8</v>
      </c>
      <c r="G38" s="8" t="str">
        <f t="shared" si="14"/>
        <v>C+</v>
      </c>
      <c r="H38" s="11" t="str">
        <f t="shared" si="15"/>
        <v>2.50</v>
      </c>
      <c r="I38" s="11" t="e">
        <f t="shared" si="16"/>
        <v>#VALUE!</v>
      </c>
      <c r="J38" s="8" t="str">
        <f t="shared" si="17"/>
        <v>Trung Bình Khá</v>
      </c>
    </row>
    <row r="39" ht="21" spans="1:10">
      <c r="A39" s="8" t="s">
        <v>78</v>
      </c>
      <c r="B39" s="8">
        <v>4</v>
      </c>
      <c r="C39" s="9">
        <v>8</v>
      </c>
      <c r="D39" s="9">
        <v>8</v>
      </c>
      <c r="E39" s="10">
        <f t="shared" si="12"/>
        <v>8</v>
      </c>
      <c r="F39" s="10">
        <f t="shared" si="13"/>
        <v>32</v>
      </c>
      <c r="G39" s="8" t="str">
        <f t="shared" si="14"/>
        <v>B+</v>
      </c>
      <c r="H39" s="11" t="str">
        <f t="shared" si="15"/>
        <v>3.50</v>
      </c>
      <c r="I39" s="11" t="e">
        <f t="shared" si="16"/>
        <v>#VALUE!</v>
      </c>
      <c r="J39" s="8" t="str">
        <f t="shared" si="17"/>
        <v>Khá Giỏi</v>
      </c>
    </row>
    <row r="40" ht="21" spans="1:10">
      <c r="A40" s="8" t="s">
        <v>70</v>
      </c>
      <c r="B40" s="8">
        <v>2</v>
      </c>
      <c r="C40" s="9">
        <v>7.9</v>
      </c>
      <c r="D40" s="9">
        <v>3</v>
      </c>
      <c r="E40" s="10">
        <f t="shared" si="12"/>
        <v>4.96</v>
      </c>
      <c r="F40" s="10">
        <f t="shared" si="13"/>
        <v>9.92</v>
      </c>
      <c r="G40" s="8" t="str">
        <f t="shared" si="14"/>
        <v>D</v>
      </c>
      <c r="H40" s="11" t="str">
        <f t="shared" si="15"/>
        <v>1.00</v>
      </c>
      <c r="I40" s="11" t="e">
        <f t="shared" si="16"/>
        <v>#VALUE!</v>
      </c>
      <c r="J40" s="8" t="str">
        <f t="shared" si="17"/>
        <v>Yếu</v>
      </c>
    </row>
    <row r="41" ht="21" spans="1:10">
      <c r="A41" s="12" t="s">
        <v>16</v>
      </c>
      <c r="B41" s="12">
        <f>SUM(B35:B40)</f>
        <v>16</v>
      </c>
      <c r="C41" s="12"/>
      <c r="D41" s="12"/>
      <c r="E41" s="12"/>
      <c r="F41" s="13"/>
      <c r="G41" s="13">
        <f>SUM(F35:F40)</f>
        <v>100.08</v>
      </c>
      <c r="H41" s="14"/>
      <c r="I41" s="23" t="s">
        <v>17</v>
      </c>
      <c r="J41" s="24">
        <f>G41/B41</f>
        <v>6.255</v>
      </c>
    </row>
    <row r="42" ht="21" spans="1:10">
      <c r="A42" s="15"/>
      <c r="B42" s="15"/>
      <c r="C42" s="12" t="s">
        <v>51</v>
      </c>
      <c r="D42" s="12"/>
      <c r="E42" s="16"/>
      <c r="F42" s="16"/>
      <c r="G42" s="17"/>
      <c r="H42" s="18"/>
      <c r="I42" s="23" t="s">
        <v>79</v>
      </c>
      <c r="J42" s="24" t="e">
        <f>SUM(I35:I40)/B41</f>
        <v>#VALUE!</v>
      </c>
    </row>
    <row r="43" ht="21" spans="1:10">
      <c r="A43" s="17"/>
      <c r="B43" s="17"/>
      <c r="C43" s="12" t="s">
        <v>52</v>
      </c>
      <c r="D43" s="12"/>
      <c r="E43" s="17"/>
      <c r="F43" s="17"/>
      <c r="G43" s="17"/>
      <c r="H43" s="17"/>
      <c r="I43" s="12" t="s">
        <v>80</v>
      </c>
      <c r="J43" s="24" t="e">
        <f>(J42+D42+D43+D44+D45)/5</f>
        <v>#VALUE!</v>
      </c>
    </row>
    <row r="44" ht="21" spans="1:10">
      <c r="A44" s="19"/>
      <c r="B44" s="19"/>
      <c r="C44" s="12" t="s">
        <v>54</v>
      </c>
      <c r="D44" s="12"/>
      <c r="E44" s="19"/>
      <c r="F44" s="19"/>
      <c r="G44" s="19"/>
      <c r="H44" s="19"/>
      <c r="I44" s="19"/>
      <c r="J44" s="19"/>
    </row>
    <row r="45" ht="21" spans="1:10">
      <c r="A45" s="19"/>
      <c r="B45" s="19"/>
      <c r="C45" s="12" t="s">
        <v>81</v>
      </c>
      <c r="D45" s="12"/>
      <c r="E45" s="19"/>
      <c r="F45" s="19"/>
      <c r="G45" s="19"/>
      <c r="H45" s="19"/>
      <c r="I45" s="19"/>
      <c r="J45" s="19"/>
    </row>
    <row r="48" ht="20.4" spans="1:10">
      <c r="A48" s="1"/>
      <c r="B48" s="2"/>
      <c r="C48" s="3"/>
      <c r="D48" s="3"/>
      <c r="E48" s="3"/>
      <c r="F48" s="3"/>
      <c r="G48" s="3"/>
      <c r="H48" s="3"/>
      <c r="I48" s="3"/>
      <c r="J48" s="21"/>
    </row>
    <row r="49" ht="20.4" spans="1:10">
      <c r="A49" s="4" t="s">
        <v>138</v>
      </c>
      <c r="B49" s="5"/>
      <c r="C49" s="5"/>
      <c r="D49" s="5"/>
      <c r="E49" s="5"/>
      <c r="F49" s="5"/>
      <c r="G49" s="5"/>
      <c r="H49" s="5"/>
      <c r="I49" s="5"/>
      <c r="J49" s="22"/>
    </row>
    <row r="50" ht="20.4" spans="1:10">
      <c r="A50" s="6" t="s">
        <v>2</v>
      </c>
      <c r="B50" s="6" t="s">
        <v>3</v>
      </c>
      <c r="C50" s="6" t="s">
        <v>4</v>
      </c>
      <c r="D50" s="6" t="s">
        <v>5</v>
      </c>
      <c r="E50" s="7" t="s">
        <v>6</v>
      </c>
      <c r="F50" s="7"/>
      <c r="G50" s="6" t="s">
        <v>7</v>
      </c>
      <c r="H50" s="6" t="s">
        <v>8</v>
      </c>
      <c r="I50" s="6"/>
      <c r="J50" s="6" t="s">
        <v>9</v>
      </c>
    </row>
    <row r="51" ht="21" spans="1:10">
      <c r="A51" s="8" t="s">
        <v>74</v>
      </c>
      <c r="B51" s="8">
        <v>3</v>
      </c>
      <c r="C51" s="20">
        <v>6.3</v>
      </c>
      <c r="D51" s="20">
        <v>4</v>
      </c>
      <c r="E51" s="10">
        <f t="shared" ref="E51:E56" si="18">C51*0.4+D51*0.6</f>
        <v>4.92</v>
      </c>
      <c r="F51" s="10">
        <f t="shared" ref="F51:F56" si="19">E51*B51</f>
        <v>14.76</v>
      </c>
      <c r="G51" s="8" t="str">
        <f t="shared" ref="G51:G56" si="20">IF(E51&gt;=8.5,"A",IF(E51&gt;=7.8,"B+",IF(E51&gt;=7,"B",IF(E51&gt;=6.4,"C+",IF(E51&gt;=5.5,"C",IF(E51&gt;=5,"D+",IF(E51&gt;=4,"D","F")))))))</f>
        <v>D</v>
      </c>
      <c r="H51" s="11" t="str">
        <f t="shared" ref="H51:H56" si="21">IF(G51="A","4.00",IF(G51="B+","3.50",IF(G51="B","3.00",IF(G51="C+","2.50",IF(G51="C","2.00",IF(G51="D+","1.50",IF(G51="D","1.00","0")))))))</f>
        <v>1.00</v>
      </c>
      <c r="I51" s="11" t="e">
        <f t="shared" ref="I51:I56" si="22">H51*B51</f>
        <v>#VALUE!</v>
      </c>
      <c r="J51" s="8" t="str">
        <f t="shared" ref="J51:J56" si="23">IF(G51="A","Giỏi",IF(G51="B+","Khá Giỏi",IF(G51="B","Khá",IF(G51="C+","Trung Bình Khá",IF(G51="C","Trung Bình",IF(G51="D+","Trung Bình Yếu",IF(G51="D","Yếu","Kém")))))))</f>
        <v>Yếu</v>
      </c>
    </row>
    <row r="52" ht="21" spans="1:10">
      <c r="A52" s="8" t="s">
        <v>75</v>
      </c>
      <c r="B52" s="8">
        <v>2</v>
      </c>
      <c r="C52" s="20">
        <v>6.3</v>
      </c>
      <c r="D52" s="20">
        <v>5</v>
      </c>
      <c r="E52" s="10">
        <f t="shared" si="18"/>
        <v>5.52</v>
      </c>
      <c r="F52" s="10">
        <f t="shared" si="19"/>
        <v>11.04</v>
      </c>
      <c r="G52" s="8" t="str">
        <f t="shared" si="20"/>
        <v>C</v>
      </c>
      <c r="H52" s="11" t="str">
        <f t="shared" si="21"/>
        <v>2.00</v>
      </c>
      <c r="I52" s="11" t="e">
        <f t="shared" si="22"/>
        <v>#VALUE!</v>
      </c>
      <c r="J52" s="8" t="str">
        <f t="shared" si="23"/>
        <v>Trung Bình</v>
      </c>
    </row>
    <row r="53" ht="21" spans="1:10">
      <c r="A53" s="8" t="s">
        <v>57</v>
      </c>
      <c r="B53" s="8">
        <v>3</v>
      </c>
      <c r="C53" s="20">
        <v>6.6</v>
      </c>
      <c r="D53" s="20">
        <v>5</v>
      </c>
      <c r="E53" s="10">
        <f t="shared" si="18"/>
        <v>5.64</v>
      </c>
      <c r="F53" s="10">
        <f t="shared" si="19"/>
        <v>16.92</v>
      </c>
      <c r="G53" s="8" t="str">
        <f t="shared" si="20"/>
        <v>C</v>
      </c>
      <c r="H53" s="11" t="str">
        <f t="shared" si="21"/>
        <v>2.00</v>
      </c>
      <c r="I53" s="11" t="e">
        <f t="shared" si="22"/>
        <v>#VALUE!</v>
      </c>
      <c r="J53" s="8" t="str">
        <f t="shared" si="23"/>
        <v>Trung Bình</v>
      </c>
    </row>
    <row r="54" ht="21" spans="1:10">
      <c r="A54" s="8" t="s">
        <v>76</v>
      </c>
      <c r="B54" s="8">
        <v>2</v>
      </c>
      <c r="C54" s="20">
        <v>6.9</v>
      </c>
      <c r="D54" s="20">
        <v>3</v>
      </c>
      <c r="E54" s="10">
        <f t="shared" si="18"/>
        <v>4.56</v>
      </c>
      <c r="F54" s="10">
        <f t="shared" si="19"/>
        <v>9.12</v>
      </c>
      <c r="G54" s="8" t="str">
        <f t="shared" si="20"/>
        <v>D</v>
      </c>
      <c r="H54" s="11" t="str">
        <f t="shared" si="21"/>
        <v>1.00</v>
      </c>
      <c r="I54" s="11" t="e">
        <f t="shared" si="22"/>
        <v>#VALUE!</v>
      </c>
      <c r="J54" s="8" t="str">
        <f t="shared" si="23"/>
        <v>Yếu</v>
      </c>
    </row>
    <row r="55" ht="21" spans="1:10">
      <c r="A55" s="8" t="s">
        <v>78</v>
      </c>
      <c r="B55" s="8">
        <v>4</v>
      </c>
      <c r="C55" s="20">
        <v>7.2</v>
      </c>
      <c r="D55" s="20">
        <v>6.5</v>
      </c>
      <c r="E55" s="10">
        <f t="shared" si="18"/>
        <v>6.78</v>
      </c>
      <c r="F55" s="10">
        <f t="shared" si="19"/>
        <v>27.12</v>
      </c>
      <c r="G55" s="8" t="str">
        <f t="shared" si="20"/>
        <v>C+</v>
      </c>
      <c r="H55" s="11" t="str">
        <f t="shared" si="21"/>
        <v>2.50</v>
      </c>
      <c r="I55" s="11" t="e">
        <f t="shared" si="22"/>
        <v>#VALUE!</v>
      </c>
      <c r="J55" s="8" t="str">
        <f t="shared" si="23"/>
        <v>Trung Bình Khá</v>
      </c>
    </row>
    <row r="56" ht="21" spans="1:10">
      <c r="A56" s="8" t="s">
        <v>70</v>
      </c>
      <c r="B56" s="8">
        <v>2</v>
      </c>
      <c r="C56" s="9">
        <v>7.4</v>
      </c>
      <c r="D56" s="9">
        <v>2</v>
      </c>
      <c r="E56" s="10">
        <f t="shared" si="18"/>
        <v>4.16</v>
      </c>
      <c r="F56" s="10">
        <f t="shared" si="19"/>
        <v>8.32</v>
      </c>
      <c r="G56" s="8" t="str">
        <f t="shared" si="20"/>
        <v>D</v>
      </c>
      <c r="H56" s="11" t="str">
        <f t="shared" si="21"/>
        <v>1.00</v>
      </c>
      <c r="I56" s="11" t="e">
        <f t="shared" si="22"/>
        <v>#VALUE!</v>
      </c>
      <c r="J56" s="8" t="str">
        <f t="shared" si="23"/>
        <v>Yếu</v>
      </c>
    </row>
    <row r="57" ht="21" spans="1:10">
      <c r="A57" s="12" t="s">
        <v>16</v>
      </c>
      <c r="B57" s="12">
        <f>SUM(B51:B56)</f>
        <v>16</v>
      </c>
      <c r="C57" s="12"/>
      <c r="D57" s="12"/>
      <c r="E57" s="12"/>
      <c r="F57" s="13"/>
      <c r="G57" s="13">
        <f>SUM(F51:F56)</f>
        <v>87.28</v>
      </c>
      <c r="H57" s="14"/>
      <c r="I57" s="23" t="s">
        <v>17</v>
      </c>
      <c r="J57" s="24">
        <f>G57/B57</f>
        <v>5.455</v>
      </c>
    </row>
    <row r="58" ht="21" spans="1:10">
      <c r="A58" s="15"/>
      <c r="B58" s="15"/>
      <c r="C58" s="12" t="s">
        <v>51</v>
      </c>
      <c r="D58" s="12"/>
      <c r="E58" s="16"/>
      <c r="F58" s="16"/>
      <c r="G58" s="17"/>
      <c r="H58" s="18"/>
      <c r="I58" s="23" t="s">
        <v>79</v>
      </c>
      <c r="J58" s="24" t="e">
        <f>SUM(I51:I56)/B57</f>
        <v>#VALUE!</v>
      </c>
    </row>
    <row r="59" ht="21" spans="1:10">
      <c r="A59" s="17"/>
      <c r="B59" s="17"/>
      <c r="C59" s="12" t="s">
        <v>52</v>
      </c>
      <c r="D59" s="12"/>
      <c r="E59" s="17"/>
      <c r="F59" s="17"/>
      <c r="G59" s="17"/>
      <c r="H59" s="17"/>
      <c r="I59" s="12" t="s">
        <v>80</v>
      </c>
      <c r="J59" s="24" t="e">
        <f>(J58+D58+D59+D60+D61)/5</f>
        <v>#VALUE!</v>
      </c>
    </row>
    <row r="60" ht="21" spans="1:10">
      <c r="A60" s="19"/>
      <c r="B60" s="19"/>
      <c r="C60" s="12" t="s">
        <v>54</v>
      </c>
      <c r="D60" s="12"/>
      <c r="E60" s="19"/>
      <c r="F60" s="19"/>
      <c r="G60" s="19"/>
      <c r="H60" s="19"/>
      <c r="I60" s="19"/>
      <c r="J60" s="19"/>
    </row>
    <row r="61" ht="21" spans="1:10">
      <c r="A61" s="19"/>
      <c r="B61" s="19"/>
      <c r="C61" s="12" t="s">
        <v>81</v>
      </c>
      <c r="D61" s="12"/>
      <c r="E61" s="19"/>
      <c r="F61" s="19"/>
      <c r="G61" s="19"/>
      <c r="H61" s="19"/>
      <c r="I61" s="19"/>
      <c r="J61" s="19"/>
    </row>
    <row r="64" ht="20.4" spans="1:10">
      <c r="A64" s="1"/>
      <c r="B64" s="2"/>
      <c r="C64" s="3"/>
      <c r="D64" s="3"/>
      <c r="E64" s="3"/>
      <c r="F64" s="3"/>
      <c r="G64" s="3"/>
      <c r="H64" s="3"/>
      <c r="I64" s="3"/>
      <c r="J64" s="21"/>
    </row>
    <row r="65" ht="20.4" spans="1:10">
      <c r="A65" s="4" t="s">
        <v>138</v>
      </c>
      <c r="B65" s="5"/>
      <c r="C65" s="5"/>
      <c r="D65" s="5"/>
      <c r="E65" s="5"/>
      <c r="F65" s="5"/>
      <c r="G65" s="5"/>
      <c r="H65" s="5"/>
      <c r="I65" s="5"/>
      <c r="J65" s="22"/>
    </row>
    <row r="66" ht="20.4" spans="1:10">
      <c r="A66" s="6" t="s">
        <v>2</v>
      </c>
      <c r="B66" s="6" t="s">
        <v>3</v>
      </c>
      <c r="C66" s="6" t="s">
        <v>4</v>
      </c>
      <c r="D66" s="6" t="s">
        <v>5</v>
      </c>
      <c r="E66" s="7" t="s">
        <v>6</v>
      </c>
      <c r="F66" s="7"/>
      <c r="G66" s="6" t="s">
        <v>7</v>
      </c>
      <c r="H66" s="6" t="s">
        <v>8</v>
      </c>
      <c r="I66" s="6"/>
      <c r="J66" s="6" t="s">
        <v>9</v>
      </c>
    </row>
    <row r="67" ht="21" spans="1:10">
      <c r="A67" s="8" t="s">
        <v>74</v>
      </c>
      <c r="B67" s="8">
        <v>3</v>
      </c>
      <c r="C67" s="20">
        <v>7.4</v>
      </c>
      <c r="D67" s="20">
        <v>7.5</v>
      </c>
      <c r="E67" s="10">
        <f t="shared" ref="E67:E72" si="24">C67*0.4+D67*0.6</f>
        <v>7.46</v>
      </c>
      <c r="F67" s="10">
        <f t="shared" ref="F67:F72" si="25">E67*B67</f>
        <v>22.38</v>
      </c>
      <c r="G67" s="8" t="str">
        <f t="shared" ref="G67:G72" si="26">IF(E67&gt;=8.5,"A",IF(E67&gt;=7.8,"B+",IF(E67&gt;=7,"B",IF(E67&gt;=6.4,"C+",IF(E67&gt;=5.5,"C",IF(E67&gt;=5,"D+",IF(E67&gt;=4,"D","F")))))))</f>
        <v>B</v>
      </c>
      <c r="H67" s="11" t="str">
        <f t="shared" ref="H67:H72" si="27">IF(G67="A","4.00",IF(G67="B+","3.50",IF(G67="B","3.00",IF(G67="C+","2.50",IF(G67="C","2.00",IF(G67="D+","1.50",IF(G67="D","1.00","0")))))))</f>
        <v>3.00</v>
      </c>
      <c r="I67" s="11" t="e">
        <f t="shared" ref="I67:I72" si="28">H67*B67</f>
        <v>#VALUE!</v>
      </c>
      <c r="J67" s="8" t="str">
        <f t="shared" ref="J67:J72" si="29">IF(G67="A","Giỏi",IF(G67="B+","Khá Giỏi",IF(G67="B","Khá",IF(G67="C+","Trung Bình Khá",IF(G67="C","Trung Bình",IF(G67="D+","Trung Bình Yếu",IF(G67="D","Yếu","Kém")))))))</f>
        <v>Khá</v>
      </c>
    </row>
    <row r="68" ht="21" spans="1:10">
      <c r="A68" s="8" t="s">
        <v>75</v>
      </c>
      <c r="B68" s="8">
        <v>2</v>
      </c>
      <c r="C68" s="20">
        <v>7.9</v>
      </c>
      <c r="D68" s="20">
        <v>7</v>
      </c>
      <c r="E68" s="10">
        <f t="shared" si="24"/>
        <v>7.36</v>
      </c>
      <c r="F68" s="10">
        <f t="shared" si="25"/>
        <v>14.72</v>
      </c>
      <c r="G68" s="8" t="str">
        <f t="shared" si="26"/>
        <v>B</v>
      </c>
      <c r="H68" s="11" t="str">
        <f t="shared" si="27"/>
        <v>3.00</v>
      </c>
      <c r="I68" s="11" t="e">
        <f t="shared" si="28"/>
        <v>#VALUE!</v>
      </c>
      <c r="J68" s="8" t="str">
        <f t="shared" si="29"/>
        <v>Khá</v>
      </c>
    </row>
    <row r="69" ht="21" spans="1:10">
      <c r="A69" s="8" t="s">
        <v>57</v>
      </c>
      <c r="B69" s="8">
        <v>3</v>
      </c>
      <c r="C69" s="20">
        <v>5.9</v>
      </c>
      <c r="D69" s="20">
        <v>5.3</v>
      </c>
      <c r="E69" s="10">
        <f t="shared" si="24"/>
        <v>5.54</v>
      </c>
      <c r="F69" s="10">
        <f t="shared" si="25"/>
        <v>16.62</v>
      </c>
      <c r="G69" s="8" t="str">
        <f t="shared" si="26"/>
        <v>C</v>
      </c>
      <c r="H69" s="11" t="str">
        <f t="shared" si="27"/>
        <v>2.00</v>
      </c>
      <c r="I69" s="11" t="e">
        <f t="shared" si="28"/>
        <v>#VALUE!</v>
      </c>
      <c r="J69" s="8" t="str">
        <f t="shared" si="29"/>
        <v>Trung Bình</v>
      </c>
    </row>
    <row r="70" ht="21" spans="1:10">
      <c r="A70" s="8" t="s">
        <v>76</v>
      </c>
      <c r="B70" s="8">
        <v>2</v>
      </c>
      <c r="C70" s="20">
        <v>7.3</v>
      </c>
      <c r="D70" s="20">
        <v>5</v>
      </c>
      <c r="E70" s="10">
        <f t="shared" si="24"/>
        <v>5.92</v>
      </c>
      <c r="F70" s="10">
        <f t="shared" si="25"/>
        <v>11.84</v>
      </c>
      <c r="G70" s="8" t="str">
        <f t="shared" si="26"/>
        <v>C</v>
      </c>
      <c r="H70" s="11" t="str">
        <f t="shared" si="27"/>
        <v>2.00</v>
      </c>
      <c r="I70" s="11" t="e">
        <f t="shared" si="28"/>
        <v>#VALUE!</v>
      </c>
      <c r="J70" s="8" t="str">
        <f t="shared" si="29"/>
        <v>Trung Bình</v>
      </c>
    </row>
    <row r="71" ht="21" spans="1:10">
      <c r="A71" s="8" t="s">
        <v>78</v>
      </c>
      <c r="B71" s="8">
        <v>4</v>
      </c>
      <c r="C71" s="20">
        <v>6.9</v>
      </c>
      <c r="D71" s="20">
        <v>2.9</v>
      </c>
      <c r="E71" s="10">
        <f t="shared" si="24"/>
        <v>4.5</v>
      </c>
      <c r="F71" s="10">
        <f t="shared" si="25"/>
        <v>18</v>
      </c>
      <c r="G71" s="8" t="str">
        <f t="shared" si="26"/>
        <v>D</v>
      </c>
      <c r="H71" s="11" t="str">
        <f t="shared" si="27"/>
        <v>1.00</v>
      </c>
      <c r="I71" s="11" t="e">
        <f t="shared" si="28"/>
        <v>#VALUE!</v>
      </c>
      <c r="J71" s="8" t="str">
        <f t="shared" si="29"/>
        <v>Yếu</v>
      </c>
    </row>
    <row r="72" ht="21" spans="1:10">
      <c r="A72" s="8" t="s">
        <v>70</v>
      </c>
      <c r="B72" s="8">
        <v>2</v>
      </c>
      <c r="C72" s="9">
        <v>7.6</v>
      </c>
      <c r="D72" s="9">
        <v>4</v>
      </c>
      <c r="E72" s="10">
        <f t="shared" si="24"/>
        <v>5.44</v>
      </c>
      <c r="F72" s="10">
        <f t="shared" si="25"/>
        <v>10.88</v>
      </c>
      <c r="G72" s="8" t="str">
        <f t="shared" si="26"/>
        <v>D+</v>
      </c>
      <c r="H72" s="11" t="str">
        <f t="shared" si="27"/>
        <v>1.50</v>
      </c>
      <c r="I72" s="11" t="e">
        <f t="shared" si="28"/>
        <v>#VALUE!</v>
      </c>
      <c r="J72" s="8" t="str">
        <f t="shared" si="29"/>
        <v>Trung Bình Yếu</v>
      </c>
    </row>
    <row r="73" ht="21" spans="1:10">
      <c r="A73" s="12" t="s">
        <v>16</v>
      </c>
      <c r="B73" s="12">
        <f>SUM(B67:B72)</f>
        <v>16</v>
      </c>
      <c r="C73" s="12"/>
      <c r="D73" s="12"/>
      <c r="E73" s="12"/>
      <c r="F73" s="13"/>
      <c r="G73" s="13">
        <f>SUM(F67:F72)</f>
        <v>94.44</v>
      </c>
      <c r="H73" s="14"/>
      <c r="I73" s="23" t="s">
        <v>17</v>
      </c>
      <c r="J73" s="24">
        <f>G73/B73</f>
        <v>5.9025</v>
      </c>
    </row>
    <row r="74" ht="21" spans="1:10">
      <c r="A74" s="15"/>
      <c r="B74" s="15"/>
      <c r="C74" s="12" t="s">
        <v>51</v>
      </c>
      <c r="D74" s="12"/>
      <c r="E74" s="16"/>
      <c r="F74" s="16"/>
      <c r="G74" s="17"/>
      <c r="H74" s="18"/>
      <c r="I74" s="23" t="s">
        <v>79</v>
      </c>
      <c r="J74" s="24" t="e">
        <f>SUM(I67:I72)/B73</f>
        <v>#VALUE!</v>
      </c>
    </row>
    <row r="75" ht="21" spans="1:10">
      <c r="A75" s="17"/>
      <c r="B75" s="17"/>
      <c r="C75" s="12" t="s">
        <v>52</v>
      </c>
      <c r="D75" s="12"/>
      <c r="E75" s="17"/>
      <c r="F75" s="17"/>
      <c r="G75" s="17"/>
      <c r="H75" s="17"/>
      <c r="I75" s="12" t="s">
        <v>80</v>
      </c>
      <c r="J75" s="24" t="e">
        <f>(J74+D74+D75+D76+D77)/5</f>
        <v>#VALUE!</v>
      </c>
    </row>
    <row r="76" ht="21" spans="1:10">
      <c r="A76" s="19"/>
      <c r="B76" s="19"/>
      <c r="C76" s="12" t="s">
        <v>54</v>
      </c>
      <c r="D76" s="12"/>
      <c r="E76" s="19"/>
      <c r="F76" s="19"/>
      <c r="G76" s="19"/>
      <c r="H76" s="19"/>
      <c r="I76" s="19"/>
      <c r="J76" s="19"/>
    </row>
    <row r="77" ht="21" spans="1:10">
      <c r="A77" s="19"/>
      <c r="B77" s="19"/>
      <c r="C77" s="12" t="s">
        <v>81</v>
      </c>
      <c r="D77" s="12"/>
      <c r="E77" s="19"/>
      <c r="F77" s="19"/>
      <c r="G77" s="19"/>
      <c r="H77" s="19"/>
      <c r="I77" s="19"/>
      <c r="J77" s="19"/>
    </row>
  </sheetData>
  <mergeCells count="10">
    <mergeCell ref="B1:J1"/>
    <mergeCell ref="A2:J2"/>
    <mergeCell ref="B16:J16"/>
    <mergeCell ref="A17:J17"/>
    <mergeCell ref="B32:J32"/>
    <mergeCell ref="A33:J33"/>
    <mergeCell ref="B48:J48"/>
    <mergeCell ref="A49:J49"/>
    <mergeCell ref="B64:J64"/>
    <mergeCell ref="A65:J6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K1</vt:lpstr>
      <vt:lpstr>K2</vt:lpstr>
      <vt:lpstr>K3</vt:lpstr>
      <vt:lpstr>điểm</vt:lpstr>
      <vt:lpstr>tkb</vt:lpstr>
      <vt:lpstr>Sheet3</vt:lpstr>
      <vt:lpstr>DHTI14A4HN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2022-01-07T04:03:00Z</dcterms:created>
  <cp:lastPrinted>2022-06-21T16:40:00Z</cp:lastPrinted>
  <dcterms:modified xsi:type="dcterms:W3CDTF">2023-07-19T11:44:17Z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0540DACF808346C6A7912F372B4DFEEB</vt:lpwstr>
  </property>
  <property fmtid="{D5CDD505-2E9C-101B-9397-08002B2CF9AE}" pid="3" name="KSOProductBuildVer">
    <vt:lpwstr>1033-11.2.0.11537</vt:lpwstr>
  </property>
</Properties>
</file>