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ragon\Desktop\arduino\arduino\"/>
    </mc:Choice>
  </mc:AlternateContent>
  <xr:revisionPtr revIDLastSave="0" documentId="13_ncr:1_{0605EBBB-4FF6-427E-99A9-69AF6F89924C}" xr6:coauthVersionLast="47" xr6:coauthVersionMax="47" xr10:uidLastSave="{00000000-0000-0000-0000-000000000000}"/>
  <bookViews>
    <workbookView xWindow="-120" yWindow="-120" windowWidth="29040" windowHeight="15840" xr2:uid="{A3196714-F378-425A-955C-9ADFCD7F6A9A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88" i="1" l="1"/>
  <c r="I188" i="1" s="1"/>
  <c r="E187" i="1"/>
  <c r="E183" i="1"/>
  <c r="E184" i="1"/>
  <c r="I184" i="1" s="1"/>
  <c r="E182" i="1"/>
  <c r="I182" i="1" s="1"/>
  <c r="E181" i="1"/>
  <c r="I181" i="1" s="1"/>
  <c r="E178" i="1"/>
  <c r="I178" i="1" s="1"/>
  <c r="E177" i="1"/>
  <c r="E176" i="1"/>
  <c r="I176" i="1"/>
  <c r="E174" i="1"/>
  <c r="I174" i="1" s="1"/>
  <c r="E172" i="1"/>
  <c r="I172" i="1"/>
  <c r="E166" i="1"/>
  <c r="E164" i="1"/>
  <c r="E163" i="1"/>
  <c r="E162" i="1"/>
  <c r="I162" i="1" s="1"/>
  <c r="E161" i="1"/>
  <c r="I161" i="1"/>
  <c r="E159" i="1"/>
  <c r="I159" i="1" s="1"/>
  <c r="E158" i="1"/>
  <c r="E157" i="1"/>
  <c r="E156" i="1"/>
  <c r="I156" i="1" s="1"/>
  <c r="E154" i="1"/>
  <c r="E152" i="1"/>
  <c r="E153" i="1"/>
  <c r="I153" i="1" s="1"/>
  <c r="E151" i="1"/>
  <c r="I151" i="1" s="1"/>
  <c r="E150" i="1"/>
  <c r="I150" i="1" s="1"/>
  <c r="E149" i="1"/>
  <c r="I149" i="1" s="1"/>
  <c r="E147" i="1"/>
  <c r="E146" i="1"/>
  <c r="E145" i="1"/>
  <c r="E144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E142" i="1"/>
  <c r="I142" i="1" s="1"/>
  <c r="E141" i="1"/>
  <c r="I141" i="1" s="1"/>
  <c r="E140" i="1"/>
  <c r="E139" i="1"/>
  <c r="I139" i="1" s="1"/>
  <c r="E138" i="1"/>
  <c r="I138" i="1" s="1"/>
  <c r="E137" i="1"/>
  <c r="I137" i="1" s="1"/>
  <c r="E136" i="1"/>
  <c r="I136" i="1" s="1"/>
  <c r="E134" i="1"/>
  <c r="E135" i="1"/>
  <c r="E132" i="1"/>
  <c r="E131" i="1"/>
  <c r="I131" i="1" s="1"/>
  <c r="E130" i="1"/>
  <c r="I130" i="1" s="1"/>
  <c r="E129" i="1"/>
  <c r="I129" i="1" s="1"/>
  <c r="E125" i="1"/>
  <c r="I125" i="1" s="1"/>
  <c r="E124" i="1"/>
  <c r="I124" i="1" s="1"/>
  <c r="E123" i="1"/>
  <c r="I123" i="1" s="1"/>
  <c r="E122" i="1"/>
  <c r="I122" i="1" s="1"/>
  <c r="E121" i="1"/>
  <c r="E119" i="1"/>
  <c r="E120" i="1"/>
  <c r="E118" i="1"/>
  <c r="I118" i="1" s="1"/>
  <c r="E117" i="1"/>
  <c r="E116" i="1"/>
  <c r="I116" i="1" s="1"/>
  <c r="E115" i="1"/>
  <c r="E114" i="1"/>
  <c r="I114" i="1" s="1"/>
  <c r="E113" i="1"/>
  <c r="E112" i="1"/>
  <c r="I112" i="1" s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E111" i="1"/>
  <c r="I111" i="1" s="1"/>
  <c r="E109" i="1"/>
  <c r="I109" i="1" s="1"/>
  <c r="E106" i="1"/>
  <c r="I106" i="1" s="1"/>
  <c r="E107" i="1"/>
  <c r="E108" i="1"/>
  <c r="I108" i="1" s="1"/>
  <c r="E105" i="1"/>
  <c r="I105" i="1" s="1"/>
  <c r="E104" i="1"/>
  <c r="I104" i="1" s="1"/>
  <c r="E103" i="1"/>
  <c r="E101" i="1"/>
  <c r="I101" i="1" s="1"/>
  <c r="E100" i="1"/>
  <c r="I100" i="1" s="1"/>
  <c r="E98" i="1"/>
  <c r="E99" i="1"/>
  <c r="I99" i="1" s="1"/>
  <c r="E97" i="1"/>
  <c r="I97" i="1" s="1"/>
  <c r="E96" i="1"/>
  <c r="I96" i="1" s="1"/>
  <c r="E95" i="1"/>
  <c r="I95" i="1" s="1"/>
  <c r="E94" i="1"/>
  <c r="I94" i="1" s="1"/>
  <c r="P89" i="1"/>
  <c r="P90" i="1"/>
  <c r="P91" i="1"/>
  <c r="P92" i="1"/>
  <c r="P94" i="1"/>
  <c r="P95" i="1"/>
  <c r="P96" i="1"/>
  <c r="P97" i="1"/>
  <c r="P98" i="1"/>
  <c r="P99" i="1"/>
  <c r="P100" i="1"/>
  <c r="P101" i="1"/>
  <c r="F93" i="1"/>
  <c r="P93" i="1" s="1"/>
  <c r="E93" i="1"/>
  <c r="I93" i="1" s="1"/>
  <c r="E92" i="1"/>
  <c r="I92" i="1" s="1"/>
  <c r="I98" i="1"/>
  <c r="P87" i="1"/>
  <c r="P88" i="1"/>
  <c r="E90" i="1"/>
  <c r="I90" i="1" s="1"/>
  <c r="E91" i="1"/>
  <c r="I91" i="1" s="1"/>
  <c r="E89" i="1"/>
  <c r="I89" i="1" s="1"/>
  <c r="E88" i="1"/>
  <c r="I88" i="1" s="1"/>
  <c r="E87" i="1"/>
  <c r="I87" i="1" s="1"/>
  <c r="E86" i="1"/>
  <c r="I86" i="1" s="1"/>
  <c r="E85" i="1"/>
  <c r="I85" i="1" s="1"/>
  <c r="E84" i="1"/>
  <c r="I84" i="1" s="1"/>
  <c r="E83" i="1"/>
  <c r="I83" i="1" s="1"/>
  <c r="E82" i="1"/>
  <c r="I82" i="1" s="1"/>
  <c r="E81" i="1"/>
  <c r="I81" i="1" s="1"/>
  <c r="E80" i="1"/>
  <c r="I80" i="1" s="1"/>
  <c r="E79" i="1"/>
  <c r="I79" i="1" s="1"/>
  <c r="I102" i="1"/>
  <c r="I103" i="1"/>
  <c r="I107" i="1"/>
  <c r="I110" i="1"/>
  <c r="I113" i="1"/>
  <c r="I115" i="1"/>
  <c r="I117" i="1"/>
  <c r="I119" i="1"/>
  <c r="I120" i="1"/>
  <c r="I121" i="1"/>
  <c r="I126" i="1"/>
  <c r="I127" i="1"/>
  <c r="I128" i="1"/>
  <c r="I132" i="1"/>
  <c r="I133" i="1"/>
  <c r="I134" i="1"/>
  <c r="I135" i="1"/>
  <c r="I140" i="1"/>
  <c r="I143" i="1"/>
  <c r="I144" i="1"/>
  <c r="I145" i="1"/>
  <c r="I146" i="1"/>
  <c r="I147" i="1"/>
  <c r="I148" i="1"/>
  <c r="I152" i="1"/>
  <c r="I154" i="1"/>
  <c r="I157" i="1"/>
  <c r="I158" i="1"/>
  <c r="I160" i="1"/>
  <c r="I163" i="1"/>
  <c r="I164" i="1"/>
  <c r="I165" i="1"/>
  <c r="I166" i="1"/>
  <c r="I167" i="1"/>
  <c r="I168" i="1"/>
  <c r="I169" i="1"/>
  <c r="I170" i="1"/>
  <c r="I171" i="1"/>
  <c r="I173" i="1"/>
  <c r="I175" i="1"/>
  <c r="I177" i="1"/>
  <c r="I179" i="1"/>
  <c r="I180" i="1"/>
  <c r="I183" i="1"/>
  <c r="I185" i="1"/>
  <c r="I186" i="1"/>
  <c r="I187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P77" i="1"/>
  <c r="P78" i="1"/>
  <c r="P79" i="1"/>
  <c r="P80" i="1"/>
  <c r="P81" i="1"/>
  <c r="P82" i="1"/>
  <c r="P83" i="1"/>
  <c r="P84" i="1"/>
  <c r="P85" i="1"/>
  <c r="P86" i="1"/>
  <c r="E78" i="1"/>
  <c r="I78" i="1" s="1"/>
  <c r="E77" i="1"/>
  <c r="I77" i="1" s="1"/>
  <c r="E75" i="1"/>
  <c r="I75" i="1" s="1"/>
  <c r="E74" i="1"/>
  <c r="I74" i="1" s="1"/>
  <c r="I76" i="1"/>
  <c r="E73" i="1"/>
  <c r="I73" i="1" s="1"/>
  <c r="E72" i="1"/>
  <c r="I72" i="1" s="1"/>
  <c r="E71" i="1"/>
  <c r="I71" i="1" s="1"/>
  <c r="E70" i="1"/>
  <c r="E69" i="1"/>
  <c r="I69" i="1"/>
  <c r="E68" i="1"/>
  <c r="I68" i="1" s="1"/>
  <c r="E66" i="1"/>
  <c r="E67" i="1"/>
  <c r="I67" i="1" s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I66" i="1"/>
  <c r="I70" i="1"/>
  <c r="E65" i="1"/>
  <c r="I65" i="1" s="1"/>
  <c r="E64" i="1"/>
  <c r="I64" i="1" s="1"/>
  <c r="E63" i="1"/>
  <c r="I63" i="1" s="1"/>
  <c r="E61" i="1"/>
  <c r="E62" i="1"/>
  <c r="I62" i="1" s="1"/>
  <c r="E60" i="1"/>
  <c r="I60" i="1" s="1"/>
  <c r="E59" i="1"/>
  <c r="I59" i="1" s="1"/>
  <c r="E56" i="1"/>
  <c r="I56" i="1" s="1"/>
  <c r="E55" i="1"/>
  <c r="I55" i="1" s="1"/>
  <c r="E54" i="1"/>
  <c r="I54" i="1" s="1"/>
  <c r="E53" i="1"/>
  <c r="P51" i="1"/>
  <c r="P52" i="1"/>
  <c r="P53" i="1"/>
  <c r="P54" i="1"/>
  <c r="P55" i="1"/>
  <c r="P56" i="1"/>
  <c r="P57" i="1"/>
  <c r="P58" i="1"/>
  <c r="P59" i="1"/>
  <c r="P60" i="1"/>
  <c r="P61" i="1"/>
  <c r="P62" i="1"/>
  <c r="I61" i="1"/>
  <c r="E49" i="1"/>
  <c r="I49" i="1" s="1"/>
  <c r="E47" i="1"/>
  <c r="I47" i="1" s="1"/>
  <c r="E48" i="1"/>
  <c r="I48" i="1" s="1"/>
  <c r="I50" i="1"/>
  <c r="I51" i="1"/>
  <c r="I52" i="1"/>
  <c r="I53" i="1"/>
  <c r="I57" i="1"/>
  <c r="I58" i="1"/>
  <c r="P45" i="1"/>
  <c r="P46" i="1"/>
  <c r="P47" i="1"/>
  <c r="P48" i="1"/>
  <c r="P49" i="1"/>
  <c r="P50" i="1"/>
  <c r="P40" i="1"/>
  <c r="P41" i="1"/>
  <c r="P42" i="1"/>
  <c r="P43" i="1"/>
  <c r="P44" i="1"/>
  <c r="E42" i="1"/>
  <c r="I42" i="1" s="1"/>
  <c r="E41" i="1"/>
  <c r="I41" i="1" s="1"/>
  <c r="I43" i="1"/>
  <c r="I44" i="1"/>
  <c r="I45" i="1"/>
  <c r="I46" i="1"/>
  <c r="E40" i="1"/>
  <c r="I40" i="1" s="1"/>
  <c r="I39" i="1"/>
  <c r="P39" i="1"/>
  <c r="I38" i="1"/>
  <c r="I36" i="1"/>
  <c r="P34" i="1"/>
  <c r="I34" i="1"/>
  <c r="I32" i="1"/>
  <c r="P31" i="1"/>
  <c r="I31" i="1"/>
  <c r="I23" i="1"/>
  <c r="I20" i="1"/>
  <c r="I21" i="1"/>
  <c r="I19" i="1"/>
  <c r="P17" i="1"/>
  <c r="I17" i="1"/>
  <c r="P16" i="1"/>
  <c r="I16" i="1"/>
  <c r="I15" i="1"/>
  <c r="I14" i="1"/>
  <c r="I13" i="1"/>
  <c r="I12" i="1"/>
  <c r="I11" i="1"/>
  <c r="I10" i="1"/>
  <c r="P9" i="1"/>
  <c r="I9" i="1"/>
  <c r="I8" i="1"/>
  <c r="I7" i="1"/>
  <c r="I6" i="1"/>
  <c r="P4" i="1"/>
  <c r="I4" i="1"/>
</calcChain>
</file>

<file path=xl/sharedStrings.xml><?xml version="1.0" encoding="utf-8"?>
<sst xmlns="http://schemas.openxmlformats.org/spreadsheetml/2006/main" count="328" uniqueCount="108">
  <si>
    <t>Tiền</t>
  </si>
  <si>
    <t>Thứ 4</t>
  </si>
  <si>
    <t>đổ xăng 40k, cơm trưa 25k, hủ tiếu tối 40k</t>
  </si>
  <si>
    <t>Nhận lại</t>
  </si>
  <si>
    <t>Mượn nợ</t>
  </si>
  <si>
    <t>40k tiền cơm điện tử, 20k hủ tiếu tối (Huy)</t>
  </si>
  <si>
    <t>xôi</t>
  </si>
  <si>
    <t>Thứ 6</t>
  </si>
  <si>
    <t>Thứ 5</t>
  </si>
  <si>
    <t>bánh mì 13k, ăn trưa 25k, ăn tối 25k, áo mưa 50k</t>
  </si>
  <si>
    <t>40000 tiền cơm điện tử</t>
  </si>
  <si>
    <t>Thứ 7</t>
  </si>
  <si>
    <t>ăn sáng 13k, ăn trưa 25k, ăn tối 40k (Huy 20k)</t>
  </si>
  <si>
    <t>40k tiền cơm điện tử</t>
  </si>
  <si>
    <t>CN</t>
  </si>
  <si>
    <t>Thứ 2</t>
  </si>
  <si>
    <t>ăn tối 40k, (Huy 20k)</t>
  </si>
  <si>
    <t>sáng 15k, trưa 25k, ăn tối 20k, đổ xăng 40k</t>
  </si>
  <si>
    <t>40k tiền cơm điện tử, 15k hủ tiếu tối</t>
  </si>
  <si>
    <t>Thứ 3</t>
  </si>
  <si>
    <t>sáng 15k, trưa 25k, ăn tối 20k, đường_bôt giặt_cà phê_dầu gọi đầu (180k)</t>
  </si>
  <si>
    <t>sáng 15k, trưa 25k, tối 40k (huy 20k), táo 40k, chuối 20k, ổi 30k.</t>
  </si>
  <si>
    <t>sáng 15k, trưa 25k, tối 20k</t>
  </si>
  <si>
    <t>sáng 15k, trưa 25k, tối 40k, đổ xăng 50k</t>
  </si>
  <si>
    <t xml:space="preserve">sáng 13k, trưa 25k. Tối 40k </t>
  </si>
  <si>
    <t>Huy trả tiền hủ tiều</t>
  </si>
  <si>
    <t>ăn trưa 50k (1 phần ăn chú Huy), tối 40k (kèm phần ăn chú Huy), 
thùng mì modern và hảo hảo (273k)</t>
  </si>
  <si>
    <t>trưa 25k, chiều 25k, đổ xăng 50k, mua bếp ga 480k</t>
  </si>
  <si>
    <t>Huy đã thanh toán tiền (310k), tiền cơm điện tử 80k</t>
  </si>
  <si>
    <t>ăn trưa 25k, mua hàng 405k</t>
  </si>
  <si>
    <t>40k cơm điện tử, 30k (Huy)</t>
  </si>
  <si>
    <t>mua đồ</t>
  </si>
  <si>
    <t>40k tuền cơm</t>
  </si>
  <si>
    <t>ăn trưa 25k, thớt 40k, khẩu trang 25k, thớt bách hóa xanh 43k</t>
  </si>
  <si>
    <t>ăn trưa 25k, 200k lẩu, 375k thùng bia, 15k pocari</t>
  </si>
  <si>
    <t>tiền cơm điện tử</t>
  </si>
  <si>
    <t>270k quạt, trưa 25k, cơm tối 20k</t>
  </si>
  <si>
    <t>cơm điện tử</t>
  </si>
  <si>
    <t>25k ăn trưa</t>
  </si>
  <si>
    <t>đổ xăng 50k, đóng tiền phòng 1659k, mua kệ 250k, 2 ổ bánh mì 30k</t>
  </si>
  <si>
    <t>Huy trả trước 700k tiền phòng</t>
  </si>
  <si>
    <t>ăn trưa 25k, đổ xăng 30k</t>
  </si>
  <si>
    <t>25k ăn trưa, mua đồ bách hóa xanh (91k), nước ngọt và đá 19k</t>
  </si>
  <si>
    <t>Hết tháng</t>
  </si>
  <si>
    <t>tiền cơm điện tử, Huy trả 150k</t>
  </si>
  <si>
    <t>25k ăn trưa, 1 k nước đá</t>
  </si>
  <si>
    <t>gởi mẹ 500k, led (330k), xăng 40k, búa 22k</t>
  </si>
  <si>
    <t>ăn trưa 25k, chia tiền ăn tối 35k</t>
  </si>
  <si>
    <t>Tiền cơm điện tử</t>
  </si>
  <si>
    <t>mua bia</t>
  </si>
  <si>
    <t>25k com trưa, 5k giữ xe, 1k nước đá</t>
  </si>
  <si>
    <t>mua nước ngọt và đá, 150 mua giáo trình tiếng anh</t>
  </si>
  <si>
    <t>25k com trưa, 5k giữ xe, 1k nước đá, xăng 50k, bhx 60k</t>
  </si>
  <si>
    <t>trả tiền phòng 783k, café + đường 130k</t>
  </si>
  <si>
    <t>Kit STM32F103C8T6</t>
  </si>
  <si>
    <t>test</t>
  </si>
  <si>
    <t>esp32 cam</t>
  </si>
  <si>
    <t>mua đồ bách hóa xanh, đổ xăng</t>
  </si>
  <si>
    <t>thẻ điện thoại mẹ (100k), ăn trưa 25k, khách gởi nhầm 62k, ăn tối 20k.</t>
  </si>
  <si>
    <t>ăn trưa 25k, ăn tối 25k, trả tiền ship 56k, giữ xe 5k</t>
  </si>
  <si>
    <t>ăn trưa 25k, ăn tối 20k, mua thuốc ho 60k</t>
  </si>
  <si>
    <t>mua thit 20k, hành tỏi 35k, ly đựng muỗng đũa 60k, nước 10k+5k giữ xe</t>
  </si>
  <si>
    <t>ăn trưa 25k, đổ xăng 50k</t>
  </si>
  <si>
    <t>120k tiền thi avdr, 25k cơm trưa, 5k giữ xe, 1k nước đá, 12k đậu hủ, 13k bánh thắng</t>
  </si>
  <si>
    <t>40k mua đồ ăn, 19k nước ngọt +đá, 5k giữ xe</t>
  </si>
  <si>
    <t>25k cơm trưa, 1k nước đá</t>
  </si>
  <si>
    <t>cơm trưa 25k, 20k thịt</t>
  </si>
  <si>
    <t>cơm trưa 25k, 5k giữ xe</t>
  </si>
  <si>
    <t>tiền ktx</t>
  </si>
  <si>
    <t>15k ổi, 25k cơm trưa, 20k thịt, 19k coca + nước đá</t>
  </si>
  <si>
    <t>25k com trưa, 20k thịt, 30k thối tiền khách, 1k nước đá</t>
  </si>
  <si>
    <t>116406 (20k)
116410 (10k)</t>
  </si>
  <si>
    <t>2k</t>
  </si>
  <si>
    <t>2k thói tiền khách, 25k ăn trưa, 137k mua đường+milo+bột giặt, 1k nước đá, 30k ăn tối</t>
  </si>
  <si>
    <t>25k com trưa, 1k nước đá, 90k tiền bia, 60k tiền tiêu, 406k tiền bách hóa xanh</t>
  </si>
  <si>
    <t>cơm trưa 25k, mua đồ ăn 32k đóng tiền học av 3760k</t>
  </si>
  <si>
    <t>mua đồ ăn tối 30k, nồi 46k, tương ớt dầu gợi 65k, nước ngọt+đá 19k, arduino uno 150k</t>
  </si>
  <si>
    <t>mẹ gởi</t>
  </si>
  <si>
    <t>tiền thối khách + phụ cấp</t>
  </si>
  <si>
    <t>25k cơm trưa, 20k thit, 1k nước đá</t>
  </si>
  <si>
    <t>35k gạo, 11 nước ngọt</t>
  </si>
  <si>
    <t>mua đường và muối 32k, 25k cơm trưa</t>
  </si>
  <si>
    <t>sửa điện thoại 1500tr 1,5k nước đá</t>
  </si>
  <si>
    <t>đổ xăng</t>
  </si>
  <si>
    <t>cơm trưa mua thịt</t>
  </si>
  <si>
    <t>mua gạo trứng, nước ngọt 8k</t>
  </si>
  <si>
    <t>thịt 20k tỏi 35k, ổi 17k</t>
  </si>
  <si>
    <t>đồ chiên 65k</t>
  </si>
  <si>
    <t>30k thịt, 20k bí đao + cà chua, 70k gạo, 19k nước ngọt</t>
  </si>
  <si>
    <t>tiền trọ</t>
  </si>
  <si>
    <t>53k quà, 40k nước, nước ngọt 10k, mua đồ ăn tối 20k</t>
  </si>
  <si>
    <t>mẹ mượn 1tr, 20k thịt, 13k cà chua, 1k nước đá</t>
  </si>
  <si>
    <t>104 led, 20 thịt, 13k cà chua, 145k nhớt, 108 xúc xích</t>
  </si>
  <si>
    <t>132k cà phê và nước mắm, 30k thịt+ cà chua,  28k trứng</t>
  </si>
  <si>
    <t>32+87k robot hút bụi</t>
  </si>
  <si>
    <t>33 k đồ ăn, 318k robot hút bụi+50k trà sữa</t>
  </si>
  <si>
    <t>20k sâm lạnh, 219.5k đồ điện tử, 18k nước ngọt</t>
  </si>
  <si>
    <t>bàn 720k, thịt 72k. Đồ chơi 196k+19k nước ngọt</t>
  </si>
  <si>
    <t>nap cad 100k mua đồ 47k, dầu gội 15k</t>
  </si>
  <si>
    <t>gạo 70k, đồ ăn 30k, 20k ổi, 1 k nước đá</t>
  </si>
  <si>
    <t>734.3 k shopee, 150k sửa xe, 112k bhx, 628 bhx, 50k tương ớt, 20k thịt, 1570k nhà trọ, 85k xem phim</t>
  </si>
  <si>
    <t>15k bánh mì, 29k thịt, 145k chảo chống dính</t>
  </si>
  <si>
    <t>20k thit, 12k cà chua, 10k nước ngọt</t>
  </si>
  <si>
    <t xml:space="preserve">redbull </t>
  </si>
  <si>
    <t>35K BẮP,  60K tỏi hành tím, 3 k  hành, 1k nước đá</t>
  </si>
  <si>
    <t>10k nạp card điện thoại đồ ăn 30k</t>
  </si>
  <si>
    <t>90k thit bo, 9k hành 10k nước ngọt</t>
  </si>
  <si>
    <t>mũ bảo hiểm 80k, 6k xe buýt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</si>
</sst>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16" fontId="0" fillId="0" borderId="0" xfId="0" applyNumberFormat="1"/>
    <xf numFmtId="164" fontId="0" fillId="0" borderId="0" xfId="1" applyNumberFormat="1" applyFont="1"/>
    <xf numFmtId="3" fontId="0" fillId="0" borderId="0" xfId="0" applyNumberFormat="1"/>
    <xf numFmtId="0" fontId="0" fillId="2" borderId="0" xfId="0" applyFill="1"/>
    <xf numFmtId="16" fontId="0" fillId="2" borderId="0" xfId="0" applyNumberFormat="1" applyFill="1"/>
    <xf numFmtId="164" fontId="0" fillId="0" borderId="0" xfId="0" applyNumberFormat="1"/>
    <xf numFmtId="164" fontId="0" fillId="2" borderId="0" xfId="1" applyNumberFormat="1" applyFont="1" applyFill="1"/>
    <xf numFmtId="164" fontId="0" fillId="2" borderId="0" xfId="0" applyNumberFormat="1" applyFill="1"/>
    <xf numFmtId="0" fontId="0" fillId="0" borderId="0" xfId="0" applyAlignment="1">
      <alignment wrapText="1"/>
    </xf>
    <xf numFmtId="164" fontId="0" fillId="0" borderId="0" xfId="1" applyNumberFormat="1" applyFont="1" applyFill="1"/>
    <xf numFmtId="0" fontId="0" fillId="0" borderId="0" xfId="0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E49B0-AACA-4A77-BE97-C23002D033D1}">
  <dimension ref="D3:V225"/>
  <sheetViews>
    <sheetView tabSelected="1" topLeftCell="C171" workbookViewId="0">
      <selection activeCell="E189" sqref="E189"/>
    </sheetView>
  </sheetViews>
  <sheetFormatPr defaultRowHeight="15" x14ac:dyDescent="0.25"/>
  <cols>
    <col min="4" max="4" width="18.28515625" bestFit="1" customWidth="1"/>
    <col min="5" max="5" width="10.5703125" bestFit="1" customWidth="1"/>
    <col min="9" max="9" width="13.28515625" bestFit="1" customWidth="1"/>
    <col min="10" max="10" width="12" customWidth="1"/>
    <col min="11" max="14" width="10.5703125" bestFit="1" customWidth="1"/>
    <col min="15" max="15" width="19.7109375" customWidth="1"/>
    <col min="16" max="16" width="11.5703125" bestFit="1" customWidth="1"/>
    <col min="17" max="17" width="13.28515625" bestFit="1" customWidth="1"/>
  </cols>
  <sheetData>
    <row r="3" spans="7:21" x14ac:dyDescent="0.25">
      <c r="I3" t="s">
        <v>0</v>
      </c>
      <c r="P3" t="s">
        <v>3</v>
      </c>
      <c r="U3" t="s">
        <v>4</v>
      </c>
    </row>
    <row r="4" spans="7:21" x14ac:dyDescent="0.25">
      <c r="G4" t="s">
        <v>1</v>
      </c>
      <c r="H4" s="1">
        <v>44783</v>
      </c>
      <c r="I4">
        <f>40000+18000+25000+40000</f>
        <v>123000</v>
      </c>
      <c r="J4" t="s">
        <v>2</v>
      </c>
      <c r="P4">
        <f>40000+20000</f>
        <v>60000</v>
      </c>
      <c r="Q4" t="s">
        <v>5</v>
      </c>
    </row>
    <row r="5" spans="7:21" x14ac:dyDescent="0.25">
      <c r="G5" t="s">
        <v>8</v>
      </c>
      <c r="H5" s="1">
        <v>44784</v>
      </c>
      <c r="I5">
        <v>24000</v>
      </c>
      <c r="J5" t="s">
        <v>6</v>
      </c>
      <c r="P5">
        <v>40000</v>
      </c>
      <c r="Q5" t="s">
        <v>10</v>
      </c>
    </row>
    <row r="6" spans="7:21" x14ac:dyDescent="0.25">
      <c r="G6" t="s">
        <v>7</v>
      </c>
      <c r="H6" s="1">
        <v>44785</v>
      </c>
      <c r="I6">
        <f>13000+25000+25000 +50000</f>
        <v>113000</v>
      </c>
      <c r="J6" t="s">
        <v>9</v>
      </c>
      <c r="P6">
        <v>40000</v>
      </c>
      <c r="Q6" t="s">
        <v>5</v>
      </c>
    </row>
    <row r="7" spans="7:21" x14ac:dyDescent="0.25">
      <c r="G7" t="s">
        <v>11</v>
      </c>
      <c r="H7" s="1">
        <v>44786</v>
      </c>
      <c r="I7">
        <f>13000+25000+40000</f>
        <v>78000</v>
      </c>
      <c r="J7" t="s">
        <v>12</v>
      </c>
      <c r="P7">
        <v>40000</v>
      </c>
      <c r="Q7" t="s">
        <v>13</v>
      </c>
    </row>
    <row r="8" spans="7:21" x14ac:dyDescent="0.25">
      <c r="G8" t="s">
        <v>14</v>
      </c>
      <c r="H8" s="1">
        <v>44787</v>
      </c>
      <c r="I8">
        <f>40000</f>
        <v>40000</v>
      </c>
      <c r="J8" t="s">
        <v>16</v>
      </c>
    </row>
    <row r="9" spans="7:21" x14ac:dyDescent="0.25">
      <c r="G9" t="s">
        <v>15</v>
      </c>
      <c r="H9" s="1">
        <v>44788</v>
      </c>
      <c r="I9">
        <f>15000+25000+20000+40000</f>
        <v>100000</v>
      </c>
      <c r="J9" t="s">
        <v>17</v>
      </c>
      <c r="P9">
        <f>40000+15000</f>
        <v>55000</v>
      </c>
      <c r="Q9" t="s">
        <v>18</v>
      </c>
    </row>
    <row r="10" spans="7:21" x14ac:dyDescent="0.25">
      <c r="G10" t="s">
        <v>19</v>
      </c>
      <c r="H10" s="1">
        <v>44789</v>
      </c>
      <c r="I10">
        <f>15000+25000+20000+180000</f>
        <v>240000</v>
      </c>
      <c r="J10" t="s">
        <v>20</v>
      </c>
      <c r="P10">
        <v>40000</v>
      </c>
      <c r="Q10" t="s">
        <v>13</v>
      </c>
    </row>
    <row r="11" spans="7:21" x14ac:dyDescent="0.25">
      <c r="G11" t="s">
        <v>1</v>
      </c>
      <c r="H11" s="1">
        <v>44790</v>
      </c>
      <c r="I11">
        <f>15000+25000+40000+40000+20000+30000</f>
        <v>170000</v>
      </c>
      <c r="J11" t="s">
        <v>21</v>
      </c>
      <c r="P11">
        <v>40000</v>
      </c>
      <c r="Q11" t="s">
        <v>13</v>
      </c>
    </row>
    <row r="12" spans="7:21" x14ac:dyDescent="0.25">
      <c r="G12" t="s">
        <v>8</v>
      </c>
      <c r="H12" s="1">
        <v>44791</v>
      </c>
      <c r="I12">
        <f>13000+25000+20000</f>
        <v>58000</v>
      </c>
      <c r="J12" t="s">
        <v>22</v>
      </c>
      <c r="P12">
        <v>40000</v>
      </c>
      <c r="Q12" t="s">
        <v>13</v>
      </c>
    </row>
    <row r="13" spans="7:21" x14ac:dyDescent="0.25">
      <c r="G13" t="s">
        <v>7</v>
      </c>
      <c r="H13" s="1">
        <v>44792</v>
      </c>
      <c r="I13">
        <f>13000+25000+40000+50000</f>
        <v>128000</v>
      </c>
      <c r="J13" t="s">
        <v>23</v>
      </c>
      <c r="P13">
        <v>40000</v>
      </c>
      <c r="Q13" t="s">
        <v>13</v>
      </c>
    </row>
    <row r="14" spans="7:21" x14ac:dyDescent="0.25">
      <c r="G14" t="s">
        <v>11</v>
      </c>
      <c r="H14" s="1">
        <v>44793</v>
      </c>
      <c r="I14">
        <f>13000+25000+40000</f>
        <v>78000</v>
      </c>
      <c r="J14" t="s">
        <v>24</v>
      </c>
      <c r="P14">
        <v>40000</v>
      </c>
      <c r="Q14" t="s">
        <v>25</v>
      </c>
    </row>
    <row r="15" spans="7:21" ht="30.75" customHeight="1" x14ac:dyDescent="0.25">
      <c r="G15" t="s">
        <v>14</v>
      </c>
      <c r="H15" s="1">
        <v>44794</v>
      </c>
      <c r="I15">
        <f>50000+40000+273000</f>
        <v>363000</v>
      </c>
      <c r="J15" s="11" t="s">
        <v>26</v>
      </c>
      <c r="K15" s="11"/>
      <c r="L15" s="11"/>
      <c r="M15" s="11"/>
      <c r="N15" s="11"/>
      <c r="O15" s="11"/>
    </row>
    <row r="16" spans="7:21" x14ac:dyDescent="0.25">
      <c r="G16" t="s">
        <v>15</v>
      </c>
      <c r="H16" s="1">
        <v>44795</v>
      </c>
      <c r="I16">
        <f>25000+25000+480000+50000</f>
        <v>580000</v>
      </c>
      <c r="J16" t="s">
        <v>27</v>
      </c>
      <c r="P16">
        <f>80000+310000</f>
        <v>390000</v>
      </c>
      <c r="R16" t="s">
        <v>28</v>
      </c>
    </row>
    <row r="17" spans="4:22" x14ac:dyDescent="0.25">
      <c r="D17" s="2"/>
      <c r="G17" t="s">
        <v>19</v>
      </c>
      <c r="H17" s="1">
        <v>44796</v>
      </c>
      <c r="I17">
        <f>25000+405000</f>
        <v>430000</v>
      </c>
      <c r="J17" t="s">
        <v>29</v>
      </c>
      <c r="P17">
        <f>40000+30000</f>
        <v>70000</v>
      </c>
      <c r="Q17" t="s">
        <v>30</v>
      </c>
    </row>
    <row r="18" spans="4:22" x14ac:dyDescent="0.25">
      <c r="G18" t="s">
        <v>1</v>
      </c>
      <c r="H18" s="1">
        <v>44797</v>
      </c>
      <c r="I18" s="3">
        <v>572500</v>
      </c>
      <c r="J18" t="s">
        <v>31</v>
      </c>
      <c r="P18">
        <v>40000</v>
      </c>
      <c r="Q18" t="s">
        <v>32</v>
      </c>
    </row>
    <row r="19" spans="4:22" x14ac:dyDescent="0.25">
      <c r="G19" t="s">
        <v>8</v>
      </c>
      <c r="H19" s="1">
        <v>44798</v>
      </c>
      <c r="I19">
        <f>25000+43000+40000+25000</f>
        <v>133000</v>
      </c>
      <c r="J19" t="s">
        <v>33</v>
      </c>
      <c r="M19" s="2"/>
      <c r="O19" s="2"/>
    </row>
    <row r="20" spans="4:22" x14ac:dyDescent="0.25">
      <c r="G20" t="s">
        <v>7</v>
      </c>
      <c r="H20" s="1">
        <v>44799</v>
      </c>
      <c r="I20">
        <f>270000+25+20</f>
        <v>270045</v>
      </c>
      <c r="J20" t="s">
        <v>36</v>
      </c>
      <c r="P20">
        <v>80000</v>
      </c>
      <c r="Q20" t="s">
        <v>37</v>
      </c>
    </row>
    <row r="21" spans="4:22" x14ac:dyDescent="0.25">
      <c r="G21" t="s">
        <v>11</v>
      </c>
      <c r="H21" s="1">
        <v>44800</v>
      </c>
      <c r="I21">
        <f>25000+200000+375000+15000</f>
        <v>615000</v>
      </c>
      <c r="J21" t="s">
        <v>34</v>
      </c>
      <c r="P21">
        <v>40000</v>
      </c>
      <c r="Q21" t="s">
        <v>35</v>
      </c>
    </row>
    <row r="22" spans="4:22" x14ac:dyDescent="0.25">
      <c r="G22" t="s">
        <v>14</v>
      </c>
      <c r="H22" s="1">
        <v>44801</v>
      </c>
    </row>
    <row r="23" spans="4:22" x14ac:dyDescent="0.25">
      <c r="G23" t="s">
        <v>15</v>
      </c>
      <c r="H23" s="1">
        <v>44802</v>
      </c>
      <c r="I23">
        <f>25000</f>
        <v>25000</v>
      </c>
      <c r="J23" t="s">
        <v>38</v>
      </c>
    </row>
    <row r="24" spans="4:22" x14ac:dyDescent="0.25">
      <c r="G24" t="s">
        <v>19</v>
      </c>
      <c r="H24" s="1">
        <v>44803</v>
      </c>
      <c r="I24">
        <v>25000</v>
      </c>
      <c r="J24" t="s">
        <v>38</v>
      </c>
    </row>
    <row r="25" spans="4:22" x14ac:dyDescent="0.25">
      <c r="G25" t="s">
        <v>1</v>
      </c>
      <c r="H25" s="1">
        <v>44804</v>
      </c>
      <c r="I25">
        <v>25000</v>
      </c>
      <c r="J25" t="s">
        <v>38</v>
      </c>
    </row>
    <row r="26" spans="4:22" x14ac:dyDescent="0.25">
      <c r="G26" t="s">
        <v>8</v>
      </c>
      <c r="H26" s="1">
        <v>44805</v>
      </c>
    </row>
    <row r="27" spans="4:22" x14ac:dyDescent="0.25">
      <c r="G27" t="s">
        <v>7</v>
      </c>
      <c r="H27" s="1">
        <v>44806</v>
      </c>
    </row>
    <row r="28" spans="4:22" x14ac:dyDescent="0.25">
      <c r="G28" t="s">
        <v>11</v>
      </c>
      <c r="H28" s="1">
        <v>44807</v>
      </c>
    </row>
    <row r="29" spans="4:22" x14ac:dyDescent="0.25">
      <c r="E29" t="s">
        <v>43</v>
      </c>
      <c r="G29" t="s">
        <v>14</v>
      </c>
      <c r="H29" s="1">
        <v>44808</v>
      </c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</row>
    <row r="30" spans="4:22" x14ac:dyDescent="0.25">
      <c r="G30" t="s">
        <v>15</v>
      </c>
      <c r="H30" s="1">
        <v>44809</v>
      </c>
    </row>
    <row r="31" spans="4:22" x14ac:dyDescent="0.25">
      <c r="E31">
        <v>1000</v>
      </c>
      <c r="G31" t="s">
        <v>19</v>
      </c>
      <c r="H31" s="1">
        <v>44810</v>
      </c>
      <c r="I31" s="2">
        <f>50000+1659000+250000+30000</f>
        <v>1989000</v>
      </c>
      <c r="J31" t="s">
        <v>39</v>
      </c>
      <c r="P31" s="2">
        <f>700000</f>
        <v>700000</v>
      </c>
      <c r="Q31" t="s">
        <v>40</v>
      </c>
    </row>
    <row r="32" spans="4:22" x14ac:dyDescent="0.25">
      <c r="G32" t="s">
        <v>1</v>
      </c>
      <c r="H32" s="1">
        <v>44811</v>
      </c>
      <c r="I32" s="2">
        <f>25000+30000</f>
        <v>55000</v>
      </c>
      <c r="J32" t="s">
        <v>41</v>
      </c>
      <c r="P32" s="2"/>
    </row>
    <row r="33" spans="5:17" x14ac:dyDescent="0.25">
      <c r="G33" t="s">
        <v>8</v>
      </c>
      <c r="H33" s="1">
        <v>44812</v>
      </c>
      <c r="I33" s="2">
        <v>25000</v>
      </c>
      <c r="J33" t="s">
        <v>38</v>
      </c>
      <c r="P33" s="2">
        <v>40000</v>
      </c>
      <c r="Q33" t="s">
        <v>35</v>
      </c>
    </row>
    <row r="34" spans="5:17" x14ac:dyDescent="0.25">
      <c r="G34" t="s">
        <v>7</v>
      </c>
      <c r="H34" s="1">
        <v>44813</v>
      </c>
      <c r="I34" s="2">
        <f>25000+27000+64000+19000</f>
        <v>135000</v>
      </c>
      <c r="J34" t="s">
        <v>42</v>
      </c>
      <c r="P34" s="2">
        <f>80000+150000</f>
        <v>230000</v>
      </c>
      <c r="Q34" t="s">
        <v>44</v>
      </c>
    </row>
    <row r="35" spans="5:17" x14ac:dyDescent="0.25">
      <c r="G35" t="s">
        <v>11</v>
      </c>
      <c r="H35" s="1">
        <v>44814</v>
      </c>
      <c r="I35" s="2">
        <v>26000</v>
      </c>
      <c r="J35" t="s">
        <v>45</v>
      </c>
      <c r="P35" s="2"/>
    </row>
    <row r="36" spans="5:17" x14ac:dyDescent="0.25">
      <c r="E36" s="6"/>
      <c r="G36" t="s">
        <v>14</v>
      </c>
      <c r="H36" s="1">
        <v>44815</v>
      </c>
      <c r="I36" s="2">
        <f>500000+330000+40000+22000</f>
        <v>892000</v>
      </c>
      <c r="J36" t="s">
        <v>46</v>
      </c>
      <c r="P36" s="2">
        <v>40000</v>
      </c>
      <c r="Q36" t="s">
        <v>35</v>
      </c>
    </row>
    <row r="37" spans="5:17" x14ac:dyDescent="0.25">
      <c r="G37" t="s">
        <v>15</v>
      </c>
      <c r="H37" s="1">
        <v>44816</v>
      </c>
      <c r="I37" s="2">
        <v>25000</v>
      </c>
      <c r="Q37" s="2"/>
    </row>
    <row r="38" spans="5:17" x14ac:dyDescent="0.25">
      <c r="G38" t="s">
        <v>19</v>
      </c>
      <c r="H38" s="1">
        <v>44817</v>
      </c>
      <c r="I38" s="2">
        <f>15000+25000</f>
        <v>40000</v>
      </c>
      <c r="P38" s="2"/>
    </row>
    <row r="39" spans="5:17" x14ac:dyDescent="0.25">
      <c r="E39">
        <v>116</v>
      </c>
      <c r="F39">
        <v>130</v>
      </c>
      <c r="G39" t="s">
        <v>1</v>
      </c>
      <c r="H39" s="1">
        <v>44818</v>
      </c>
      <c r="I39" s="2">
        <f>E39*1000</f>
        <v>116000</v>
      </c>
      <c r="P39" s="2">
        <f>F39*1000</f>
        <v>130000</v>
      </c>
    </row>
    <row r="40" spans="5:17" x14ac:dyDescent="0.25">
      <c r="E40">
        <f>25+35</f>
        <v>60</v>
      </c>
      <c r="G40" t="s">
        <v>8</v>
      </c>
      <c r="H40" s="1">
        <v>44819</v>
      </c>
      <c r="I40" s="2">
        <f t="shared" ref="I40:I103" si="0">E40*1000</f>
        <v>60000</v>
      </c>
      <c r="J40" t="s">
        <v>47</v>
      </c>
      <c r="P40" s="2">
        <f t="shared" ref="P40:P92" si="1">F40*1000</f>
        <v>0</v>
      </c>
    </row>
    <row r="41" spans="5:17" x14ac:dyDescent="0.25">
      <c r="E41">
        <f>25+370</f>
        <v>395</v>
      </c>
      <c r="G41" t="s">
        <v>7</v>
      </c>
      <c r="H41" s="1">
        <v>44820</v>
      </c>
      <c r="I41" s="2">
        <f t="shared" si="0"/>
        <v>395000</v>
      </c>
      <c r="J41" t="s">
        <v>49</v>
      </c>
      <c r="P41" s="2">
        <f t="shared" si="1"/>
        <v>0</v>
      </c>
    </row>
    <row r="42" spans="5:17" x14ac:dyDescent="0.25">
      <c r="E42">
        <f>50+25</f>
        <v>75</v>
      </c>
      <c r="G42" t="s">
        <v>11</v>
      </c>
      <c r="H42" s="1">
        <v>44821</v>
      </c>
      <c r="I42" s="2">
        <f t="shared" si="0"/>
        <v>75000</v>
      </c>
      <c r="P42" s="2">
        <f t="shared" si="1"/>
        <v>0</v>
      </c>
    </row>
    <row r="43" spans="5:17" x14ac:dyDescent="0.25">
      <c r="E43">
        <v>69</v>
      </c>
      <c r="F43">
        <v>120</v>
      </c>
      <c r="G43" t="s">
        <v>14</v>
      </c>
      <c r="H43" s="1">
        <v>44822</v>
      </c>
      <c r="I43" s="2">
        <f t="shared" si="0"/>
        <v>69000</v>
      </c>
      <c r="K43" s="6"/>
      <c r="P43" s="2">
        <f t="shared" si="1"/>
        <v>120000</v>
      </c>
      <c r="Q43" t="s">
        <v>48</v>
      </c>
    </row>
    <row r="44" spans="5:17" x14ac:dyDescent="0.25">
      <c r="E44">
        <v>25</v>
      </c>
      <c r="G44" t="s">
        <v>15</v>
      </c>
      <c r="H44" s="1">
        <v>44823</v>
      </c>
      <c r="I44" s="2">
        <f t="shared" si="0"/>
        <v>25000</v>
      </c>
      <c r="P44" s="2">
        <f t="shared" si="1"/>
        <v>0</v>
      </c>
    </row>
    <row r="45" spans="5:17" x14ac:dyDescent="0.25">
      <c r="E45">
        <v>25</v>
      </c>
      <c r="G45" t="s">
        <v>19</v>
      </c>
      <c r="H45" s="1">
        <v>44824</v>
      </c>
      <c r="I45" s="2">
        <f t="shared" si="0"/>
        <v>25000</v>
      </c>
      <c r="L45" s="6"/>
      <c r="M45" s="6"/>
      <c r="P45" s="2">
        <f t="shared" si="1"/>
        <v>0</v>
      </c>
    </row>
    <row r="46" spans="5:17" x14ac:dyDescent="0.25">
      <c r="E46">
        <v>25</v>
      </c>
      <c r="F46">
        <v>120</v>
      </c>
      <c r="G46" t="s">
        <v>1</v>
      </c>
      <c r="H46" s="1">
        <v>44825</v>
      </c>
      <c r="I46" s="2">
        <f t="shared" si="0"/>
        <v>25000</v>
      </c>
      <c r="P46" s="2">
        <f t="shared" si="1"/>
        <v>120000</v>
      </c>
    </row>
    <row r="47" spans="5:17" x14ac:dyDescent="0.25">
      <c r="E47">
        <f>19+150</f>
        <v>169</v>
      </c>
      <c r="G47" t="s">
        <v>8</v>
      </c>
      <c r="H47" s="1">
        <v>44826</v>
      </c>
      <c r="I47" s="2">
        <f t="shared" si="0"/>
        <v>169000</v>
      </c>
      <c r="J47" t="s">
        <v>51</v>
      </c>
      <c r="P47" s="2">
        <f t="shared" si="1"/>
        <v>0</v>
      </c>
    </row>
    <row r="48" spans="5:17" x14ac:dyDescent="0.25">
      <c r="E48">
        <f>25+6</f>
        <v>31</v>
      </c>
      <c r="G48" t="s">
        <v>7</v>
      </c>
      <c r="H48" s="1">
        <v>44827</v>
      </c>
      <c r="I48" s="2">
        <f t="shared" si="0"/>
        <v>31000</v>
      </c>
      <c r="J48" t="s">
        <v>50</v>
      </c>
      <c r="P48" s="2">
        <f t="shared" si="1"/>
        <v>0</v>
      </c>
    </row>
    <row r="49" spans="5:16" x14ac:dyDescent="0.25">
      <c r="E49">
        <f>25+50+60+5+1</f>
        <v>141</v>
      </c>
      <c r="G49" t="s">
        <v>11</v>
      </c>
      <c r="H49" s="1">
        <v>44828</v>
      </c>
      <c r="I49" s="2">
        <f t="shared" si="0"/>
        <v>141000</v>
      </c>
      <c r="J49" t="s">
        <v>52</v>
      </c>
      <c r="P49" s="2">
        <f t="shared" si="1"/>
        <v>0</v>
      </c>
    </row>
    <row r="50" spans="5:16" x14ac:dyDescent="0.25">
      <c r="E50">
        <v>25</v>
      </c>
      <c r="G50" t="s">
        <v>14</v>
      </c>
      <c r="H50" s="1">
        <v>44829</v>
      </c>
      <c r="I50" s="2">
        <f t="shared" si="0"/>
        <v>25000</v>
      </c>
      <c r="P50" s="2">
        <f t="shared" si="1"/>
        <v>0</v>
      </c>
    </row>
    <row r="51" spans="5:16" x14ac:dyDescent="0.25">
      <c r="E51">
        <v>25</v>
      </c>
      <c r="G51" t="s">
        <v>15</v>
      </c>
      <c r="H51" s="1">
        <v>44830</v>
      </c>
      <c r="I51" s="2">
        <f t="shared" si="0"/>
        <v>25000</v>
      </c>
      <c r="P51" s="2">
        <f t="shared" si="1"/>
        <v>0</v>
      </c>
    </row>
    <row r="52" spans="5:16" x14ac:dyDescent="0.25">
      <c r="E52">
        <v>25</v>
      </c>
      <c r="G52" t="s">
        <v>19</v>
      </c>
      <c r="H52" s="1">
        <v>44831</v>
      </c>
      <c r="I52" s="2">
        <f t="shared" si="0"/>
        <v>25000</v>
      </c>
      <c r="P52" s="2">
        <f t="shared" si="1"/>
        <v>0</v>
      </c>
    </row>
    <row r="53" spans="5:16" x14ac:dyDescent="0.25">
      <c r="E53">
        <f>25+5+1</f>
        <v>31</v>
      </c>
      <c r="F53">
        <v>393</v>
      </c>
      <c r="G53" t="s">
        <v>1</v>
      </c>
      <c r="H53" s="1">
        <v>44832</v>
      </c>
      <c r="I53" s="2">
        <f t="shared" si="0"/>
        <v>31000</v>
      </c>
      <c r="P53" s="2">
        <f t="shared" si="1"/>
        <v>393000</v>
      </c>
    </row>
    <row r="54" spans="5:16" x14ac:dyDescent="0.25">
      <c r="E54">
        <f>783+130+25+1</f>
        <v>939</v>
      </c>
      <c r="G54" t="s">
        <v>8</v>
      </c>
      <c r="H54" s="1">
        <v>44833</v>
      </c>
      <c r="I54" s="2">
        <f t="shared" si="0"/>
        <v>939000</v>
      </c>
      <c r="J54" t="s">
        <v>53</v>
      </c>
      <c r="P54" s="2">
        <f t="shared" si="1"/>
        <v>0</v>
      </c>
    </row>
    <row r="55" spans="5:16" x14ac:dyDescent="0.25">
      <c r="E55">
        <f>25+1+5</f>
        <v>31</v>
      </c>
      <c r="G55" t="s">
        <v>7</v>
      </c>
      <c r="H55" s="1">
        <v>44834</v>
      </c>
      <c r="I55" s="2">
        <f t="shared" si="0"/>
        <v>31000</v>
      </c>
      <c r="P55" s="2">
        <f t="shared" si="1"/>
        <v>0</v>
      </c>
    </row>
    <row r="56" spans="5:16" x14ac:dyDescent="0.25">
      <c r="E56">
        <f>22+25</f>
        <v>47</v>
      </c>
      <c r="G56" t="s">
        <v>11</v>
      </c>
      <c r="H56" s="1">
        <v>44835</v>
      </c>
      <c r="I56" s="2">
        <f t="shared" si="0"/>
        <v>47000</v>
      </c>
      <c r="P56" s="2">
        <f t="shared" si="1"/>
        <v>0</v>
      </c>
    </row>
    <row r="57" spans="5:16" s="4" customFormat="1" x14ac:dyDescent="0.25">
      <c r="E57" s="4">
        <v>6</v>
      </c>
      <c r="G57" t="s">
        <v>14</v>
      </c>
      <c r="H57" s="1">
        <v>44836</v>
      </c>
      <c r="I57" s="7">
        <f t="shared" si="0"/>
        <v>6000</v>
      </c>
      <c r="J57" s="8"/>
      <c r="N57" s="8"/>
      <c r="P57" s="7">
        <f t="shared" si="1"/>
        <v>0</v>
      </c>
    </row>
    <row r="58" spans="5:16" x14ac:dyDescent="0.25">
      <c r="E58">
        <v>26</v>
      </c>
      <c r="F58">
        <v>5125</v>
      </c>
      <c r="G58" t="s">
        <v>15</v>
      </c>
      <c r="H58" s="1">
        <v>44837</v>
      </c>
      <c r="I58" s="2">
        <f t="shared" si="0"/>
        <v>26000</v>
      </c>
      <c r="P58" s="2">
        <f t="shared" si="1"/>
        <v>5125000</v>
      </c>
    </row>
    <row r="59" spans="5:16" x14ac:dyDescent="0.25">
      <c r="E59">
        <f>50+25+53+697</f>
        <v>825</v>
      </c>
      <c r="F59">
        <v>120</v>
      </c>
      <c r="G59" t="s">
        <v>19</v>
      </c>
      <c r="H59" s="1">
        <v>44838</v>
      </c>
      <c r="I59" s="2">
        <f t="shared" si="0"/>
        <v>825000</v>
      </c>
      <c r="J59" t="s">
        <v>57</v>
      </c>
      <c r="K59" s="6"/>
      <c r="P59" s="2">
        <f t="shared" si="1"/>
        <v>120000</v>
      </c>
    </row>
    <row r="60" spans="5:16" x14ac:dyDescent="0.25">
      <c r="E60">
        <f>25+1+50+5</f>
        <v>81</v>
      </c>
      <c r="G60" t="s">
        <v>1</v>
      </c>
      <c r="H60" s="1">
        <v>44839</v>
      </c>
      <c r="I60" s="2">
        <f t="shared" si="0"/>
        <v>81000</v>
      </c>
      <c r="P60" s="2">
        <f t="shared" si="1"/>
        <v>0</v>
      </c>
    </row>
    <row r="61" spans="5:16" x14ac:dyDescent="0.25">
      <c r="E61">
        <f>25+1+20</f>
        <v>46</v>
      </c>
      <c r="G61" t="s">
        <v>8</v>
      </c>
      <c r="H61" s="1">
        <v>44840</v>
      </c>
      <c r="I61" s="2">
        <f t="shared" si="0"/>
        <v>46000</v>
      </c>
      <c r="J61" s="6"/>
      <c r="P61" s="2">
        <f t="shared" si="1"/>
        <v>0</v>
      </c>
    </row>
    <row r="62" spans="5:16" x14ac:dyDescent="0.25">
      <c r="E62">
        <f>103+26</f>
        <v>129</v>
      </c>
      <c r="G62" t="s">
        <v>7</v>
      </c>
      <c r="H62" s="1">
        <v>44841</v>
      </c>
      <c r="I62" s="2">
        <f t="shared" si="0"/>
        <v>129000</v>
      </c>
      <c r="P62" s="2">
        <f t="shared" si="1"/>
        <v>0</v>
      </c>
    </row>
    <row r="63" spans="5:16" x14ac:dyDescent="0.25">
      <c r="E63">
        <f>25+1</f>
        <v>26</v>
      </c>
      <c r="G63" t="s">
        <v>11</v>
      </c>
      <c r="H63" s="1">
        <v>44842</v>
      </c>
      <c r="I63" s="2">
        <f t="shared" si="0"/>
        <v>26000</v>
      </c>
      <c r="P63" s="2">
        <f t="shared" si="1"/>
        <v>0</v>
      </c>
    </row>
    <row r="64" spans="5:16" x14ac:dyDescent="0.25">
      <c r="E64">
        <f>90+30</f>
        <v>120</v>
      </c>
      <c r="G64" t="s">
        <v>14</v>
      </c>
      <c r="H64" s="1">
        <v>44843</v>
      </c>
      <c r="I64" s="2">
        <f t="shared" si="0"/>
        <v>120000</v>
      </c>
      <c r="P64" s="2">
        <f t="shared" si="1"/>
        <v>0</v>
      </c>
    </row>
    <row r="65" spans="5:17" x14ac:dyDescent="0.25">
      <c r="E65">
        <f>25</f>
        <v>25</v>
      </c>
      <c r="G65" t="s">
        <v>15</v>
      </c>
      <c r="H65" s="1">
        <v>44844</v>
      </c>
      <c r="I65" s="2">
        <f t="shared" si="0"/>
        <v>25000</v>
      </c>
      <c r="P65" s="2">
        <f t="shared" si="1"/>
        <v>0</v>
      </c>
    </row>
    <row r="66" spans="5:17" x14ac:dyDescent="0.25">
      <c r="E66">
        <f>25+20+80+40</f>
        <v>165</v>
      </c>
      <c r="G66" t="s">
        <v>19</v>
      </c>
      <c r="H66" s="1">
        <v>44845</v>
      </c>
      <c r="I66" s="2">
        <f t="shared" si="0"/>
        <v>165000</v>
      </c>
      <c r="P66" s="2">
        <f t="shared" si="1"/>
        <v>0</v>
      </c>
    </row>
    <row r="67" spans="5:17" x14ac:dyDescent="0.25">
      <c r="E67">
        <f>25+25+35</f>
        <v>85</v>
      </c>
      <c r="F67">
        <v>660</v>
      </c>
      <c r="G67" t="s">
        <v>1</v>
      </c>
      <c r="H67" s="1">
        <v>44846</v>
      </c>
      <c r="I67" s="2">
        <f t="shared" si="0"/>
        <v>85000</v>
      </c>
      <c r="P67" s="2">
        <f t="shared" si="1"/>
        <v>660000</v>
      </c>
    </row>
    <row r="68" spans="5:17" x14ac:dyDescent="0.25">
      <c r="E68">
        <f>25+100+20+62</f>
        <v>207</v>
      </c>
      <c r="G68" t="s">
        <v>8</v>
      </c>
      <c r="H68" s="1">
        <v>44847</v>
      </c>
      <c r="I68" s="2">
        <f t="shared" si="0"/>
        <v>207000</v>
      </c>
      <c r="J68" t="s">
        <v>58</v>
      </c>
      <c r="P68" s="2">
        <f t="shared" si="1"/>
        <v>0</v>
      </c>
    </row>
    <row r="69" spans="5:17" x14ac:dyDescent="0.25">
      <c r="E69">
        <f>25+5+25+56</f>
        <v>111</v>
      </c>
      <c r="G69" t="s">
        <v>7</v>
      </c>
      <c r="H69" s="1">
        <v>44848</v>
      </c>
      <c r="I69" s="2">
        <f t="shared" si="0"/>
        <v>111000</v>
      </c>
      <c r="J69" t="s">
        <v>59</v>
      </c>
      <c r="P69" s="2">
        <f t="shared" si="1"/>
        <v>0</v>
      </c>
    </row>
    <row r="70" spans="5:17" x14ac:dyDescent="0.25">
      <c r="E70">
        <f>25+20+60</f>
        <v>105</v>
      </c>
      <c r="G70" t="s">
        <v>11</v>
      </c>
      <c r="H70" s="1">
        <v>44849</v>
      </c>
      <c r="I70" s="2">
        <f t="shared" si="0"/>
        <v>105000</v>
      </c>
      <c r="J70" t="s">
        <v>60</v>
      </c>
      <c r="P70" s="2">
        <f t="shared" si="1"/>
        <v>0</v>
      </c>
    </row>
    <row r="71" spans="5:17" x14ac:dyDescent="0.25">
      <c r="E71">
        <f>20+35+60+10+5</f>
        <v>130</v>
      </c>
      <c r="G71" t="s">
        <v>14</v>
      </c>
      <c r="H71" s="1">
        <v>44850</v>
      </c>
      <c r="I71" s="2">
        <f t="shared" si="0"/>
        <v>130000</v>
      </c>
      <c r="J71" t="s">
        <v>61</v>
      </c>
      <c r="P71" s="2">
        <f t="shared" si="1"/>
        <v>0</v>
      </c>
    </row>
    <row r="72" spans="5:17" x14ac:dyDescent="0.25">
      <c r="E72">
        <f>25+20+20</f>
        <v>65</v>
      </c>
      <c r="F72">
        <v>100</v>
      </c>
      <c r="G72" t="s">
        <v>15</v>
      </c>
      <c r="H72" s="1">
        <v>44851</v>
      </c>
      <c r="I72" s="2">
        <f t="shared" si="0"/>
        <v>65000</v>
      </c>
      <c r="P72" s="2">
        <f t="shared" si="1"/>
        <v>100000</v>
      </c>
      <c r="Q72" t="s">
        <v>68</v>
      </c>
    </row>
    <row r="73" spans="5:17" x14ac:dyDescent="0.25">
      <c r="E73">
        <f>25+50</f>
        <v>75</v>
      </c>
      <c r="G73" t="s">
        <v>19</v>
      </c>
      <c r="H73" s="1">
        <v>44852</v>
      </c>
      <c r="I73" s="2">
        <f t="shared" si="0"/>
        <v>75000</v>
      </c>
      <c r="J73" t="s">
        <v>62</v>
      </c>
      <c r="P73" s="2">
        <f t="shared" si="1"/>
        <v>0</v>
      </c>
    </row>
    <row r="74" spans="5:17" x14ac:dyDescent="0.25">
      <c r="E74">
        <f>25+20</f>
        <v>45</v>
      </c>
      <c r="G74" t="s">
        <v>1</v>
      </c>
      <c r="H74" s="1">
        <v>44853</v>
      </c>
      <c r="I74" s="2">
        <f t="shared" si="0"/>
        <v>45000</v>
      </c>
      <c r="P74" s="2">
        <f t="shared" si="1"/>
        <v>0</v>
      </c>
    </row>
    <row r="75" spans="5:17" x14ac:dyDescent="0.25">
      <c r="E75">
        <f>25+13+20</f>
        <v>58</v>
      </c>
      <c r="G75" t="s">
        <v>8</v>
      </c>
      <c r="H75" s="1">
        <v>44854</v>
      </c>
      <c r="I75" s="2">
        <f t="shared" si="0"/>
        <v>58000</v>
      </c>
      <c r="J75" s="6"/>
      <c r="P75" s="2">
        <f t="shared" si="1"/>
        <v>0</v>
      </c>
    </row>
    <row r="76" spans="5:17" x14ac:dyDescent="0.25">
      <c r="E76">
        <v>55</v>
      </c>
      <c r="G76" t="s">
        <v>7</v>
      </c>
      <c r="H76" s="1">
        <v>44855</v>
      </c>
      <c r="I76" s="2">
        <f t="shared" si="0"/>
        <v>55000</v>
      </c>
      <c r="P76" s="2">
        <f t="shared" si="1"/>
        <v>0</v>
      </c>
    </row>
    <row r="77" spans="5:17" x14ac:dyDescent="0.25">
      <c r="E77">
        <f>25+120+13+5+1+12</f>
        <v>176</v>
      </c>
      <c r="G77" t="s">
        <v>11</v>
      </c>
      <c r="H77" s="1">
        <v>44856</v>
      </c>
      <c r="I77" s="2">
        <f t="shared" si="0"/>
        <v>176000</v>
      </c>
      <c r="J77" t="s">
        <v>63</v>
      </c>
      <c r="P77" s="2">
        <f t="shared" si="1"/>
        <v>0</v>
      </c>
    </row>
    <row r="78" spans="5:17" x14ac:dyDescent="0.25">
      <c r="E78">
        <f>40+19+5</f>
        <v>64</v>
      </c>
      <c r="G78" t="s">
        <v>14</v>
      </c>
      <c r="H78" s="1">
        <v>44857</v>
      </c>
      <c r="I78" s="2">
        <f t="shared" si="0"/>
        <v>64000</v>
      </c>
      <c r="J78" t="s">
        <v>64</v>
      </c>
      <c r="P78" s="2">
        <f t="shared" si="1"/>
        <v>0</v>
      </c>
    </row>
    <row r="79" spans="5:17" x14ac:dyDescent="0.25">
      <c r="E79">
        <f>25+1</f>
        <v>26</v>
      </c>
      <c r="G79" t="s">
        <v>15</v>
      </c>
      <c r="H79" s="1">
        <v>44858</v>
      </c>
      <c r="I79" s="2">
        <f t="shared" si="0"/>
        <v>26000</v>
      </c>
      <c r="J79" t="s">
        <v>65</v>
      </c>
      <c r="P79" s="2">
        <f t="shared" si="1"/>
        <v>0</v>
      </c>
    </row>
    <row r="80" spans="5:17" x14ac:dyDescent="0.25">
      <c r="E80">
        <f>25+20</f>
        <v>45</v>
      </c>
      <c r="G80" t="s">
        <v>19</v>
      </c>
      <c r="H80" s="1">
        <v>44859</v>
      </c>
      <c r="I80" s="2">
        <f t="shared" si="0"/>
        <v>45000</v>
      </c>
      <c r="J80" t="s">
        <v>66</v>
      </c>
      <c r="P80" s="2">
        <f t="shared" si="1"/>
        <v>0</v>
      </c>
    </row>
    <row r="81" spans="4:17" x14ac:dyDescent="0.25">
      <c r="E81">
        <f>25+5</f>
        <v>30</v>
      </c>
      <c r="F81">
        <v>598</v>
      </c>
      <c r="G81" t="s">
        <v>1</v>
      </c>
      <c r="H81" s="1">
        <v>44860</v>
      </c>
      <c r="I81" s="2">
        <f t="shared" si="0"/>
        <v>30000</v>
      </c>
      <c r="J81" t="s">
        <v>67</v>
      </c>
      <c r="P81" s="2">
        <f t="shared" si="1"/>
        <v>598000</v>
      </c>
      <c r="Q81" t="s">
        <v>48</v>
      </c>
    </row>
    <row r="82" spans="4:17" x14ac:dyDescent="0.25">
      <c r="E82">
        <f>25+19+20+15</f>
        <v>79</v>
      </c>
      <c r="G82" t="s">
        <v>8</v>
      </c>
      <c r="H82" s="1">
        <v>44861</v>
      </c>
      <c r="I82" s="2">
        <f t="shared" si="0"/>
        <v>79000</v>
      </c>
      <c r="J82" s="6" t="s">
        <v>69</v>
      </c>
      <c r="P82" s="2">
        <f t="shared" si="1"/>
        <v>0</v>
      </c>
    </row>
    <row r="83" spans="4:17" x14ac:dyDescent="0.25">
      <c r="E83">
        <f>25+5+1</f>
        <v>31</v>
      </c>
      <c r="G83" t="s">
        <v>7</v>
      </c>
      <c r="H83" s="1">
        <v>44862</v>
      </c>
      <c r="I83" s="2">
        <f t="shared" si="0"/>
        <v>31000</v>
      </c>
      <c r="J83" s="6"/>
      <c r="P83" s="2">
        <f t="shared" si="1"/>
        <v>0</v>
      </c>
    </row>
    <row r="84" spans="4:17" ht="30" x14ac:dyDescent="0.25">
      <c r="D84" s="9" t="s">
        <v>71</v>
      </c>
      <c r="E84">
        <f>25+30+1+20</f>
        <v>76</v>
      </c>
      <c r="G84" t="s">
        <v>11</v>
      </c>
      <c r="H84" s="1">
        <v>44863</v>
      </c>
      <c r="I84" s="2">
        <f t="shared" si="0"/>
        <v>76000</v>
      </c>
      <c r="J84" t="s">
        <v>70</v>
      </c>
      <c r="P84" s="2">
        <f t="shared" si="1"/>
        <v>0</v>
      </c>
    </row>
    <row r="85" spans="4:17" x14ac:dyDescent="0.25">
      <c r="E85">
        <f>6</f>
        <v>6</v>
      </c>
      <c r="G85" t="s">
        <v>14</v>
      </c>
      <c r="H85" s="1">
        <v>44864</v>
      </c>
      <c r="I85" s="2">
        <f t="shared" si="0"/>
        <v>6000</v>
      </c>
      <c r="P85" s="2">
        <f t="shared" si="1"/>
        <v>0</v>
      </c>
    </row>
    <row r="86" spans="4:17" x14ac:dyDescent="0.25">
      <c r="D86" t="s">
        <v>72</v>
      </c>
      <c r="E86">
        <f>2+25+137+30</f>
        <v>194</v>
      </c>
      <c r="G86" t="s">
        <v>15</v>
      </c>
      <c r="H86" s="1">
        <v>44865</v>
      </c>
      <c r="I86" s="2">
        <f t="shared" si="0"/>
        <v>194000</v>
      </c>
      <c r="J86" t="s">
        <v>73</v>
      </c>
      <c r="P86" s="2">
        <f t="shared" si="1"/>
        <v>0</v>
      </c>
    </row>
    <row r="87" spans="4:17" s="4" customFormat="1" x14ac:dyDescent="0.25">
      <c r="E87" s="4">
        <f>25+5</f>
        <v>30</v>
      </c>
      <c r="G87" s="4" t="s">
        <v>19</v>
      </c>
      <c r="H87" s="5">
        <v>44866</v>
      </c>
      <c r="I87" s="7">
        <f t="shared" si="0"/>
        <v>30000</v>
      </c>
      <c r="P87" s="7">
        <f t="shared" si="1"/>
        <v>0</v>
      </c>
    </row>
    <row r="88" spans="4:17" x14ac:dyDescent="0.25">
      <c r="E88">
        <f>25+20+29</f>
        <v>74</v>
      </c>
      <c r="F88">
        <v>6400</v>
      </c>
      <c r="G88" t="s">
        <v>1</v>
      </c>
      <c r="H88" s="1">
        <v>44867</v>
      </c>
      <c r="I88" s="10">
        <f t="shared" si="0"/>
        <v>74000</v>
      </c>
      <c r="P88" s="10">
        <f t="shared" si="1"/>
        <v>6400000</v>
      </c>
    </row>
    <row r="89" spans="4:17" x14ac:dyDescent="0.25">
      <c r="E89">
        <f>26</f>
        <v>26</v>
      </c>
      <c r="G89" t="s">
        <v>8</v>
      </c>
      <c r="H89" s="1">
        <v>44868</v>
      </c>
      <c r="I89" s="10">
        <f t="shared" si="0"/>
        <v>26000</v>
      </c>
      <c r="P89" s="2">
        <f t="shared" si="1"/>
        <v>0</v>
      </c>
    </row>
    <row r="90" spans="4:17" x14ac:dyDescent="0.25">
      <c r="E90">
        <f>32+25+3760</f>
        <v>3817</v>
      </c>
      <c r="G90" t="s">
        <v>7</v>
      </c>
      <c r="H90" s="1">
        <v>44869</v>
      </c>
      <c r="I90" s="10">
        <f t="shared" si="0"/>
        <v>3817000</v>
      </c>
      <c r="P90" s="2">
        <f t="shared" si="1"/>
        <v>0</v>
      </c>
    </row>
    <row r="91" spans="4:17" x14ac:dyDescent="0.25">
      <c r="E91">
        <f>25+1+90+60+406</f>
        <v>582</v>
      </c>
      <c r="G91" t="s">
        <v>11</v>
      </c>
      <c r="H91" s="1">
        <v>44870</v>
      </c>
      <c r="I91" s="10">
        <f t="shared" si="0"/>
        <v>582000</v>
      </c>
      <c r="J91" t="s">
        <v>75</v>
      </c>
      <c r="P91" s="2">
        <f t="shared" si="1"/>
        <v>0</v>
      </c>
    </row>
    <row r="92" spans="4:17" x14ac:dyDescent="0.25">
      <c r="E92">
        <f>45+130</f>
        <v>175</v>
      </c>
      <c r="F92">
        <v>1000</v>
      </c>
      <c r="G92" t="s">
        <v>14</v>
      </c>
      <c r="H92" s="1">
        <v>44871</v>
      </c>
      <c r="I92" s="10">
        <f t="shared" si="0"/>
        <v>175000</v>
      </c>
      <c r="J92" t="s">
        <v>74</v>
      </c>
      <c r="P92" s="2">
        <f t="shared" si="1"/>
        <v>1000000</v>
      </c>
      <c r="Q92" t="s">
        <v>77</v>
      </c>
    </row>
    <row r="93" spans="4:17" x14ac:dyDescent="0.25">
      <c r="E93">
        <f>30+47+65+19+150</f>
        <v>311</v>
      </c>
      <c r="F93">
        <f>636+480</f>
        <v>1116</v>
      </c>
      <c r="G93" t="s">
        <v>15</v>
      </c>
      <c r="H93" s="1">
        <v>44872</v>
      </c>
      <c r="I93" s="10">
        <f t="shared" si="0"/>
        <v>311000</v>
      </c>
      <c r="J93" t="s">
        <v>76</v>
      </c>
      <c r="P93" s="2">
        <f>F93*1000</f>
        <v>1116000</v>
      </c>
      <c r="Q93" t="s">
        <v>78</v>
      </c>
    </row>
    <row r="94" spans="4:17" x14ac:dyDescent="0.25">
      <c r="E94">
        <f>1</f>
        <v>1</v>
      </c>
      <c r="G94" t="s">
        <v>19</v>
      </c>
      <c r="H94" s="1">
        <v>44873</v>
      </c>
      <c r="I94" s="10">
        <f t="shared" si="0"/>
        <v>1000</v>
      </c>
      <c r="P94" s="2">
        <f t="shared" ref="P94:P150" si="2">F94*1000</f>
        <v>0</v>
      </c>
    </row>
    <row r="95" spans="4:17" x14ac:dyDescent="0.25">
      <c r="E95">
        <f>25+20+1</f>
        <v>46</v>
      </c>
      <c r="G95" t="s">
        <v>1</v>
      </c>
      <c r="H95" s="1">
        <v>44874</v>
      </c>
      <c r="I95" s="10">
        <f t="shared" si="0"/>
        <v>46000</v>
      </c>
      <c r="J95" s="6" t="s">
        <v>79</v>
      </c>
      <c r="P95" s="2">
        <f t="shared" si="2"/>
        <v>0</v>
      </c>
    </row>
    <row r="96" spans="4:17" x14ac:dyDescent="0.25">
      <c r="E96">
        <f>35+11+1</f>
        <v>47</v>
      </c>
      <c r="G96" t="s">
        <v>8</v>
      </c>
      <c r="H96" s="1">
        <v>44875</v>
      </c>
      <c r="I96" s="10">
        <f t="shared" si="0"/>
        <v>47000</v>
      </c>
      <c r="J96" t="s">
        <v>80</v>
      </c>
      <c r="P96" s="2">
        <f t="shared" si="2"/>
        <v>0</v>
      </c>
    </row>
    <row r="97" spans="5:17" x14ac:dyDescent="0.25">
      <c r="E97">
        <f>20+18</f>
        <v>38</v>
      </c>
      <c r="G97" t="s">
        <v>7</v>
      </c>
      <c r="H97" s="1">
        <v>44876</v>
      </c>
      <c r="I97" s="10">
        <f t="shared" si="0"/>
        <v>38000</v>
      </c>
      <c r="P97" s="2">
        <f t="shared" si="2"/>
        <v>0</v>
      </c>
    </row>
    <row r="98" spans="5:17" x14ac:dyDescent="0.25">
      <c r="E98">
        <f>1500+1.5</f>
        <v>1501.5</v>
      </c>
      <c r="G98" t="s">
        <v>11</v>
      </c>
      <c r="H98" s="1">
        <v>44877</v>
      </c>
      <c r="I98" s="10">
        <f t="shared" si="0"/>
        <v>1501500</v>
      </c>
      <c r="J98" t="s">
        <v>82</v>
      </c>
      <c r="P98" s="2">
        <f t="shared" si="2"/>
        <v>0</v>
      </c>
    </row>
    <row r="99" spans="5:17" x14ac:dyDescent="0.25">
      <c r="E99">
        <f>32+25</f>
        <v>57</v>
      </c>
      <c r="G99" t="s">
        <v>14</v>
      </c>
      <c r="H99" s="1">
        <v>44878</v>
      </c>
      <c r="I99" s="10">
        <f t="shared" si="0"/>
        <v>57000</v>
      </c>
      <c r="J99" t="s">
        <v>81</v>
      </c>
      <c r="P99" s="2">
        <f t="shared" si="2"/>
        <v>0</v>
      </c>
    </row>
    <row r="100" spans="5:17" x14ac:dyDescent="0.25">
      <c r="E100">
        <f>50</f>
        <v>50</v>
      </c>
      <c r="G100" t="s">
        <v>15</v>
      </c>
      <c r="H100" s="1">
        <v>44879</v>
      </c>
      <c r="I100" s="10">
        <f t="shared" si="0"/>
        <v>50000</v>
      </c>
      <c r="J100" t="s">
        <v>83</v>
      </c>
      <c r="P100" s="2">
        <f t="shared" si="2"/>
        <v>0</v>
      </c>
    </row>
    <row r="101" spans="5:17" x14ac:dyDescent="0.25">
      <c r="E101">
        <f>25+30</f>
        <v>55</v>
      </c>
      <c r="G101" t="s">
        <v>19</v>
      </c>
      <c r="H101" s="1">
        <v>44880</v>
      </c>
      <c r="I101" s="2">
        <f t="shared" si="0"/>
        <v>55000</v>
      </c>
      <c r="J101" t="s">
        <v>84</v>
      </c>
      <c r="P101" s="2">
        <f t="shared" si="2"/>
        <v>0</v>
      </c>
    </row>
    <row r="102" spans="5:17" x14ac:dyDescent="0.25">
      <c r="E102">
        <v>55</v>
      </c>
      <c r="G102" t="s">
        <v>1</v>
      </c>
      <c r="H102" s="1">
        <v>44881</v>
      </c>
      <c r="I102" s="2">
        <f t="shared" si="0"/>
        <v>55000</v>
      </c>
      <c r="P102" s="2">
        <f t="shared" si="2"/>
        <v>0</v>
      </c>
    </row>
    <row r="103" spans="5:17" x14ac:dyDescent="0.25">
      <c r="E103">
        <f>50+8</f>
        <v>58</v>
      </c>
      <c r="G103" t="s">
        <v>8</v>
      </c>
      <c r="H103" s="1">
        <v>44882</v>
      </c>
      <c r="I103" s="2">
        <f t="shared" si="0"/>
        <v>58000</v>
      </c>
      <c r="J103" t="s">
        <v>85</v>
      </c>
      <c r="P103" s="2">
        <f t="shared" si="2"/>
        <v>0</v>
      </c>
    </row>
    <row r="104" spans="5:17" x14ac:dyDescent="0.25">
      <c r="E104">
        <f>20+17+35</f>
        <v>72</v>
      </c>
      <c r="G104" t="s">
        <v>7</v>
      </c>
      <c r="H104" s="1">
        <v>44883</v>
      </c>
      <c r="I104" s="2">
        <f t="shared" ref="I104:I167" si="3">E104*1000</f>
        <v>72000</v>
      </c>
      <c r="J104" t="s">
        <v>86</v>
      </c>
      <c r="P104" s="2">
        <f t="shared" si="2"/>
        <v>0</v>
      </c>
    </row>
    <row r="105" spans="5:17" x14ac:dyDescent="0.25">
      <c r="E105">
        <f>65</f>
        <v>65</v>
      </c>
      <c r="G105" t="s">
        <v>11</v>
      </c>
      <c r="H105" s="1">
        <v>44884</v>
      </c>
      <c r="I105" s="2">
        <f t="shared" si="3"/>
        <v>65000</v>
      </c>
      <c r="J105" t="s">
        <v>87</v>
      </c>
      <c r="P105" s="2">
        <f t="shared" si="2"/>
        <v>0</v>
      </c>
    </row>
    <row r="106" spans="5:17" x14ac:dyDescent="0.25">
      <c r="E106">
        <f>67+25+5+20</f>
        <v>117</v>
      </c>
      <c r="F106">
        <v>1000</v>
      </c>
      <c r="G106" t="s">
        <v>14</v>
      </c>
      <c r="H106" s="1">
        <v>44885</v>
      </c>
      <c r="I106" s="2">
        <f t="shared" si="3"/>
        <v>117000</v>
      </c>
      <c r="P106" s="2">
        <f t="shared" si="2"/>
        <v>1000000</v>
      </c>
      <c r="Q106" t="s">
        <v>77</v>
      </c>
    </row>
    <row r="107" spans="5:17" x14ac:dyDescent="0.25">
      <c r="E107">
        <f>10</f>
        <v>10</v>
      </c>
      <c r="G107" t="s">
        <v>15</v>
      </c>
      <c r="H107" s="1">
        <v>44886</v>
      </c>
      <c r="I107" s="2">
        <f t="shared" si="3"/>
        <v>10000</v>
      </c>
      <c r="P107" s="2">
        <f t="shared" si="2"/>
        <v>0</v>
      </c>
    </row>
    <row r="108" spans="5:17" x14ac:dyDescent="0.25">
      <c r="E108">
        <f>25</f>
        <v>25</v>
      </c>
      <c r="G108" t="s">
        <v>19</v>
      </c>
      <c r="H108" s="1">
        <v>44887</v>
      </c>
      <c r="I108" s="2">
        <f t="shared" si="3"/>
        <v>25000</v>
      </c>
      <c r="P108" s="2">
        <f t="shared" si="2"/>
        <v>0</v>
      </c>
    </row>
    <row r="109" spans="5:17" x14ac:dyDescent="0.25">
      <c r="E109">
        <f>20</f>
        <v>20</v>
      </c>
      <c r="G109" t="s">
        <v>1</v>
      </c>
      <c r="H109" s="1">
        <v>44888</v>
      </c>
      <c r="I109" s="2">
        <f t="shared" si="3"/>
        <v>20000</v>
      </c>
      <c r="P109" s="2">
        <f t="shared" si="2"/>
        <v>0</v>
      </c>
    </row>
    <row r="110" spans="5:17" x14ac:dyDescent="0.25">
      <c r="E110">
        <v>0</v>
      </c>
      <c r="G110" t="s">
        <v>8</v>
      </c>
      <c r="H110" s="1">
        <v>44889</v>
      </c>
      <c r="I110" s="2">
        <f t="shared" si="3"/>
        <v>0</v>
      </c>
      <c r="P110" s="2">
        <f t="shared" si="2"/>
        <v>0</v>
      </c>
    </row>
    <row r="111" spans="5:17" x14ac:dyDescent="0.25">
      <c r="E111">
        <f>30+20+70+19</f>
        <v>139</v>
      </c>
      <c r="G111" t="s">
        <v>7</v>
      </c>
      <c r="H111" s="1">
        <v>44890</v>
      </c>
      <c r="I111" s="2">
        <f t="shared" si="3"/>
        <v>139000</v>
      </c>
      <c r="J111" t="s">
        <v>88</v>
      </c>
      <c r="P111" s="2">
        <f t="shared" si="2"/>
        <v>0</v>
      </c>
    </row>
    <row r="112" spans="5:17" x14ac:dyDescent="0.25">
      <c r="E112">
        <f>50+20</f>
        <v>70</v>
      </c>
      <c r="G112" t="s">
        <v>11</v>
      </c>
      <c r="H112" s="1">
        <v>44891</v>
      </c>
      <c r="I112" s="2">
        <f t="shared" si="3"/>
        <v>70000</v>
      </c>
      <c r="P112" s="2">
        <f t="shared" si="2"/>
        <v>0</v>
      </c>
    </row>
    <row r="113" spans="5:16" x14ac:dyDescent="0.25">
      <c r="E113">
        <f>822</f>
        <v>822</v>
      </c>
      <c r="F113">
        <v>50</v>
      </c>
      <c r="G113" t="s">
        <v>14</v>
      </c>
      <c r="H113" s="1">
        <v>44892</v>
      </c>
      <c r="I113" s="2">
        <f t="shared" si="3"/>
        <v>822000</v>
      </c>
      <c r="J113" s="6" t="s">
        <v>89</v>
      </c>
      <c r="P113" s="2">
        <f t="shared" si="2"/>
        <v>50000</v>
      </c>
    </row>
    <row r="114" spans="5:16" x14ac:dyDescent="0.25">
      <c r="E114">
        <f>30</f>
        <v>30</v>
      </c>
      <c r="G114" t="s">
        <v>15</v>
      </c>
      <c r="H114" s="1">
        <v>44893</v>
      </c>
      <c r="I114" s="2">
        <f t="shared" si="3"/>
        <v>30000</v>
      </c>
      <c r="P114" s="2">
        <f t="shared" si="2"/>
        <v>0</v>
      </c>
    </row>
    <row r="115" spans="5:16" x14ac:dyDescent="0.25">
      <c r="E115">
        <f>53+40+3+10+20</f>
        <v>126</v>
      </c>
      <c r="G115" t="s">
        <v>19</v>
      </c>
      <c r="H115" s="1">
        <v>44894</v>
      </c>
      <c r="I115" s="2">
        <f t="shared" si="3"/>
        <v>126000</v>
      </c>
      <c r="J115" t="s">
        <v>90</v>
      </c>
      <c r="P115" s="2">
        <f t="shared" si="2"/>
        <v>0</v>
      </c>
    </row>
    <row r="116" spans="5:16" x14ac:dyDescent="0.25">
      <c r="E116">
        <f>10+15</f>
        <v>25</v>
      </c>
      <c r="F116">
        <v>800</v>
      </c>
      <c r="G116" t="s">
        <v>1</v>
      </c>
      <c r="H116" s="1">
        <v>44895</v>
      </c>
      <c r="I116" s="2">
        <f t="shared" si="3"/>
        <v>25000</v>
      </c>
      <c r="P116" s="2">
        <f t="shared" si="2"/>
        <v>800000</v>
      </c>
    </row>
    <row r="117" spans="5:16" x14ac:dyDescent="0.25">
      <c r="E117">
        <f>20+19+50</f>
        <v>89</v>
      </c>
      <c r="G117" t="s">
        <v>8</v>
      </c>
      <c r="H117" s="1">
        <v>44896</v>
      </c>
      <c r="I117" s="2">
        <f t="shared" si="3"/>
        <v>89000</v>
      </c>
      <c r="P117" s="2">
        <f t="shared" si="2"/>
        <v>0</v>
      </c>
    </row>
    <row r="118" spans="5:16" x14ac:dyDescent="0.25">
      <c r="E118">
        <f>30</f>
        <v>30</v>
      </c>
      <c r="G118" t="s">
        <v>7</v>
      </c>
      <c r="H118" s="1">
        <v>44897</v>
      </c>
      <c r="I118" s="2">
        <f t="shared" si="3"/>
        <v>30000</v>
      </c>
      <c r="P118" s="2">
        <f t="shared" si="2"/>
        <v>0</v>
      </c>
    </row>
    <row r="119" spans="5:16" x14ac:dyDescent="0.25">
      <c r="E119">
        <f>20+40</f>
        <v>60</v>
      </c>
      <c r="G119" t="s">
        <v>11</v>
      </c>
      <c r="H119" s="1">
        <v>44898</v>
      </c>
      <c r="I119" s="2">
        <f t="shared" si="3"/>
        <v>60000</v>
      </c>
      <c r="P119" s="2">
        <f t="shared" si="2"/>
        <v>0</v>
      </c>
    </row>
    <row r="120" spans="5:16" x14ac:dyDescent="0.25">
      <c r="E120">
        <f>15+50+45+61+19</f>
        <v>190</v>
      </c>
      <c r="G120" t="s">
        <v>14</v>
      </c>
      <c r="H120" s="1">
        <v>44899</v>
      </c>
      <c r="I120" s="2">
        <f t="shared" si="3"/>
        <v>190000</v>
      </c>
      <c r="P120" s="2">
        <f t="shared" si="2"/>
        <v>0</v>
      </c>
    </row>
    <row r="121" spans="5:16" x14ac:dyDescent="0.25">
      <c r="E121">
        <f>1000+20+13+1</f>
        <v>1034</v>
      </c>
      <c r="G121" t="s">
        <v>15</v>
      </c>
      <c r="H121" s="1">
        <v>44900</v>
      </c>
      <c r="I121" s="2">
        <f t="shared" si="3"/>
        <v>1034000</v>
      </c>
      <c r="J121" t="s">
        <v>91</v>
      </c>
      <c r="P121" s="2">
        <f t="shared" si="2"/>
        <v>0</v>
      </c>
    </row>
    <row r="122" spans="5:16" x14ac:dyDescent="0.25">
      <c r="E122">
        <f>160+20+15</f>
        <v>195</v>
      </c>
      <c r="G122" t="s">
        <v>19</v>
      </c>
      <c r="H122" s="1">
        <v>44901</v>
      </c>
      <c r="I122" s="2">
        <f t="shared" si="3"/>
        <v>195000</v>
      </c>
      <c r="P122" s="2">
        <f t="shared" si="2"/>
        <v>0</v>
      </c>
    </row>
    <row r="123" spans="5:16" x14ac:dyDescent="0.25">
      <c r="E123">
        <f>18+20</f>
        <v>38</v>
      </c>
      <c r="G123" t="s">
        <v>1</v>
      </c>
      <c r="H123" s="1">
        <v>44902</v>
      </c>
      <c r="I123" s="2">
        <f t="shared" si="3"/>
        <v>38000</v>
      </c>
      <c r="P123" s="2">
        <f t="shared" si="2"/>
        <v>0</v>
      </c>
    </row>
    <row r="124" spans="5:16" x14ac:dyDescent="0.25">
      <c r="E124">
        <f>2</f>
        <v>2</v>
      </c>
      <c r="G124" t="s">
        <v>8</v>
      </c>
      <c r="H124" s="1">
        <v>44903</v>
      </c>
      <c r="I124" s="2">
        <f t="shared" si="3"/>
        <v>2000</v>
      </c>
      <c r="P124" s="2">
        <f t="shared" si="2"/>
        <v>0</v>
      </c>
    </row>
    <row r="125" spans="5:16" x14ac:dyDescent="0.25">
      <c r="E125">
        <f>104+20+13+108+145</f>
        <v>390</v>
      </c>
      <c r="F125">
        <v>110</v>
      </c>
      <c r="G125" t="s">
        <v>7</v>
      </c>
      <c r="H125" s="1">
        <v>44904</v>
      </c>
      <c r="I125" s="2">
        <f t="shared" si="3"/>
        <v>390000</v>
      </c>
      <c r="J125" t="s">
        <v>92</v>
      </c>
      <c r="P125" s="2">
        <f t="shared" si="2"/>
        <v>110000</v>
      </c>
    </row>
    <row r="126" spans="5:16" x14ac:dyDescent="0.25">
      <c r="E126">
        <v>30</v>
      </c>
      <c r="G126" t="s">
        <v>11</v>
      </c>
      <c r="H126" s="1">
        <v>44905</v>
      </c>
      <c r="I126" s="2">
        <f t="shared" si="3"/>
        <v>30000</v>
      </c>
      <c r="P126" s="2">
        <f t="shared" si="2"/>
        <v>0</v>
      </c>
    </row>
    <row r="127" spans="5:16" x14ac:dyDescent="0.25">
      <c r="E127">
        <v>240</v>
      </c>
      <c r="F127">
        <v>42</v>
      </c>
      <c r="G127" t="s">
        <v>14</v>
      </c>
      <c r="H127" s="1">
        <v>44906</v>
      </c>
      <c r="I127" s="2">
        <f t="shared" si="3"/>
        <v>240000</v>
      </c>
      <c r="P127" s="2">
        <f t="shared" si="2"/>
        <v>42000</v>
      </c>
    </row>
    <row r="128" spans="5:16" x14ac:dyDescent="0.25">
      <c r="E128">
        <v>135</v>
      </c>
      <c r="F128">
        <v>53</v>
      </c>
      <c r="G128" t="s">
        <v>15</v>
      </c>
      <c r="H128" s="1">
        <v>44907</v>
      </c>
      <c r="I128" s="2">
        <f t="shared" si="3"/>
        <v>135000</v>
      </c>
      <c r="P128" s="2">
        <f t="shared" si="2"/>
        <v>53000</v>
      </c>
    </row>
    <row r="129" spans="5:16" x14ac:dyDescent="0.25">
      <c r="E129">
        <f>50</f>
        <v>50</v>
      </c>
      <c r="G129" t="s">
        <v>19</v>
      </c>
      <c r="H129" s="1">
        <v>44908</v>
      </c>
      <c r="I129" s="2">
        <f t="shared" si="3"/>
        <v>50000</v>
      </c>
      <c r="P129" s="2">
        <f t="shared" si="2"/>
        <v>0</v>
      </c>
    </row>
    <row r="130" spans="5:16" x14ac:dyDescent="0.25">
      <c r="E130">
        <f>80</f>
        <v>80</v>
      </c>
      <c r="G130" t="s">
        <v>1</v>
      </c>
      <c r="H130" s="1">
        <v>44909</v>
      </c>
      <c r="I130" s="2">
        <f t="shared" si="3"/>
        <v>80000</v>
      </c>
      <c r="P130" s="2">
        <f t="shared" si="2"/>
        <v>0</v>
      </c>
    </row>
    <row r="131" spans="5:16" x14ac:dyDescent="0.25">
      <c r="E131">
        <f>20</f>
        <v>20</v>
      </c>
      <c r="G131" t="s">
        <v>8</v>
      </c>
      <c r="H131" s="1">
        <v>44910</v>
      </c>
      <c r="I131" s="2">
        <f t="shared" si="3"/>
        <v>20000</v>
      </c>
      <c r="P131" s="2">
        <f t="shared" si="2"/>
        <v>0</v>
      </c>
    </row>
    <row r="132" spans="5:16" x14ac:dyDescent="0.25">
      <c r="E132">
        <f>132+20+10+28</f>
        <v>190</v>
      </c>
      <c r="G132" t="s">
        <v>7</v>
      </c>
      <c r="H132" s="1">
        <v>44911</v>
      </c>
      <c r="I132" s="2">
        <f t="shared" si="3"/>
        <v>190000</v>
      </c>
      <c r="J132" t="s">
        <v>93</v>
      </c>
      <c r="P132" s="2">
        <f t="shared" si="2"/>
        <v>0</v>
      </c>
    </row>
    <row r="133" spans="5:16" x14ac:dyDescent="0.25">
      <c r="G133" t="s">
        <v>11</v>
      </c>
      <c r="H133" s="1">
        <v>44912</v>
      </c>
      <c r="I133" s="2">
        <f t="shared" si="3"/>
        <v>0</v>
      </c>
      <c r="P133" s="2">
        <f t="shared" si="2"/>
        <v>0</v>
      </c>
    </row>
    <row r="134" spans="5:16" x14ac:dyDescent="0.25">
      <c r="E134">
        <f>33+318+50</f>
        <v>401</v>
      </c>
      <c r="G134" t="s">
        <v>14</v>
      </c>
      <c r="H134" s="1">
        <v>44913</v>
      </c>
      <c r="I134" s="2">
        <f t="shared" si="3"/>
        <v>401000</v>
      </c>
      <c r="J134" t="s">
        <v>95</v>
      </c>
      <c r="P134" s="2">
        <f t="shared" si="2"/>
        <v>0</v>
      </c>
    </row>
    <row r="135" spans="5:16" x14ac:dyDescent="0.25">
      <c r="E135">
        <f>32+87</f>
        <v>119</v>
      </c>
      <c r="G135" t="s">
        <v>15</v>
      </c>
      <c r="H135" s="1">
        <v>44914</v>
      </c>
      <c r="I135" s="2">
        <f t="shared" si="3"/>
        <v>119000</v>
      </c>
      <c r="J135" t="s">
        <v>94</v>
      </c>
      <c r="P135" s="2">
        <f t="shared" si="2"/>
        <v>0</v>
      </c>
    </row>
    <row r="136" spans="5:16" x14ac:dyDescent="0.25">
      <c r="E136">
        <f>50+20</f>
        <v>70</v>
      </c>
      <c r="G136" t="s">
        <v>19</v>
      </c>
      <c r="H136" s="1">
        <v>44915</v>
      </c>
      <c r="I136" s="2">
        <f t="shared" si="3"/>
        <v>70000</v>
      </c>
      <c r="P136" s="2">
        <f t="shared" si="2"/>
        <v>0</v>
      </c>
    </row>
    <row r="137" spans="5:16" x14ac:dyDescent="0.25">
      <c r="E137">
        <f>20+30</f>
        <v>50</v>
      </c>
      <c r="G137" t="s">
        <v>1</v>
      </c>
      <c r="H137" s="1">
        <v>44916</v>
      </c>
      <c r="I137" s="2">
        <f t="shared" si="3"/>
        <v>50000</v>
      </c>
      <c r="P137" s="2">
        <f t="shared" si="2"/>
        <v>0</v>
      </c>
    </row>
    <row r="138" spans="5:16" x14ac:dyDescent="0.25">
      <c r="E138">
        <f>1</f>
        <v>1</v>
      </c>
      <c r="G138" t="s">
        <v>8</v>
      </c>
      <c r="H138" s="1">
        <v>44917</v>
      </c>
      <c r="I138" s="2">
        <f t="shared" si="3"/>
        <v>1000</v>
      </c>
      <c r="P138" s="2">
        <f t="shared" si="2"/>
        <v>0</v>
      </c>
    </row>
    <row r="139" spans="5:16" x14ac:dyDescent="0.25">
      <c r="E139">
        <f>20+12+20</f>
        <v>52</v>
      </c>
      <c r="G139" t="s">
        <v>7</v>
      </c>
      <c r="H139" s="1">
        <v>44918</v>
      </c>
      <c r="I139" s="2">
        <f t="shared" si="3"/>
        <v>52000</v>
      </c>
      <c r="P139" s="2">
        <f t="shared" si="2"/>
        <v>0</v>
      </c>
    </row>
    <row r="140" spans="5:16" x14ac:dyDescent="0.25">
      <c r="E140">
        <f>50+81+15</f>
        <v>146</v>
      </c>
      <c r="G140" t="s">
        <v>11</v>
      </c>
      <c r="H140" s="1">
        <v>44919</v>
      </c>
      <c r="I140" s="2">
        <f t="shared" si="3"/>
        <v>146000</v>
      </c>
      <c r="P140" s="2">
        <f t="shared" si="2"/>
        <v>0</v>
      </c>
    </row>
    <row r="141" spans="5:16" x14ac:dyDescent="0.25">
      <c r="E141">
        <f>20+166.5+53+18</f>
        <v>257.5</v>
      </c>
      <c r="G141" t="s">
        <v>14</v>
      </c>
      <c r="H141" s="1">
        <v>44920</v>
      </c>
      <c r="I141" s="2">
        <f t="shared" si="3"/>
        <v>257500</v>
      </c>
      <c r="J141" t="s">
        <v>96</v>
      </c>
      <c r="P141" s="2">
        <f t="shared" si="2"/>
        <v>0</v>
      </c>
    </row>
    <row r="142" spans="5:16" x14ac:dyDescent="0.25">
      <c r="E142">
        <f>18+20+74+130</f>
        <v>242</v>
      </c>
      <c r="F142">
        <v>240</v>
      </c>
      <c r="G142" t="s">
        <v>15</v>
      </c>
      <c r="H142" s="1">
        <v>44921</v>
      </c>
      <c r="I142" s="2">
        <f t="shared" si="3"/>
        <v>242000</v>
      </c>
      <c r="P142" s="2">
        <f t="shared" si="2"/>
        <v>240000</v>
      </c>
    </row>
    <row r="143" spans="5:16" x14ac:dyDescent="0.25">
      <c r="E143">
        <v>30</v>
      </c>
      <c r="G143" t="s">
        <v>19</v>
      </c>
      <c r="H143" s="1">
        <v>44922</v>
      </c>
      <c r="I143" s="2">
        <f t="shared" si="3"/>
        <v>30000</v>
      </c>
      <c r="P143" s="2">
        <f t="shared" si="2"/>
        <v>0</v>
      </c>
    </row>
    <row r="144" spans="5:16" x14ac:dyDescent="0.25">
      <c r="E144">
        <f>111+20+20</f>
        <v>151</v>
      </c>
      <c r="G144" t="s">
        <v>1</v>
      </c>
      <c r="H144" s="1">
        <v>44923</v>
      </c>
      <c r="I144" s="2">
        <f t="shared" si="3"/>
        <v>151000</v>
      </c>
      <c r="P144" s="2">
        <f t="shared" si="2"/>
        <v>0</v>
      </c>
    </row>
    <row r="145" spans="5:16" x14ac:dyDescent="0.25">
      <c r="E145">
        <f>94</f>
        <v>94</v>
      </c>
      <c r="G145" t="s">
        <v>8</v>
      </c>
      <c r="H145" s="1">
        <v>44924</v>
      </c>
      <c r="I145" s="2">
        <f t="shared" si="3"/>
        <v>94000</v>
      </c>
      <c r="P145" s="2">
        <f t="shared" si="2"/>
        <v>0</v>
      </c>
    </row>
    <row r="146" spans="5:16" x14ac:dyDescent="0.25">
      <c r="E146">
        <f>11</f>
        <v>11</v>
      </c>
      <c r="G146" t="s">
        <v>7</v>
      </c>
      <c r="H146" s="1">
        <v>44925</v>
      </c>
      <c r="I146" s="2">
        <f t="shared" si="3"/>
        <v>11000</v>
      </c>
      <c r="P146" s="2">
        <f t="shared" si="2"/>
        <v>0</v>
      </c>
    </row>
    <row r="147" spans="5:16" x14ac:dyDescent="0.25">
      <c r="E147">
        <f>720+19+72+7+189</f>
        <v>1007</v>
      </c>
      <c r="G147" t="s">
        <v>11</v>
      </c>
      <c r="H147" s="1">
        <v>44926</v>
      </c>
      <c r="I147" s="2">
        <f t="shared" si="3"/>
        <v>1007000</v>
      </c>
      <c r="J147" t="s">
        <v>97</v>
      </c>
      <c r="P147" s="2">
        <f t="shared" si="2"/>
        <v>0</v>
      </c>
    </row>
    <row r="148" spans="5:16" x14ac:dyDescent="0.25">
      <c r="E148">
        <v>2490</v>
      </c>
      <c r="F148">
        <v>7118</v>
      </c>
      <c r="G148" t="s">
        <v>14</v>
      </c>
      <c r="H148" s="1">
        <v>44927</v>
      </c>
      <c r="I148" s="2">
        <f t="shared" si="3"/>
        <v>2490000</v>
      </c>
      <c r="P148" s="2">
        <f t="shared" si="2"/>
        <v>7118000</v>
      </c>
    </row>
    <row r="149" spans="5:16" x14ac:dyDescent="0.25">
      <c r="E149">
        <f>30+30+170</f>
        <v>230</v>
      </c>
      <c r="G149" t="s">
        <v>15</v>
      </c>
      <c r="H149" s="1">
        <v>44928</v>
      </c>
      <c r="I149" s="2">
        <f t="shared" si="3"/>
        <v>230000</v>
      </c>
      <c r="P149" s="2">
        <f t="shared" si="2"/>
        <v>0</v>
      </c>
    </row>
    <row r="150" spans="5:16" x14ac:dyDescent="0.25">
      <c r="E150">
        <f>100+47+15</f>
        <v>162</v>
      </c>
      <c r="G150" t="s">
        <v>19</v>
      </c>
      <c r="H150" s="1">
        <v>44929</v>
      </c>
      <c r="I150" s="2">
        <f t="shared" si="3"/>
        <v>162000</v>
      </c>
      <c r="J150" t="s">
        <v>98</v>
      </c>
      <c r="P150" s="2">
        <f t="shared" si="2"/>
        <v>0</v>
      </c>
    </row>
    <row r="151" spans="5:16" x14ac:dyDescent="0.25">
      <c r="E151">
        <f>15+23+14+28</f>
        <v>80</v>
      </c>
      <c r="G151" t="s">
        <v>1</v>
      </c>
      <c r="H151" s="1">
        <v>44930</v>
      </c>
      <c r="I151" s="2">
        <f t="shared" si="3"/>
        <v>80000</v>
      </c>
    </row>
    <row r="152" spans="5:16" x14ac:dyDescent="0.25">
      <c r="E152">
        <f>15+29+30</f>
        <v>74</v>
      </c>
      <c r="G152" t="s">
        <v>8</v>
      </c>
      <c r="H152" s="1">
        <v>44931</v>
      </c>
      <c r="I152" s="2">
        <f t="shared" si="3"/>
        <v>74000</v>
      </c>
    </row>
    <row r="153" spans="5:16" x14ac:dyDescent="0.25">
      <c r="E153">
        <f>135+28+10+18</f>
        <v>191</v>
      </c>
      <c r="G153" t="s">
        <v>7</v>
      </c>
      <c r="H153" s="1">
        <v>44932</v>
      </c>
      <c r="I153" s="2">
        <f t="shared" si="3"/>
        <v>191000</v>
      </c>
    </row>
    <row r="154" spans="5:16" x14ac:dyDescent="0.25">
      <c r="E154">
        <f>6+9+20</f>
        <v>35</v>
      </c>
      <c r="G154" t="s">
        <v>11</v>
      </c>
      <c r="H154" s="1">
        <v>44933</v>
      </c>
      <c r="I154" s="2">
        <f t="shared" si="3"/>
        <v>35000</v>
      </c>
    </row>
    <row r="155" spans="5:16" x14ac:dyDescent="0.25">
      <c r="G155" t="s">
        <v>14</v>
      </c>
      <c r="H155" s="1">
        <v>44934</v>
      </c>
      <c r="I155" s="2"/>
    </row>
    <row r="156" spans="5:16" x14ac:dyDescent="0.25">
      <c r="E156">
        <f>13+45+3590</f>
        <v>3648</v>
      </c>
      <c r="G156" t="s">
        <v>15</v>
      </c>
      <c r="H156" s="1">
        <v>44935</v>
      </c>
      <c r="I156" s="2">
        <f>E156*1000</f>
        <v>3648000</v>
      </c>
    </row>
    <row r="157" spans="5:16" x14ac:dyDescent="0.25">
      <c r="E157">
        <f>35+92+140</f>
        <v>267</v>
      </c>
      <c r="G157" t="s">
        <v>19</v>
      </c>
      <c r="H157" s="1">
        <v>44936</v>
      </c>
      <c r="I157" s="2">
        <f t="shared" si="3"/>
        <v>267000</v>
      </c>
    </row>
    <row r="158" spans="5:16" x14ac:dyDescent="0.25">
      <c r="E158">
        <f>26+40+82</f>
        <v>148</v>
      </c>
      <c r="G158" t="s">
        <v>1</v>
      </c>
      <c r="H158" s="1">
        <v>44937</v>
      </c>
      <c r="I158" s="2">
        <f t="shared" si="3"/>
        <v>148000</v>
      </c>
    </row>
    <row r="159" spans="5:16" x14ac:dyDescent="0.25">
      <c r="E159">
        <f>50+20</f>
        <v>70</v>
      </c>
      <c r="G159" t="s">
        <v>8</v>
      </c>
      <c r="H159" s="1">
        <v>44938</v>
      </c>
      <c r="I159" s="2">
        <f t="shared" si="3"/>
        <v>70000</v>
      </c>
    </row>
    <row r="160" spans="5:16" x14ac:dyDescent="0.25">
      <c r="E160">
        <v>64</v>
      </c>
      <c r="G160" t="s">
        <v>7</v>
      </c>
      <c r="H160" s="1">
        <v>44939</v>
      </c>
      <c r="I160" s="2">
        <f t="shared" si="3"/>
        <v>64000</v>
      </c>
    </row>
    <row r="161" spans="5:10" x14ac:dyDescent="0.25">
      <c r="E161">
        <f>50+20+15+15</f>
        <v>100</v>
      </c>
      <c r="G161" t="s">
        <v>11</v>
      </c>
      <c r="H161" s="1">
        <v>44940</v>
      </c>
      <c r="I161" s="2">
        <f t="shared" si="3"/>
        <v>100000</v>
      </c>
    </row>
    <row r="162" spans="5:10" x14ac:dyDescent="0.25">
      <c r="E162">
        <f>20+15</f>
        <v>35</v>
      </c>
      <c r="G162" t="s">
        <v>14</v>
      </c>
      <c r="H162" s="1">
        <v>44941</v>
      </c>
      <c r="I162" s="2">
        <f t="shared" si="3"/>
        <v>35000</v>
      </c>
    </row>
    <row r="163" spans="5:10" x14ac:dyDescent="0.25">
      <c r="E163">
        <f>48+45+15</f>
        <v>108</v>
      </c>
      <c r="G163" t="s">
        <v>15</v>
      </c>
      <c r="H163" s="1">
        <v>44942</v>
      </c>
      <c r="I163" s="2">
        <f t="shared" si="3"/>
        <v>108000</v>
      </c>
    </row>
    <row r="164" spans="5:10" x14ac:dyDescent="0.25">
      <c r="E164">
        <f>10+30+40+39</f>
        <v>119</v>
      </c>
      <c r="G164" t="s">
        <v>19</v>
      </c>
      <c r="H164" s="1">
        <v>44943</v>
      </c>
      <c r="I164" s="2">
        <f t="shared" si="3"/>
        <v>119000</v>
      </c>
      <c r="J164" s="6"/>
    </row>
    <row r="165" spans="5:10" x14ac:dyDescent="0.25">
      <c r="G165" t="s">
        <v>1</v>
      </c>
      <c r="H165" s="1">
        <v>44944</v>
      </c>
      <c r="I165" s="2">
        <f t="shared" si="3"/>
        <v>0</v>
      </c>
    </row>
    <row r="166" spans="5:10" x14ac:dyDescent="0.25">
      <c r="E166">
        <f>360+255+15</f>
        <v>630</v>
      </c>
      <c r="G166" t="s">
        <v>8</v>
      </c>
      <c r="H166" s="1">
        <v>44945</v>
      </c>
      <c r="I166" s="2">
        <f t="shared" si="3"/>
        <v>630000</v>
      </c>
    </row>
    <row r="167" spans="5:10" x14ac:dyDescent="0.25">
      <c r="G167" t="s">
        <v>7</v>
      </c>
      <c r="H167" s="1">
        <v>44946</v>
      </c>
      <c r="I167" s="2">
        <f t="shared" si="3"/>
        <v>0</v>
      </c>
    </row>
    <row r="168" spans="5:10" x14ac:dyDescent="0.25">
      <c r="G168" t="s">
        <v>11</v>
      </c>
      <c r="H168" s="1">
        <v>44947</v>
      </c>
      <c r="I168" s="2">
        <f t="shared" ref="I168:I223" si="4">E168*1000</f>
        <v>0</v>
      </c>
    </row>
    <row r="169" spans="5:10" x14ac:dyDescent="0.25">
      <c r="G169" t="s">
        <v>14</v>
      </c>
      <c r="H169" s="1">
        <v>44948</v>
      </c>
      <c r="I169" s="2">
        <f t="shared" si="4"/>
        <v>0</v>
      </c>
    </row>
    <row r="170" spans="5:10" x14ac:dyDescent="0.25">
      <c r="G170" t="s">
        <v>15</v>
      </c>
      <c r="H170" s="1">
        <v>44949</v>
      </c>
      <c r="I170" s="2">
        <f t="shared" si="4"/>
        <v>0</v>
      </c>
    </row>
    <row r="171" spans="5:10" x14ac:dyDescent="0.25">
      <c r="G171" t="s">
        <v>19</v>
      </c>
      <c r="H171" s="1">
        <v>44950</v>
      </c>
      <c r="I171" s="2">
        <f t="shared" si="4"/>
        <v>0</v>
      </c>
    </row>
    <row r="172" spans="5:10" x14ac:dyDescent="0.25">
      <c r="E172">
        <f>750+55+15</f>
        <v>820</v>
      </c>
      <c r="G172" t="s">
        <v>1</v>
      </c>
      <c r="H172" s="1">
        <v>44951</v>
      </c>
      <c r="I172" s="2">
        <f t="shared" si="4"/>
        <v>820000</v>
      </c>
    </row>
    <row r="173" spans="5:10" x14ac:dyDescent="0.25">
      <c r="G173" t="s">
        <v>8</v>
      </c>
      <c r="H173" s="1">
        <v>44952</v>
      </c>
      <c r="I173" s="2">
        <f t="shared" si="4"/>
        <v>0</v>
      </c>
    </row>
    <row r="174" spans="5:10" x14ac:dyDescent="0.25">
      <c r="E174">
        <f>70+30+20+1</f>
        <v>121</v>
      </c>
      <c r="G174" t="s">
        <v>7</v>
      </c>
      <c r="H174" s="1">
        <v>44953</v>
      </c>
      <c r="I174" s="2">
        <f t="shared" si="4"/>
        <v>121000</v>
      </c>
      <c r="J174" t="s">
        <v>99</v>
      </c>
    </row>
    <row r="175" spans="5:10" x14ac:dyDescent="0.25">
      <c r="G175" t="s">
        <v>11</v>
      </c>
      <c r="H175" s="1">
        <v>44954</v>
      </c>
      <c r="I175" s="2">
        <f t="shared" si="4"/>
        <v>0</v>
      </c>
    </row>
    <row r="176" spans="5:10" x14ac:dyDescent="0.25">
      <c r="E176">
        <f>734.3+150+112+628+50+20+1570+85</f>
        <v>3349.3</v>
      </c>
      <c r="G176" t="s">
        <v>14</v>
      </c>
      <c r="H176" s="1">
        <v>44955</v>
      </c>
      <c r="I176" s="2">
        <f t="shared" si="4"/>
        <v>3349300</v>
      </c>
      <c r="J176" t="s">
        <v>100</v>
      </c>
    </row>
    <row r="177" spans="5:10" x14ac:dyDescent="0.25">
      <c r="E177">
        <f>15+145+29</f>
        <v>189</v>
      </c>
      <c r="G177" t="s">
        <v>15</v>
      </c>
      <c r="H177" s="1">
        <v>44956</v>
      </c>
      <c r="I177" s="2">
        <f t="shared" si="4"/>
        <v>189000</v>
      </c>
      <c r="J177" t="s">
        <v>101</v>
      </c>
    </row>
    <row r="178" spans="5:10" x14ac:dyDescent="0.25">
      <c r="E178">
        <f>20+12+10</f>
        <v>42</v>
      </c>
      <c r="G178" t="s">
        <v>19</v>
      </c>
      <c r="H178" s="1">
        <v>44957</v>
      </c>
      <c r="I178" s="2">
        <f t="shared" si="4"/>
        <v>42000</v>
      </c>
      <c r="J178" t="s">
        <v>102</v>
      </c>
    </row>
    <row r="179" spans="5:10" x14ac:dyDescent="0.25">
      <c r="G179" t="s">
        <v>1</v>
      </c>
      <c r="H179" s="1">
        <v>44958</v>
      </c>
      <c r="I179" s="2">
        <f t="shared" si="4"/>
        <v>0</v>
      </c>
    </row>
    <row r="180" spans="5:10" x14ac:dyDescent="0.25">
      <c r="E180">
        <v>220</v>
      </c>
      <c r="G180" t="s">
        <v>8</v>
      </c>
      <c r="H180" s="1">
        <v>44959</v>
      </c>
      <c r="I180" s="2">
        <f t="shared" si="4"/>
        <v>220000</v>
      </c>
      <c r="J180" t="s">
        <v>103</v>
      </c>
    </row>
    <row r="181" spans="5:10" x14ac:dyDescent="0.25">
      <c r="E181">
        <f>15+20+3+60+1</f>
        <v>99</v>
      </c>
      <c r="G181" t="s">
        <v>7</v>
      </c>
      <c r="H181" s="1">
        <v>44960</v>
      </c>
      <c r="I181" s="2">
        <f t="shared" si="4"/>
        <v>99000</v>
      </c>
      <c r="J181" t="s">
        <v>104</v>
      </c>
    </row>
    <row r="182" spans="5:10" x14ac:dyDescent="0.25">
      <c r="E182">
        <f>10+30</f>
        <v>40</v>
      </c>
      <c r="G182" t="s">
        <v>11</v>
      </c>
      <c r="H182" s="1">
        <v>44961</v>
      </c>
      <c r="I182" s="2">
        <f t="shared" si="4"/>
        <v>40000</v>
      </c>
      <c r="J182" t="s">
        <v>105</v>
      </c>
    </row>
    <row r="183" spans="5:10" x14ac:dyDescent="0.25">
      <c r="E183">
        <f>30</f>
        <v>30</v>
      </c>
      <c r="G183" t="s">
        <v>14</v>
      </c>
      <c r="H183" s="1">
        <v>44962</v>
      </c>
      <c r="I183" s="2">
        <f t="shared" si="4"/>
        <v>30000</v>
      </c>
    </row>
    <row r="184" spans="5:10" x14ac:dyDescent="0.25">
      <c r="E184">
        <f>90+9+10</f>
        <v>109</v>
      </c>
      <c r="G184" t="s">
        <v>15</v>
      </c>
      <c r="H184" s="1">
        <v>44963</v>
      </c>
      <c r="I184" s="2">
        <f t="shared" si="4"/>
        <v>109000</v>
      </c>
      <c r="J184" t="s">
        <v>106</v>
      </c>
    </row>
    <row r="185" spans="5:10" x14ac:dyDescent="0.25">
      <c r="G185" t="s">
        <v>19</v>
      </c>
      <c r="H185" s="1">
        <v>44964</v>
      </c>
      <c r="I185" s="2">
        <f t="shared" si="4"/>
        <v>0</v>
      </c>
    </row>
    <row r="186" spans="5:10" x14ac:dyDescent="0.25">
      <c r="E186">
        <v>5</v>
      </c>
      <c r="G186" t="s">
        <v>1</v>
      </c>
      <c r="H186" s="1">
        <v>44965</v>
      </c>
      <c r="I186" s="2">
        <f t="shared" si="4"/>
        <v>5000</v>
      </c>
    </row>
    <row r="187" spans="5:10" x14ac:dyDescent="0.25">
      <c r="E187">
        <f>80+6</f>
        <v>86</v>
      </c>
      <c r="G187" t="s">
        <v>8</v>
      </c>
      <c r="H187" s="1">
        <v>44966</v>
      </c>
      <c r="I187" s="2">
        <f t="shared" si="4"/>
        <v>86000</v>
      </c>
      <c r="J187" t="s">
        <v>107</v>
      </c>
    </row>
    <row r="188" spans="5:10" x14ac:dyDescent="0.25">
      <c r="E188">
        <f>11</f>
        <v>11</v>
      </c>
      <c r="G188" t="s">
        <v>7</v>
      </c>
      <c r="H188" s="1">
        <v>44967</v>
      </c>
      <c r="I188" s="2">
        <f t="shared" si="4"/>
        <v>11000</v>
      </c>
    </row>
    <row r="189" spans="5:10" x14ac:dyDescent="0.25">
      <c r="G189" t="s">
        <v>11</v>
      </c>
      <c r="H189" s="1">
        <v>44968</v>
      </c>
      <c r="I189" s="2">
        <f t="shared" si="4"/>
        <v>0</v>
      </c>
    </row>
    <row r="190" spans="5:10" x14ac:dyDescent="0.25">
      <c r="G190" t="s">
        <v>14</v>
      </c>
      <c r="H190" s="1">
        <v>44969</v>
      </c>
      <c r="I190" s="2">
        <f t="shared" si="4"/>
        <v>0</v>
      </c>
    </row>
    <row r="191" spans="5:10" x14ac:dyDescent="0.25">
      <c r="G191" t="s">
        <v>15</v>
      </c>
      <c r="H191" s="1">
        <v>44970</v>
      </c>
      <c r="I191" s="2">
        <f t="shared" si="4"/>
        <v>0</v>
      </c>
    </row>
    <row r="192" spans="5:10" x14ac:dyDescent="0.25">
      <c r="G192" t="s">
        <v>19</v>
      </c>
      <c r="H192" s="1">
        <v>44971</v>
      </c>
      <c r="I192" s="2">
        <f t="shared" si="4"/>
        <v>0</v>
      </c>
    </row>
    <row r="193" spans="7:9" x14ac:dyDescent="0.25">
      <c r="G193" t="s">
        <v>1</v>
      </c>
      <c r="H193" s="1">
        <v>44972</v>
      </c>
      <c r="I193" s="2">
        <f t="shared" si="4"/>
        <v>0</v>
      </c>
    </row>
    <row r="194" spans="7:9" x14ac:dyDescent="0.25">
      <c r="G194" t="s">
        <v>8</v>
      </c>
      <c r="H194" s="1">
        <v>44973</v>
      </c>
      <c r="I194" s="2">
        <f t="shared" si="4"/>
        <v>0</v>
      </c>
    </row>
    <row r="195" spans="7:9" x14ac:dyDescent="0.25">
      <c r="G195" t="s">
        <v>7</v>
      </c>
      <c r="H195" s="1">
        <v>44974</v>
      </c>
      <c r="I195" s="2">
        <f t="shared" si="4"/>
        <v>0</v>
      </c>
    </row>
    <row r="196" spans="7:9" x14ac:dyDescent="0.25">
      <c r="G196" t="s">
        <v>11</v>
      </c>
      <c r="H196" s="1">
        <v>44975</v>
      </c>
      <c r="I196" s="2">
        <f t="shared" si="4"/>
        <v>0</v>
      </c>
    </row>
    <row r="197" spans="7:9" x14ac:dyDescent="0.25">
      <c r="G197" t="s">
        <v>14</v>
      </c>
      <c r="H197" s="1">
        <v>44976</v>
      </c>
      <c r="I197" s="2">
        <f t="shared" si="4"/>
        <v>0</v>
      </c>
    </row>
    <row r="198" spans="7:9" x14ac:dyDescent="0.25">
      <c r="G198" t="s">
        <v>15</v>
      </c>
      <c r="H198" s="1">
        <v>44977</v>
      </c>
      <c r="I198" s="2">
        <f t="shared" si="4"/>
        <v>0</v>
      </c>
    </row>
    <row r="199" spans="7:9" x14ac:dyDescent="0.25">
      <c r="G199" t="s">
        <v>19</v>
      </c>
      <c r="H199" s="1">
        <v>44978</v>
      </c>
      <c r="I199" s="2">
        <f t="shared" si="4"/>
        <v>0</v>
      </c>
    </row>
    <row r="200" spans="7:9" x14ac:dyDescent="0.25">
      <c r="G200" t="s">
        <v>1</v>
      </c>
      <c r="H200" s="1">
        <v>44979</v>
      </c>
      <c r="I200" s="2">
        <f t="shared" si="4"/>
        <v>0</v>
      </c>
    </row>
    <row r="201" spans="7:9" x14ac:dyDescent="0.25">
      <c r="G201" t="s">
        <v>8</v>
      </c>
      <c r="H201" s="1">
        <v>44980</v>
      </c>
      <c r="I201" s="2">
        <f t="shared" si="4"/>
        <v>0</v>
      </c>
    </row>
    <row r="202" spans="7:9" x14ac:dyDescent="0.25">
      <c r="G202" t="s">
        <v>7</v>
      </c>
      <c r="H202" s="1">
        <v>44981</v>
      </c>
      <c r="I202" s="2">
        <f t="shared" si="4"/>
        <v>0</v>
      </c>
    </row>
    <row r="203" spans="7:9" x14ac:dyDescent="0.25">
      <c r="G203" t="s">
        <v>11</v>
      </c>
      <c r="H203" s="1">
        <v>44982</v>
      </c>
      <c r="I203" s="2">
        <f t="shared" si="4"/>
        <v>0</v>
      </c>
    </row>
    <row r="204" spans="7:9" x14ac:dyDescent="0.25">
      <c r="G204" t="s">
        <v>14</v>
      </c>
      <c r="H204" s="1">
        <v>44983</v>
      </c>
      <c r="I204" s="2">
        <f t="shared" si="4"/>
        <v>0</v>
      </c>
    </row>
    <row r="205" spans="7:9" x14ac:dyDescent="0.25">
      <c r="G205" t="s">
        <v>15</v>
      </c>
      <c r="H205" s="1">
        <v>44984</v>
      </c>
      <c r="I205" s="2">
        <f t="shared" si="4"/>
        <v>0</v>
      </c>
    </row>
    <row r="206" spans="7:9" x14ac:dyDescent="0.25">
      <c r="G206" t="s">
        <v>19</v>
      </c>
      <c r="H206" s="1">
        <v>44985</v>
      </c>
      <c r="I206" s="2">
        <f t="shared" si="4"/>
        <v>0</v>
      </c>
    </row>
    <row r="207" spans="7:9" x14ac:dyDescent="0.25">
      <c r="G207" t="s">
        <v>1</v>
      </c>
      <c r="H207" s="1">
        <v>44986</v>
      </c>
      <c r="I207" s="2">
        <f t="shared" si="4"/>
        <v>0</v>
      </c>
    </row>
    <row r="208" spans="7:9" x14ac:dyDescent="0.25">
      <c r="G208" t="s">
        <v>8</v>
      </c>
      <c r="H208" s="1">
        <v>44987</v>
      </c>
      <c r="I208" s="2">
        <f t="shared" si="4"/>
        <v>0</v>
      </c>
    </row>
    <row r="209" spans="7:9" x14ac:dyDescent="0.25">
      <c r="G209" t="s">
        <v>7</v>
      </c>
      <c r="H209" s="1">
        <v>44988</v>
      </c>
      <c r="I209" s="2">
        <f t="shared" si="4"/>
        <v>0</v>
      </c>
    </row>
    <row r="210" spans="7:9" x14ac:dyDescent="0.25">
      <c r="G210" t="s">
        <v>11</v>
      </c>
      <c r="H210" s="1">
        <v>44989</v>
      </c>
      <c r="I210" s="2">
        <f t="shared" si="4"/>
        <v>0</v>
      </c>
    </row>
    <row r="211" spans="7:9" x14ac:dyDescent="0.25">
      <c r="G211" t="s">
        <v>14</v>
      </c>
      <c r="H211" s="1">
        <v>44990</v>
      </c>
      <c r="I211" s="2">
        <f t="shared" si="4"/>
        <v>0</v>
      </c>
    </row>
    <row r="212" spans="7:9" x14ac:dyDescent="0.25">
      <c r="G212" t="s">
        <v>15</v>
      </c>
      <c r="H212" s="1">
        <v>44991</v>
      </c>
      <c r="I212" s="2">
        <f t="shared" si="4"/>
        <v>0</v>
      </c>
    </row>
    <row r="213" spans="7:9" x14ac:dyDescent="0.25">
      <c r="G213" t="s">
        <v>19</v>
      </c>
      <c r="H213" s="1">
        <v>44992</v>
      </c>
      <c r="I213" s="2">
        <f t="shared" si="4"/>
        <v>0</v>
      </c>
    </row>
    <row r="214" spans="7:9" x14ac:dyDescent="0.25">
      <c r="G214" t="s">
        <v>1</v>
      </c>
      <c r="H214" s="1">
        <v>44993</v>
      </c>
      <c r="I214" s="2">
        <f t="shared" si="4"/>
        <v>0</v>
      </c>
    </row>
    <row r="215" spans="7:9" x14ac:dyDescent="0.25">
      <c r="G215" t="s">
        <v>8</v>
      </c>
      <c r="H215" s="1">
        <v>44994</v>
      </c>
      <c r="I215" s="2">
        <f t="shared" si="4"/>
        <v>0</v>
      </c>
    </row>
    <row r="216" spans="7:9" x14ac:dyDescent="0.25">
      <c r="G216" t="s">
        <v>7</v>
      </c>
      <c r="H216" s="1">
        <v>44995</v>
      </c>
      <c r="I216" s="2">
        <f t="shared" si="4"/>
        <v>0</v>
      </c>
    </row>
    <row r="217" spans="7:9" x14ac:dyDescent="0.25">
      <c r="G217" t="s">
        <v>11</v>
      </c>
      <c r="H217" s="1">
        <v>44996</v>
      </c>
      <c r="I217" s="2">
        <f t="shared" si="4"/>
        <v>0</v>
      </c>
    </row>
    <row r="218" spans="7:9" x14ac:dyDescent="0.25">
      <c r="G218" t="s">
        <v>14</v>
      </c>
      <c r="H218" s="1">
        <v>44997</v>
      </c>
      <c r="I218" s="2">
        <f t="shared" si="4"/>
        <v>0</v>
      </c>
    </row>
    <row r="219" spans="7:9" x14ac:dyDescent="0.25">
      <c r="H219" s="1">
        <v>44998</v>
      </c>
      <c r="I219" s="2">
        <f t="shared" si="4"/>
        <v>0</v>
      </c>
    </row>
    <row r="220" spans="7:9" x14ac:dyDescent="0.25">
      <c r="H220" s="1">
        <v>44999</v>
      </c>
      <c r="I220" s="2">
        <f t="shared" si="4"/>
        <v>0</v>
      </c>
    </row>
    <row r="221" spans="7:9" x14ac:dyDescent="0.25">
      <c r="H221" s="1">
        <v>45000</v>
      </c>
      <c r="I221" s="2">
        <f t="shared" si="4"/>
        <v>0</v>
      </c>
    </row>
    <row r="222" spans="7:9" x14ac:dyDescent="0.25">
      <c r="H222" s="1">
        <v>45001</v>
      </c>
      <c r="I222" s="2">
        <f t="shared" si="4"/>
        <v>0</v>
      </c>
    </row>
    <row r="223" spans="7:9" x14ac:dyDescent="0.25">
      <c r="H223" s="1">
        <v>45002</v>
      </c>
      <c r="I223" s="2">
        <f t="shared" si="4"/>
        <v>0</v>
      </c>
    </row>
    <row r="224" spans="7:9" x14ac:dyDescent="0.25">
      <c r="H224" s="1">
        <v>45003</v>
      </c>
    </row>
    <row r="225" spans="8:8" x14ac:dyDescent="0.25">
      <c r="H225" s="1">
        <v>45004</v>
      </c>
    </row>
  </sheetData>
  <mergeCells count="1">
    <mergeCell ref="J15:O15"/>
  </mergeCells>
  <pageMargins left="0.7" right="0.7" top="0.75" bottom="0.75" header="0.3" footer="0.3"/>
  <pageSetup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D28247-DF75-4BC4-AED2-4BDF60AE8E5F}">
  <dimension ref="E6:E8"/>
  <sheetViews>
    <sheetView workbookViewId="0">
      <selection activeCell="E9" sqref="E9"/>
    </sheetView>
  </sheetViews>
  <sheetFormatPr defaultRowHeight="15" x14ac:dyDescent="0.25"/>
  <sheetData>
    <row r="6" spans="5:5" x14ac:dyDescent="0.25">
      <c r="E6" t="s">
        <v>55</v>
      </c>
    </row>
    <row r="7" spans="5:5" x14ac:dyDescent="0.25">
      <c r="E7" t="s">
        <v>54</v>
      </c>
    </row>
    <row r="8" spans="5:5" x14ac:dyDescent="0.25">
      <c r="E8" t="s">
        <v>56</v>
      </c>
    </row>
  </sheetData>
  <pageMargins left="0.7" right="0.7" top="0.75" bottom="0.75" header="0.3" footer="0.3"/>
  <pageSetup paperSize="0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Dragon</dc:creator>
  <cp:lastModifiedBy>Dragon</cp:lastModifiedBy>
  <dcterms:created xsi:type="dcterms:W3CDTF">2022-08-10T11:48:52Z</dcterms:created>
  <dcterms:modified xsi:type="dcterms:W3CDTF">2023-02-10T16:27:49Z</dcterms:modified>
</cp:coreProperties>
</file>