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zxuvtQ2xXhMJz/7ZQ/3ccN3zcFA=="/>
    </ext>
  </extLst>
</workbook>
</file>

<file path=xl/sharedStrings.xml><?xml version="1.0" encoding="utf-8"?>
<sst xmlns="http://schemas.openxmlformats.org/spreadsheetml/2006/main" count="218" uniqueCount="164">
  <si>
    <t>LDS</t>
  </si>
  <si>
    <t>Stack &amp; Deque</t>
  </si>
  <si>
    <t>STT</t>
  </si>
  <si>
    <t>Tên bài tập</t>
  </si>
  <si>
    <t>Link bài tập</t>
  </si>
  <si>
    <t>Trạng thái</t>
  </si>
  <si>
    <t>https://oj.vnoi.info/problem/fc035_keylogger</t>
  </si>
  <si>
    <t>https://oj.vnoi.info/problem/fc053_evenup</t>
  </si>
  <si>
    <t>https://oj.vnoi.info/problem/yugihacker_findmin</t>
  </si>
  <si>
    <t>https://oj.vnoi.info/problem/kagain</t>
  </si>
  <si>
    <t>https://oj.vnoi.info/problem/mink</t>
  </si>
  <si>
    <t>https://oj.vnoi.info/problem/qbrect</t>
  </si>
  <si>
    <t>https://oj.vnoi.info/problem/crec01</t>
  </si>
  <si>
    <t>https://oj.vnoi.info/problem/crect</t>
  </si>
  <si>
    <t>https://oj.vnoi.info/problem/qbsquare</t>
  </si>
  <si>
    <t>https://oj.vnoi.info/problem/c11pairs</t>
  </si>
  <si>
    <t>https://oj.vnoi.info/problem/fcc2021_climbing</t>
  </si>
  <si>
    <t>https://oj.vnoi.info/problem/kplank</t>
  </si>
  <si>
    <t>https://oj.vnoi.info/problem/bedao_g04_sudi</t>
  </si>
  <si>
    <t>https://oj.vnoi.info/problem/hirehp</t>
  </si>
  <si>
    <t>https://oj.vnoi.info/problem/segtree_itmed</t>
  </si>
  <si>
    <t>DFS&amp;BFS</t>
  </si>
  <si>
    <t>https://oj.vnoi.info/problem/coci1920_r5_emacs</t>
  </si>
  <si>
    <t>done</t>
  </si>
  <si>
    <t>https://oj.vnoi.info/problem/vmunch</t>
  </si>
  <si>
    <t>https://oj.vnoi.info/problem/olp304_16_quanma</t>
  </si>
  <si>
    <t>https://oj.vnoi.info/problem/qbbishop</t>
  </si>
  <si>
    <t>https://oj.vnoi.info/problem/vcoldwat</t>
  </si>
  <si>
    <t>https://oj.vnoi.info/problem/nkguard</t>
  </si>
  <si>
    <t>https://oj.vnoi.info/problem/bedao_r05_domrooks</t>
  </si>
  <si>
    <t>https://oj.vnoi.info/problem/coci1920_r1_zoo</t>
  </si>
  <si>
    <t>https://oj.vnoi.info/problem/damage</t>
  </si>
  <si>
    <t>https://oj.vnoi.info/problem/pvoi14_2</t>
  </si>
  <si>
    <t>https://oj.vnoi.info/problem/kandp</t>
  </si>
  <si>
    <t>https://oj.vnoi.info/problem/nkparity</t>
  </si>
  <si>
    <t>Quy hoạch động</t>
  </si>
  <si>
    <t>https://oj.vnoi.info/problem/atcoder_dp_a</t>
  </si>
  <si>
    <t>https://oj.vnoi.info/problem/yugihacker_fibo</t>
  </si>
  <si>
    <t>https://oj.vnoi.info/problem/atcoder_dp_b</t>
  </si>
  <si>
    <t>https://oj.vnoi.info/problem/atcoder_dp_c</t>
  </si>
  <si>
    <t>https://oj.vnoi.info/problem/yugihacker_cknez</t>
  </si>
  <si>
    <t>https://oj.vnoi.info/problem/bedao_r06_exams</t>
  </si>
  <si>
    <t>https://oj.vnoi.info/problem/atcoder_dp_d</t>
  </si>
  <si>
    <t>https://oj.vnoi.info/problem/atcoder_dp_e</t>
  </si>
  <si>
    <t>https://oj.vnoi.info/problem/liq</t>
  </si>
  <si>
    <t>https://oj.vnoi.info/problem/bones</t>
  </si>
  <si>
    <t>https://oj.vnoi.info/problem/bedao_g06_lds</t>
  </si>
  <si>
    <t>https://oj.vnoi.info/problem/atcoder_dp_f</t>
  </si>
  <si>
    <t>https://oj.vnoi.info/problem/yugihacker_select</t>
  </si>
  <si>
    <t>https://oj.vnoi.info/problem/fct029_mowlawn</t>
  </si>
  <si>
    <t>https://oj.vnoi.info/problem/fc017_mowlawn</t>
  </si>
  <si>
    <t>https://oj.vnoi.info/problem/fct017_giangseq</t>
  </si>
  <si>
    <t>https://oj.vnoi.info/problem/fc105_giangseq</t>
  </si>
  <si>
    <t>https://oj.vnoi.info/problem/bedao_g01_seqgame</t>
  </si>
  <si>
    <t>https://oj.vnoi.info/problem/hello22_maxval</t>
  </si>
  <si>
    <t>https://oj.vnoi.info/problem/bedao_r01_gcdmax</t>
  </si>
  <si>
    <t>https://oj.vnoi.info/problem/ctnbulls</t>
  </si>
  <si>
    <t>https://oj.vnoi.info/problem/ctnown</t>
  </si>
  <si>
    <t>https://oj.vnoi.info/problem/cutseg</t>
  </si>
  <si>
    <t>https://oj.vnoi.info/problem/dtdoi</t>
  </si>
  <si>
    <t>https://oj.vnoi.info/problem/elevator</t>
  </si>
  <si>
    <t>https://oj.vnoi.info/problem/fc009_palinez</t>
  </si>
  <si>
    <t>https://oj.vnoi.info/problem/findnum</t>
  </si>
  <si>
    <t>https://oj.vnoi.info/problem/haoi5000</t>
  </si>
  <si>
    <t>https://oj.vnoi.info/problem/latgach</t>
  </si>
  <si>
    <t>https://oj.vnoi.info/problem/lqdgonme</t>
  </si>
  <si>
    <t>https://oj.vnoi.info/problem/m00pair</t>
  </si>
  <si>
    <t>https://oj.vnoi.info/problem/olp_ct20_route</t>
  </si>
  <si>
    <t>https://oj.vnoi.info/problem/coci1920_r5_zapina</t>
  </si>
  <si>
    <t>https://oj.vnoi.info/problem/coci1617_r4_kas</t>
  </si>
  <si>
    <t>Binary Indexed Tree</t>
  </si>
  <si>
    <t>https://oj.vnoi.info/problem/nkinv</t>
  </si>
  <si>
    <t>https://oj.vnoi.info/problem/lis</t>
  </si>
  <si>
    <t>https://oj.vnoi.info/problem/incvn</t>
  </si>
  <si>
    <t>https://oj.vnoi.info/problem/mdolls</t>
  </si>
  <si>
    <t>https://oj.vnoi.info/problem/kquery</t>
  </si>
  <si>
    <t>https://oj.vnoi.info/problem/fc133_charcnt</t>
  </si>
  <si>
    <t>https://oj.vnoi.info/problem/atcoder_dp_q</t>
  </si>
  <si>
    <t>https://oj.vnoi.info/problem/pvoi14_4</t>
  </si>
  <si>
    <t>https://oj.vnoi.info/problem/icpc21_mn_i</t>
  </si>
  <si>
    <t>https://oj.vnoi.info/problem/nkmobile</t>
  </si>
  <si>
    <t>https://oj.vnoi.info/problem/hspc14k</t>
  </si>
  <si>
    <t>https://oj.vnoi.info/problem/nkpairs</t>
  </si>
  <si>
    <t>https://oj.vnoi.info/problem/coci1617_r5_poklon</t>
  </si>
  <si>
    <t>https://oj.vnoi.info/problem/fc128_strict</t>
  </si>
  <si>
    <t>https://oj.vnoi.info/problem/rngmanipulation</t>
  </si>
  <si>
    <t>Tree</t>
  </si>
  <si>
    <t>https://oj.vnoi.info/problem/atcoder_dp_p</t>
  </si>
  <si>
    <t>https://oj.vnoi.info/problem/bedao_g02_litpath</t>
  </si>
  <si>
    <t>https://oj.vnoi.info/problem/ctree</t>
  </si>
  <si>
    <t>https://oj.vnoi.info/problem/bedao_r02_tourist</t>
  </si>
  <si>
    <t>https://oj.vnoi.info/problem/kingdom</t>
  </si>
  <si>
    <t>https://oj.vnoi.info/problem/lqdxeui</t>
  </si>
  <si>
    <t>https://oj.vnoi.info/problem/mroads</t>
  </si>
  <si>
    <t>https://oj.vnoi.info/problem/itree</t>
  </si>
  <si>
    <t>https://oj.vnoi.info/problem/fc139_zigzagtree</t>
  </si>
  <si>
    <t>https://oj.vnoi.info/problem/ptree</t>
  </si>
  <si>
    <t>Segment Tree</t>
  </si>
  <si>
    <t>https://oj.vnoi.info/problem/qmax2</t>
  </si>
  <si>
    <t>https://oj.vnoi.info/problem/segtree_itez1</t>
  </si>
  <si>
    <t>https://oj.vnoi.info/problem/segtree_itez2</t>
  </si>
  <si>
    <t>https://oj.vnoi.info/problem/segtree_itlazy</t>
  </si>
  <si>
    <t>https://oj.vnoi.info/problem/segtree_itladder</t>
  </si>
  <si>
    <t>https://oj.vnoi.info/problem/gss</t>
  </si>
  <si>
    <t>https://oj.vnoi.info/problem/area</t>
  </si>
  <si>
    <t>https://oj.vnoi.info/problem/boss</t>
  </si>
  <si>
    <t>https://oj.vnoi.info/problem/olp_ct21_solar</t>
  </si>
  <si>
    <t>https://oj.vnoi.info/problem/fc136_dymnbin</t>
  </si>
  <si>
    <t>https://oj.vnoi.info/problem/conansp</t>
  </si>
  <si>
    <t>https://oj.vnoi.info/problem/c11seven</t>
  </si>
  <si>
    <t>https://oj.vnoi.info/problem/c11comp</t>
  </si>
  <si>
    <t>https://oj.vnoi.info/problem/segtree_itteq1</t>
  </si>
  <si>
    <t>Hãy code trâu mọi bài trong contest này</t>
  </si>
  <si>
    <t>https://oj.vnoi.info/problem/vector</t>
  </si>
  <si>
    <t>https://oj.vnoi.info/problem/lqddiv</t>
  </si>
  <si>
    <t>https://oj.vnoi.info/problem/dttui1</t>
  </si>
  <si>
    <t>https://oj.vnoi.info/problem/coin34</t>
  </si>
  <si>
    <t>https://oj.vnoi.info/problem/dgold</t>
  </si>
  <si>
    <t>https://oj.vnoi.info/problem/mbipalin</t>
  </si>
  <si>
    <t>https://oj.vnoi.info/problem/beadsnb</t>
  </si>
  <si>
    <t>https://oj.vnoi.info/problem/bgboard</t>
  </si>
  <si>
    <t>https://oj.vnoi.info/problem/binpack</t>
  </si>
  <si>
    <t>https://oj.vnoi.info/problem/c11dk2</t>
  </si>
  <si>
    <t>https://oj.vnoi.info/problem/c11genie</t>
  </si>
  <si>
    <t>https://oj.vnoi.info/problem/v11tour</t>
  </si>
  <si>
    <t>DP Bitmask</t>
  </si>
  <si>
    <t>https://oj.vnoi.info/problem/lem3</t>
  </si>
  <si>
    <t>https://oj.vnoi.info/problem/cowgirl</t>
  </si>
  <si>
    <t>https://oj.vnoi.info/problem/qbgame</t>
  </si>
  <si>
    <t>https://oj.vnoi.info/problem/mixup2</t>
  </si>
  <si>
    <t>https://oj.vnoi.info/problem/maugiao</t>
  </si>
  <si>
    <t>https://oj.vnoi.info/problem/seq198</t>
  </si>
  <si>
    <t>https://oj.vnoi.info/problem/coci1617_r3_kronican</t>
  </si>
  <si>
    <t>https://oj.vnoi.info/problem/pizzaloc</t>
  </si>
  <si>
    <t>https://oj.vnoi.info/problem/vknights</t>
  </si>
  <si>
    <t>Đường đi ngắn nhất</t>
  </si>
  <si>
    <t>https://oj.vnoi.info/problem/qbschool</t>
  </si>
  <si>
    <t>https://oj.vnoi.info/problem/centre28</t>
  </si>
  <si>
    <t>https://oj.vnoi.info/problem/bestspot</t>
  </si>
  <si>
    <t>https://oj.vnoi.info/problem/qbbuild</t>
  </si>
  <si>
    <t>https://oj.vnoi.info/problem/trafficn</t>
  </si>
  <si>
    <t>https://oj.vnoi.info/problem/roads</t>
  </si>
  <si>
    <t>VM 08 Bài 13 - Bin Laden - VNOJ:VNOI Online Judge</t>
  </si>
  <si>
    <t>https://oj.vnoi.info/problem/binladen</t>
  </si>
  <si>
    <t>https://oj.vnoi.info/problem/netaccel</t>
  </si>
  <si>
    <t>https://oj.vnoi.info/problem/ttrip</t>
  </si>
  <si>
    <t>https://oj.vnoi.info/problem/coci2021_r4_patkice2</t>
  </si>
  <si>
    <t>Nhân ma trận</t>
  </si>
  <si>
    <t>https://oj.vnoi.info/problem/latgach4</t>
  </si>
  <si>
    <t>https://oj.vnoi.info/problem/olp_ct19_indzone</t>
  </si>
  <si>
    <t>https://oj.vnoi.info/problem/errichto_matexp_randmood</t>
  </si>
  <si>
    <t>https://oj.vnoi.info/problem/errichto_matexp_stringmood</t>
  </si>
  <si>
    <t>https://oj.vnoi.info/problem/errichto_matexp_fibonacci</t>
  </si>
  <si>
    <t>https://oj.vnoi.info/problem/errichto_matexp_cntpath</t>
  </si>
  <si>
    <t>DSU, Spanning Tree</t>
  </si>
  <si>
    <t>https://oj.vnoi.info/problem/qbmst</t>
  </si>
  <si>
    <t>https://oj.vnoi.info/problem/ioibin</t>
  </si>
  <si>
    <t>https://oj.vnoi.info/problem/ads</t>
  </si>
  <si>
    <t>https://oj.vnoi.info/problem/nkcity</t>
  </si>
  <si>
    <t>https://oj.vnoi.info/problem/aznet</t>
  </si>
  <si>
    <t>https://oj.vnoi.info/problem/qhroad</t>
  </si>
  <si>
    <t>https://oj.vnoi.info/problem/vnempire</t>
  </si>
  <si>
    <t>https://oj.vnoi.info/problem/nkracing</t>
  </si>
  <si>
    <t>https://oj.vnoi.info/problem/fwater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</si>
</sst>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7" fillId="0" fontId="4" numFmtId="0" xfId="0" applyBorder="1" applyFont="1"/>
    <xf borderId="7" fillId="0" fontId="5" numFmtId="0" xfId="0" applyBorder="1" applyFont="1"/>
    <xf borderId="7" fillId="0" fontId="3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7" numFmtId="0" xfId="0" applyBorder="1" applyFont="1"/>
    <xf borderId="7" fillId="0" fontId="8" numFmtId="0" xfId="0" applyAlignment="1" applyBorder="1" applyFont="1">
      <alignment readingOrder="0"/>
    </xf>
    <xf borderId="8" fillId="0" fontId="3" numFmtId="0" xfId="0" applyBorder="1" applyFont="1"/>
    <xf borderId="8" fillId="0" fontId="9" numFmtId="0" xfId="0" applyBorder="1" applyFont="1"/>
    <xf borderId="9" fillId="0" fontId="3" numFmtId="0" xfId="0" applyBorder="1" applyFont="1"/>
    <xf borderId="9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j.vnoi.info/problem/ctnbulls" TargetMode="External"/><Relationship Id="rId42" Type="http://schemas.openxmlformats.org/officeDocument/2006/relationships/hyperlink" Target="https://oj.vnoi.info/problem/cutseg" TargetMode="External"/><Relationship Id="rId41" Type="http://schemas.openxmlformats.org/officeDocument/2006/relationships/hyperlink" Target="https://oj.vnoi.info/problem/ctnown" TargetMode="External"/><Relationship Id="rId44" Type="http://schemas.openxmlformats.org/officeDocument/2006/relationships/hyperlink" Target="https://oj.vnoi.info/problem/elevator" TargetMode="External"/><Relationship Id="rId43" Type="http://schemas.openxmlformats.org/officeDocument/2006/relationships/hyperlink" Target="https://oj.vnoi.info/problem/dtdoi" TargetMode="External"/><Relationship Id="rId46" Type="http://schemas.openxmlformats.org/officeDocument/2006/relationships/hyperlink" Target="https://oj.vnoi.info/problem/findnum" TargetMode="External"/><Relationship Id="rId45" Type="http://schemas.openxmlformats.org/officeDocument/2006/relationships/hyperlink" Target="https://oj.vnoi.info/problem/fc009_palinez" TargetMode="External"/><Relationship Id="rId1" Type="http://schemas.openxmlformats.org/officeDocument/2006/relationships/hyperlink" Target="https://oj.vnoi.info/problem/fc035_keylogger" TargetMode="External"/><Relationship Id="rId2" Type="http://schemas.openxmlformats.org/officeDocument/2006/relationships/hyperlink" Target="https://oj.vnoi.info/problem/fc053_evenup" TargetMode="External"/><Relationship Id="rId3" Type="http://schemas.openxmlformats.org/officeDocument/2006/relationships/hyperlink" Target="https://oj.vnoi.info/problem/yugihacker_findmin" TargetMode="External"/><Relationship Id="rId4" Type="http://schemas.openxmlformats.org/officeDocument/2006/relationships/hyperlink" Target="https://oj.vnoi.info/problem/kagain" TargetMode="External"/><Relationship Id="rId9" Type="http://schemas.openxmlformats.org/officeDocument/2006/relationships/hyperlink" Target="https://oj.vnoi.info/problem/qbsquare" TargetMode="External"/><Relationship Id="rId48" Type="http://schemas.openxmlformats.org/officeDocument/2006/relationships/hyperlink" Target="https://oj.vnoi.info/problem/hirehp" TargetMode="External"/><Relationship Id="rId47" Type="http://schemas.openxmlformats.org/officeDocument/2006/relationships/hyperlink" Target="https://oj.vnoi.info/problem/haoi5000" TargetMode="External"/><Relationship Id="rId49" Type="http://schemas.openxmlformats.org/officeDocument/2006/relationships/hyperlink" Target="https://oj.vnoi.info/problem/latgach" TargetMode="External"/><Relationship Id="rId5" Type="http://schemas.openxmlformats.org/officeDocument/2006/relationships/hyperlink" Target="https://oj.vnoi.info/problem/mink" TargetMode="External"/><Relationship Id="rId6" Type="http://schemas.openxmlformats.org/officeDocument/2006/relationships/hyperlink" Target="https://oj.vnoi.info/problem/qbrect" TargetMode="External"/><Relationship Id="rId7" Type="http://schemas.openxmlformats.org/officeDocument/2006/relationships/hyperlink" Target="https://oj.vnoi.info/problem/crec01" TargetMode="External"/><Relationship Id="rId8" Type="http://schemas.openxmlformats.org/officeDocument/2006/relationships/hyperlink" Target="https://oj.vnoi.info/problem/crect" TargetMode="External"/><Relationship Id="rId31" Type="http://schemas.openxmlformats.org/officeDocument/2006/relationships/hyperlink" Target="https://oj.vnoi.info/problem/atcoder_dp_c" TargetMode="External"/><Relationship Id="rId30" Type="http://schemas.openxmlformats.org/officeDocument/2006/relationships/hyperlink" Target="https://oj.vnoi.info/problem/atcoder_dp_b" TargetMode="External"/><Relationship Id="rId33" Type="http://schemas.openxmlformats.org/officeDocument/2006/relationships/hyperlink" Target="https://oj.vnoi.info/problem/bones" TargetMode="External"/><Relationship Id="rId32" Type="http://schemas.openxmlformats.org/officeDocument/2006/relationships/hyperlink" Target="https://oj.vnoi.info/problem/bedao_r06_exams" TargetMode="External"/><Relationship Id="rId35" Type="http://schemas.openxmlformats.org/officeDocument/2006/relationships/hyperlink" Target="https://oj.vnoi.info/problem/fct017_giangseq" TargetMode="External"/><Relationship Id="rId34" Type="http://schemas.openxmlformats.org/officeDocument/2006/relationships/hyperlink" Target="https://oj.vnoi.info/problem/atcoder_dp_f" TargetMode="External"/><Relationship Id="rId37" Type="http://schemas.openxmlformats.org/officeDocument/2006/relationships/hyperlink" Target="https://oj.vnoi.info/problem/bedao_g01_seqgame" TargetMode="External"/><Relationship Id="rId36" Type="http://schemas.openxmlformats.org/officeDocument/2006/relationships/hyperlink" Target="https://oj.vnoi.info/problem/fc105_giangseq" TargetMode="External"/><Relationship Id="rId39" Type="http://schemas.openxmlformats.org/officeDocument/2006/relationships/hyperlink" Target="https://oj.vnoi.info/problem/bedao_r01_gcdmax" TargetMode="External"/><Relationship Id="rId38" Type="http://schemas.openxmlformats.org/officeDocument/2006/relationships/hyperlink" Target="https://oj.vnoi.info/problem/hello22_maxval" TargetMode="External"/><Relationship Id="rId62" Type="http://schemas.openxmlformats.org/officeDocument/2006/relationships/hyperlink" Target="https://oj.vnoi.info/problem/centre28" TargetMode="External"/><Relationship Id="rId61" Type="http://schemas.openxmlformats.org/officeDocument/2006/relationships/hyperlink" Target="https://oj.vnoi.info/problem/qbschool" TargetMode="External"/><Relationship Id="rId20" Type="http://schemas.openxmlformats.org/officeDocument/2006/relationships/hyperlink" Target="https://oj.vnoi.info/problem/vcoldwat" TargetMode="External"/><Relationship Id="rId64" Type="http://schemas.openxmlformats.org/officeDocument/2006/relationships/hyperlink" Target="https://oj.vnoi.info/problem/trafficn" TargetMode="External"/><Relationship Id="rId63" Type="http://schemas.openxmlformats.org/officeDocument/2006/relationships/hyperlink" Target="https://oj.vnoi.info/problem/bestspot" TargetMode="External"/><Relationship Id="rId22" Type="http://schemas.openxmlformats.org/officeDocument/2006/relationships/hyperlink" Target="https://oj.vnoi.info/problem/bedao_r05_domrooks" TargetMode="External"/><Relationship Id="rId66" Type="http://schemas.openxmlformats.org/officeDocument/2006/relationships/hyperlink" Target="https://oj.vnoi.info/problem/binladen" TargetMode="External"/><Relationship Id="rId21" Type="http://schemas.openxmlformats.org/officeDocument/2006/relationships/hyperlink" Target="https://oj.vnoi.info/problem/nkguard" TargetMode="External"/><Relationship Id="rId65" Type="http://schemas.openxmlformats.org/officeDocument/2006/relationships/hyperlink" Target="https://oj.vnoi.info/problem/roads" TargetMode="External"/><Relationship Id="rId24" Type="http://schemas.openxmlformats.org/officeDocument/2006/relationships/hyperlink" Target="https://oj.vnoi.info/problem/damage" TargetMode="External"/><Relationship Id="rId68" Type="http://schemas.openxmlformats.org/officeDocument/2006/relationships/hyperlink" Target="https://oj.vnoi.info/problem/vnempire" TargetMode="External"/><Relationship Id="rId23" Type="http://schemas.openxmlformats.org/officeDocument/2006/relationships/hyperlink" Target="https://oj.vnoi.info/problem/coci1920_r1_zoo" TargetMode="External"/><Relationship Id="rId67" Type="http://schemas.openxmlformats.org/officeDocument/2006/relationships/hyperlink" Target="https://oj.vnoi.info/problem/coci2021_r4_patkice2" TargetMode="External"/><Relationship Id="rId60" Type="http://schemas.openxmlformats.org/officeDocument/2006/relationships/hyperlink" Target="https://oj.vnoi.info/problem/olp_ct21_solar" TargetMode="External"/><Relationship Id="rId26" Type="http://schemas.openxmlformats.org/officeDocument/2006/relationships/hyperlink" Target="https://oj.vnoi.info/problem/kandp" TargetMode="External"/><Relationship Id="rId25" Type="http://schemas.openxmlformats.org/officeDocument/2006/relationships/hyperlink" Target="https://oj.vnoi.info/problem/pvoi14_2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oj.vnoi.info/problem/atcoder_dp_a" TargetMode="External"/><Relationship Id="rId27" Type="http://schemas.openxmlformats.org/officeDocument/2006/relationships/hyperlink" Target="https://oj.vnoi.info/problem/nkparity" TargetMode="External"/><Relationship Id="rId29" Type="http://schemas.openxmlformats.org/officeDocument/2006/relationships/hyperlink" Target="https://oj.vnoi.info/problem/yugihacker_fibo" TargetMode="External"/><Relationship Id="rId51" Type="http://schemas.openxmlformats.org/officeDocument/2006/relationships/hyperlink" Target="https://oj.vnoi.info/problem/m00pair" TargetMode="External"/><Relationship Id="rId50" Type="http://schemas.openxmlformats.org/officeDocument/2006/relationships/hyperlink" Target="https://oj.vnoi.info/problem/lqdgonme" TargetMode="External"/><Relationship Id="rId53" Type="http://schemas.openxmlformats.org/officeDocument/2006/relationships/hyperlink" Target="https://oj.vnoi.info/problem/coci1920_r5_zapina" TargetMode="External"/><Relationship Id="rId52" Type="http://schemas.openxmlformats.org/officeDocument/2006/relationships/hyperlink" Target="https://oj.vnoi.info/problem/olp_ct20_route" TargetMode="External"/><Relationship Id="rId11" Type="http://schemas.openxmlformats.org/officeDocument/2006/relationships/hyperlink" Target="https://oj.vnoi.info/problem/fcc2021_climbing" TargetMode="External"/><Relationship Id="rId55" Type="http://schemas.openxmlformats.org/officeDocument/2006/relationships/hyperlink" Target="https://oj.vnoi.info/problem/atcoder_dp_p" TargetMode="External"/><Relationship Id="rId10" Type="http://schemas.openxmlformats.org/officeDocument/2006/relationships/hyperlink" Target="https://oj.vnoi.info/problem/c11pairs" TargetMode="External"/><Relationship Id="rId54" Type="http://schemas.openxmlformats.org/officeDocument/2006/relationships/hyperlink" Target="https://oj.vnoi.info/problem/coci1617_r4_kas" TargetMode="External"/><Relationship Id="rId13" Type="http://schemas.openxmlformats.org/officeDocument/2006/relationships/hyperlink" Target="https://oj.vnoi.info/problem/bedao_g04_sudi" TargetMode="External"/><Relationship Id="rId57" Type="http://schemas.openxmlformats.org/officeDocument/2006/relationships/hyperlink" Target="https://oj.vnoi.info/problem/lqdxeui" TargetMode="External"/><Relationship Id="rId12" Type="http://schemas.openxmlformats.org/officeDocument/2006/relationships/hyperlink" Target="https://oj.vnoi.info/problem/kplank" TargetMode="External"/><Relationship Id="rId56" Type="http://schemas.openxmlformats.org/officeDocument/2006/relationships/hyperlink" Target="https://oj.vnoi.info/problem/bedao_r02_tourist" TargetMode="External"/><Relationship Id="rId15" Type="http://schemas.openxmlformats.org/officeDocument/2006/relationships/hyperlink" Target="https://oj.vnoi.info/problem/segtree_itmed" TargetMode="External"/><Relationship Id="rId59" Type="http://schemas.openxmlformats.org/officeDocument/2006/relationships/hyperlink" Target="https://oj.vnoi.info/problem/segtree_itez2" TargetMode="External"/><Relationship Id="rId14" Type="http://schemas.openxmlformats.org/officeDocument/2006/relationships/hyperlink" Target="https://oj.vnoi.info/problem/hirehp" TargetMode="External"/><Relationship Id="rId58" Type="http://schemas.openxmlformats.org/officeDocument/2006/relationships/hyperlink" Target="https://oj.vnoi.info/problem/segtree_itez1" TargetMode="External"/><Relationship Id="rId17" Type="http://schemas.openxmlformats.org/officeDocument/2006/relationships/hyperlink" Target="https://oj.vnoi.info/problem/vmunch" TargetMode="External"/><Relationship Id="rId16" Type="http://schemas.openxmlformats.org/officeDocument/2006/relationships/hyperlink" Target="https://oj.vnoi.info/problem/coci1920_r5_emacs" TargetMode="External"/><Relationship Id="rId19" Type="http://schemas.openxmlformats.org/officeDocument/2006/relationships/hyperlink" Target="https://oj.vnoi.info/problem/qbbishop" TargetMode="External"/><Relationship Id="rId18" Type="http://schemas.openxmlformats.org/officeDocument/2006/relationships/hyperlink" Target="https://oj.vnoi.info/problem/olp304_16_quan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72.86"/>
    <col customWidth="1" min="3" max="3" width="50.43"/>
    <col customWidth="1" min="4" max="4" width="14.0"/>
    <col customWidth="1" min="5" max="26" width="8.71"/>
  </cols>
  <sheetData>
    <row r="1" ht="30.0" customHeight="1">
      <c r="A1" s="1" t="s">
        <v>0</v>
      </c>
      <c r="B1" s="2"/>
      <c r="C1" s="2"/>
      <c r="D1" s="3"/>
    </row>
    <row r="3">
      <c r="A3" s="4" t="s">
        <v>1</v>
      </c>
      <c r="B3" s="5"/>
      <c r="C3" s="5"/>
      <c r="D3" s="6"/>
    </row>
    <row r="4">
      <c r="A4" s="7" t="s">
        <v>2</v>
      </c>
      <c r="B4" s="7" t="s">
        <v>3</v>
      </c>
      <c r="C4" s="7" t="s">
        <v>4</v>
      </c>
      <c r="D4" s="7" t="s">
        <v>5</v>
      </c>
    </row>
    <row r="5">
      <c r="A5" s="7">
        <v>1.0</v>
      </c>
      <c r="B5" s="7" t="str">
        <f>IFERROR(__xludf.DUMMYFUNCTION("IMPORTXML(""https://oj.vnoi.info/problem/fc035_keylogger"",""//title"")"),"Loading...")</f>
        <v>Loading...</v>
      </c>
      <c r="C5" s="8" t="s">
        <v>6</v>
      </c>
      <c r="D5" s="7"/>
    </row>
    <row r="6">
      <c r="A6" s="7">
        <f t="shared" ref="A6:A19" si="1">A5+1</f>
        <v>2</v>
      </c>
      <c r="B6" s="7" t="str">
        <f>IFERROR(__xludf.DUMMYFUNCTION("IMPORTXML(""https://oj.vnoi.info/problem/fc053_evenup"",""//title"")"),"Free Contest 53 - EVENUP - VNOJ: VNOI Online Judge")</f>
        <v>Free Contest 53 - EVENUP - VNOJ: VNOI Online Judge</v>
      </c>
      <c r="C6" s="8" t="s">
        <v>7</v>
      </c>
      <c r="D6" s="7"/>
    </row>
    <row r="7">
      <c r="A7" s="7">
        <f t="shared" si="1"/>
        <v>3</v>
      </c>
      <c r="B7" s="7" t="str">
        <f>IFERROR(__xludf.DUMMYFUNCTION("IMPORTXML(""https://oj.vnoi.info/problem/yugihacker_findmin"",""//title"")"),"#N/A")</f>
        <v>#N/A</v>
      </c>
      <c r="C7" s="9" t="s">
        <v>8</v>
      </c>
      <c r="D7" s="7"/>
    </row>
    <row r="8">
      <c r="A8" s="7">
        <f t="shared" si="1"/>
        <v>4</v>
      </c>
      <c r="B8" s="7" t="str">
        <f>IFERROR(__xludf.DUMMYFUNCTION("IMPORTXML(""https://oj.vnoi.info/problem/kagain"",""//title"")"),"Chiến trường Ô qua - VNOJ: VNOI Online Judge")</f>
        <v>Chiến trường Ô qua - VNOJ: VNOI Online Judge</v>
      </c>
      <c r="C8" s="9" t="s">
        <v>9</v>
      </c>
      <c r="D8" s="7"/>
    </row>
    <row r="9">
      <c r="A9" s="7">
        <f t="shared" si="1"/>
        <v>5</v>
      </c>
      <c r="B9" s="7" t="str">
        <f>IFERROR(__xludf.DUMMYFUNCTION("IMPORTXML(""https://oj.vnoi.info/problem/mink"",""//title"")"),"Huyền thoại Lục Vân Tiên - VNOJ: VNOI Online Judge")</f>
        <v>Huyền thoại Lục Vân Tiên - VNOJ: VNOI Online Judge</v>
      </c>
      <c r="C9" s="9" t="s">
        <v>10</v>
      </c>
      <c r="D9" s="7"/>
    </row>
    <row r="10">
      <c r="A10" s="7">
        <f t="shared" si="1"/>
        <v>6</v>
      </c>
      <c r="B10" s="7" t="str">
        <f>IFERROR(__xludf.DUMMYFUNCTION("IMPORTXML(C10,""//title"")"),"Hình chữ nhật 0 1 - VNOJ: VNOI Online Judge")</f>
        <v>Hình chữ nhật 0 1 - VNOJ: VNOI Online Judge</v>
      </c>
      <c r="C10" s="9" t="s">
        <v>11</v>
      </c>
      <c r="D10" s="7"/>
    </row>
    <row r="11">
      <c r="A11" s="7">
        <f t="shared" si="1"/>
        <v>7</v>
      </c>
      <c r="B11" s="7" t="str">
        <f>IFERROR(__xludf.DUMMYFUNCTION("IMPORTXML(C11,""//title"")"),"Đếm hình chữ nhật trên bảng 0-1 - VNOJ: VNOI Online Judge")</f>
        <v>Đếm hình chữ nhật trên bảng 0-1 - VNOJ: VNOI Online Judge</v>
      </c>
      <c r="C11" s="9" t="s">
        <v>12</v>
      </c>
      <c r="D11" s="7"/>
    </row>
    <row r="12">
      <c r="A12" s="7">
        <f t="shared" si="1"/>
        <v>8</v>
      </c>
      <c r="B12" s="7" t="str">
        <f>IFERROR(__xludf.DUMMYFUNCTION("IMPORTXML(C12,""//title"")"),"Đếm các hình chữ nhật - VNOJ: VNOI Online Judge")</f>
        <v>Đếm các hình chữ nhật - VNOJ: VNOI Online Judge</v>
      </c>
      <c r="C12" s="9" t="s">
        <v>13</v>
      </c>
      <c r="D12" s="7"/>
    </row>
    <row r="13">
      <c r="A13" s="7">
        <f t="shared" si="1"/>
        <v>9</v>
      </c>
      <c r="B13" s="7" t="str">
        <f>IFERROR(__xludf.DUMMYFUNCTION("IMPORTXML(C13,""//title"")"),"Hình vuông 0 1 - VNOJ: VNOI Online Judge")</f>
        <v>Hình vuông 0 1 - VNOJ: VNOI Online Judge</v>
      </c>
      <c r="C13" s="9" t="s">
        <v>14</v>
      </c>
      <c r="D13" s="7"/>
    </row>
    <row r="14">
      <c r="A14" s="7">
        <f t="shared" si="1"/>
        <v>10</v>
      </c>
      <c r="B14" s="7" t="str">
        <f>IFERROR(__xludf.DUMMYFUNCTION("IMPORTXML(C14,""//title"")"),"Đếm cặp - VNOJ: VNOI Online Judge")</f>
        <v>Đếm cặp - VNOJ: VNOI Online Judge</v>
      </c>
      <c r="C14" s="9" t="s">
        <v>15</v>
      </c>
      <c r="D14" s="7"/>
    </row>
    <row r="15">
      <c r="A15" s="7">
        <f t="shared" si="1"/>
        <v>11</v>
      </c>
      <c r="B15" s="7" t="str">
        <f>IFERROR(__xludf.DUMMYFUNCTION("IMPORTXML(C15,""//title"")"),"Free Contest Cup 2021 - CLIMBING - VNOJ: VNOI Online Judge")</f>
        <v>Free Contest Cup 2021 - CLIMBING - VNOJ: VNOI Online Judge</v>
      </c>
      <c r="C15" s="9" t="s">
        <v>16</v>
      </c>
      <c r="D15" s="7"/>
    </row>
    <row r="16">
      <c r="A16" s="7">
        <f t="shared" si="1"/>
        <v>12</v>
      </c>
      <c r="B16" s="7" t="str">
        <f>IFERROR(__xludf.DUMMYFUNCTION("IMPORTXML(C16,""//title"")"),"Bán dừa - VNOJ: VNOI Online Judge")</f>
        <v>Bán dừa - VNOJ: VNOI Online Judge</v>
      </c>
      <c r="C16" s="9" t="s">
        <v>17</v>
      </c>
      <c r="D16" s="7"/>
    </row>
    <row r="17">
      <c r="A17" s="7">
        <f t="shared" si="1"/>
        <v>13</v>
      </c>
      <c r="B17" s="7" t="str">
        <f>IFERROR(__xludf.DUMMYFUNCTION("IMPORTXML(C17,""//title"")"),"Bedao Grand Contest 04 - SUDI - VNOJ: VNOI Online Judge")</f>
        <v>Bedao Grand Contest 04 - SUDI - VNOJ: VNOI Online Judge</v>
      </c>
      <c r="C17" s="9" t="s">
        <v>18</v>
      </c>
      <c r="D17" s="7"/>
    </row>
    <row r="18">
      <c r="A18" s="7">
        <f t="shared" si="1"/>
        <v>14</v>
      </c>
      <c r="B18" s="7" t="str">
        <f>IFERROR(__xludf.DUMMYFUNCTION("IMPORTXML(C18,""//title"")"),"Cho thuê xe - VNOJ: VNOI Online Judge")</f>
        <v>Cho thuê xe - VNOJ: VNOI Online Judge</v>
      </c>
      <c r="C18" s="9" t="s">
        <v>19</v>
      </c>
      <c r="D18" s="7"/>
    </row>
    <row r="19">
      <c r="A19" s="7">
        <f t="shared" si="1"/>
        <v>15</v>
      </c>
      <c r="B19" s="7" t="str">
        <f>IFERROR(__xludf.DUMMYFUNCTION("IMPORTXML(C19,""//title"")"),"Educational Segment Tree Contest - ITMED - VNOJ: VNOI Online Judge")</f>
        <v>Educational Segment Tree Contest - ITMED - VNOJ: VNOI Online Judge</v>
      </c>
      <c r="C19" s="9" t="s">
        <v>20</v>
      </c>
      <c r="D19" s="7"/>
    </row>
    <row r="20">
      <c r="A20" s="4" t="s">
        <v>21</v>
      </c>
      <c r="B20" s="5"/>
      <c r="C20" s="5"/>
      <c r="D20" s="6"/>
    </row>
    <row r="21" ht="15.75" customHeight="1">
      <c r="A21" s="7" t="s">
        <v>2</v>
      </c>
      <c r="B21" s="7" t="s">
        <v>3</v>
      </c>
      <c r="C21" s="7" t="s">
        <v>4</v>
      </c>
      <c r="D21" s="7" t="s">
        <v>5</v>
      </c>
    </row>
    <row r="22" ht="15.75" customHeight="1">
      <c r="A22" s="7">
        <v>1.0</v>
      </c>
      <c r="B22" s="7" t="str">
        <f>IFERROR(__xludf.DUMMYFUNCTION("IMPORTXML(C22,""//title"")"),"COCI 2019/2020 - Contest 5 - Emacs - VNOJ: VNOI Online Judge")</f>
        <v>COCI 2019/2020 - Contest 5 - Emacs - VNOJ: VNOI Online Judge</v>
      </c>
      <c r="C22" s="9" t="s">
        <v>22</v>
      </c>
      <c r="D22" s="10" t="s">
        <v>23</v>
      </c>
    </row>
    <row r="23" ht="15.75" customHeight="1">
      <c r="A23" s="7">
        <f t="shared" ref="A23:A33" si="2">A22+1</f>
        <v>2</v>
      </c>
      <c r="B23" s="7" t="str">
        <f>IFERROR(__xludf.DUMMYFUNCTION("IMPORTXML(C23,""//title"")"),"Gặm cỏ - VNOJ: VNOI Online Judge")</f>
        <v>Gặm cỏ - VNOJ: VNOI Online Judge</v>
      </c>
      <c r="C23" s="9" t="s">
        <v>24</v>
      </c>
      <c r="D23" s="10" t="s">
        <v>23</v>
      </c>
    </row>
    <row r="24" ht="15.75" customHeight="1">
      <c r="A24" s="7">
        <f t="shared" si="2"/>
        <v>3</v>
      </c>
      <c r="B24" s="7" t="str">
        <f>IFERROR(__xludf.DUMMYFUNCTION("IMPORTXML(C24,""//title"")"),"Olympic 30/4 2016 - Khối 10 - Bài 1 - QUÂN MÃ - VNOJ: VNOI Online Judge")</f>
        <v>Olympic 30/4 2016 - Khối 10 - Bài 1 - QUÂN MÃ - VNOJ: VNOI Online Judge</v>
      </c>
      <c r="C24" s="9" t="s">
        <v>25</v>
      </c>
      <c r="D24" s="10" t="s">
        <v>23</v>
      </c>
    </row>
    <row r="25" ht="15.75" customHeight="1">
      <c r="A25" s="7">
        <f t="shared" si="2"/>
        <v>4</v>
      </c>
      <c r="B25" s="7" t="str">
        <f>IFERROR(__xludf.DUMMYFUNCTION("IMPORTXML(C25,""//title"")"),"VOI 06 Bài 2 - Quân tượng - VNOJ: VNOI Online Judge")</f>
        <v>VOI 06 Bài 2 - Quân tượng - VNOJ: VNOI Online Judge</v>
      </c>
      <c r="C25" s="11" t="s">
        <v>26</v>
      </c>
      <c r="D25" s="10" t="s">
        <v>23</v>
      </c>
    </row>
    <row r="26" ht="15.75" customHeight="1">
      <c r="A26" s="7">
        <f t="shared" si="2"/>
        <v>5</v>
      </c>
      <c r="B26" s="7" t="str">
        <f>IFERROR(__xludf.DUMMYFUNCTION("IMPORTXML(C26,""//title"")"),"Loading...")</f>
        <v>Loading...</v>
      </c>
      <c r="C26" s="9" t="s">
        <v>27</v>
      </c>
      <c r="D26" s="10" t="s">
        <v>23</v>
      </c>
    </row>
    <row r="27" ht="15.75" customHeight="1">
      <c r="A27" s="7">
        <f t="shared" si="2"/>
        <v>6</v>
      </c>
      <c r="B27" s="7" t="str">
        <f>IFERROR(__xludf.DUMMYFUNCTION("IMPORTXML(C27,""//title"")"),"Bảo vệ nông trang - VNOJ: VNOI Online Judge")</f>
        <v>Bảo vệ nông trang - VNOJ: VNOI Online Judge</v>
      </c>
      <c r="C27" s="9" t="s">
        <v>28</v>
      </c>
      <c r="D27" s="10" t="s">
        <v>23</v>
      </c>
    </row>
    <row r="28" ht="15.75" customHeight="1">
      <c r="A28" s="7">
        <f t="shared" si="2"/>
        <v>7</v>
      </c>
      <c r="B28" s="7" t="str">
        <f>IFERROR(__xludf.DUMMYFUNCTION("IMPORTXML(C28,""//title"")"),"Bedao Regular Contest 05 - DOMROOKS - VNOJ: VNOI Online Judge")</f>
        <v>Bedao Regular Contest 05 - DOMROOKS - VNOJ: VNOI Online Judge</v>
      </c>
      <c r="C28" s="9" t="s">
        <v>29</v>
      </c>
      <c r="D28" s="7"/>
    </row>
    <row r="29" ht="15.75" customHeight="1">
      <c r="A29" s="7">
        <f t="shared" si="2"/>
        <v>8</v>
      </c>
      <c r="B29" s="7" t="str">
        <f>IFERROR(__xludf.DUMMYFUNCTION("IMPORTXML(C29,""//title"")"),"COCI 2019/2020 - Contest 1 - Zoo - VNOJ: VNOI Online Judge")</f>
        <v>COCI 2019/2020 - Contest 1 - Zoo - VNOJ: VNOI Online Judge</v>
      </c>
      <c r="C29" s="9" t="s">
        <v>30</v>
      </c>
      <c r="D29" s="7"/>
    </row>
    <row r="30" ht="15.75" customHeight="1">
      <c r="A30" s="7">
        <f t="shared" si="2"/>
        <v>9</v>
      </c>
      <c r="B30" s="7" t="str">
        <f>IFERROR(__xludf.DUMMYFUNCTION("IMPORTXML(C30,""//title"")"),"Động đất - VNOJ: VNOI Online Judge")</f>
        <v>Động đất - VNOJ: VNOI Online Judge</v>
      </c>
      <c r="C30" s="9" t="s">
        <v>31</v>
      </c>
      <c r="D30" s="7"/>
    </row>
    <row r="31" ht="15.75" customHeight="1">
      <c r="A31" s="7">
        <f t="shared" si="2"/>
        <v>10</v>
      </c>
      <c r="B31" s="7" t="str">
        <f>IFERROR(__xludf.DUMMYFUNCTION("IMPORTXML(C31,""//title"")"),"CHỌN ROBOT - VNOJ: VNOI Online Judge")</f>
        <v>CHỌN ROBOT - VNOJ: VNOI Online Judge</v>
      </c>
      <c r="C31" s="9" t="s">
        <v>32</v>
      </c>
      <c r="D31" s="7"/>
    </row>
    <row r="32" ht="15.75" customHeight="1">
      <c r="A32" s="7">
        <f t="shared" si="2"/>
        <v>11</v>
      </c>
      <c r="B32" s="7" t="str">
        <f>IFERROR(__xludf.DUMMYFUNCTION("IMPORTXML(C32,""//title"")"),"Mã và tốt - VNOJ: VNOI Online Judge")</f>
        <v>Mã và tốt - VNOJ: VNOI Online Judge</v>
      </c>
      <c r="C32" s="9" t="s">
        <v>33</v>
      </c>
      <c r="D32" s="7"/>
    </row>
    <row r="33" ht="15.75" customHeight="1">
      <c r="A33" s="7">
        <f t="shared" si="2"/>
        <v>12</v>
      </c>
      <c r="B33" s="7" t="str">
        <f>IFERROR(__xludf.DUMMYFUNCTION("IMPORTXML(C33,""//title"")"),"Mạng chẵn lẻ - VNOJ: VNOI Online Judge")</f>
        <v>Mạng chẵn lẻ - VNOJ: VNOI Online Judge</v>
      </c>
      <c r="C33" s="9" t="s">
        <v>34</v>
      </c>
      <c r="D33" s="7"/>
    </row>
    <row r="34" ht="15.75" customHeight="1">
      <c r="A34" s="4" t="s">
        <v>35</v>
      </c>
      <c r="B34" s="5"/>
      <c r="C34" s="5"/>
      <c r="D34" s="6"/>
    </row>
    <row r="35" ht="15.75" customHeight="1">
      <c r="A35" s="7" t="s">
        <v>2</v>
      </c>
      <c r="B35" s="7" t="s">
        <v>3</v>
      </c>
      <c r="C35" s="7" t="s">
        <v>4</v>
      </c>
      <c r="D35" s="7" t="s">
        <v>5</v>
      </c>
    </row>
    <row r="36" ht="15.75" customHeight="1">
      <c r="A36" s="7">
        <v>1.0</v>
      </c>
      <c r="B36" s="7" t="str">
        <f>IFERROR(__xludf.DUMMYFUNCTION("IMPORTXML(C36,""//title"")"),"Loading...")</f>
        <v>Loading...</v>
      </c>
      <c r="C36" s="9" t="s">
        <v>36</v>
      </c>
      <c r="D36" s="10" t="s">
        <v>23</v>
      </c>
    </row>
    <row r="37" ht="15.75" customHeight="1">
      <c r="A37" s="7">
        <f t="shared" ref="A37:A70" si="3">A36+1</f>
        <v>2</v>
      </c>
      <c r="B37" s="7" t="str">
        <f>IFERROR(__xludf.DUMMYFUNCTION("IMPORTXML(C37,""//title"")"),"#N/A")</f>
        <v>#N/A</v>
      </c>
      <c r="C37" s="9" t="s">
        <v>37</v>
      </c>
      <c r="D37" s="7"/>
    </row>
    <row r="38" ht="15.75" customHeight="1">
      <c r="A38" s="7">
        <f t="shared" si="3"/>
        <v>3</v>
      </c>
      <c r="B38" s="7" t="str">
        <f>IFERROR(__xludf.DUMMYFUNCTION("IMPORTXML(C38,""//title"")"),"Loading...")</f>
        <v>Loading...</v>
      </c>
      <c r="C38" s="9" t="s">
        <v>38</v>
      </c>
      <c r="D38" s="10" t="s">
        <v>23</v>
      </c>
    </row>
    <row r="39" ht="15.75" customHeight="1">
      <c r="A39" s="7">
        <f t="shared" si="3"/>
        <v>4</v>
      </c>
      <c r="B39" s="7" t="str">
        <f>IFERROR(__xludf.DUMMYFUNCTION("IMPORTXML(C39,""//title"")"),"Atcoder Educational DP Contest C - Vacation - VNOJ: VNOI Online Judge")</f>
        <v>Atcoder Educational DP Contest C - Vacation - VNOJ: VNOI Online Judge</v>
      </c>
      <c r="C39" s="9" t="s">
        <v>39</v>
      </c>
      <c r="D39" s="7"/>
    </row>
    <row r="40" ht="15.75" customHeight="1">
      <c r="A40" s="7">
        <f t="shared" si="3"/>
        <v>5</v>
      </c>
      <c r="B40" s="7" t="str">
        <f>IFERROR(__xludf.DUMMYFUNCTION("IMPORTXML(C40,""//title"")"),"#N/A")</f>
        <v>#N/A</v>
      </c>
      <c r="C40" s="9" t="s">
        <v>40</v>
      </c>
      <c r="D40" s="7"/>
    </row>
    <row r="41" ht="15.75" customHeight="1">
      <c r="A41" s="7">
        <f t="shared" si="3"/>
        <v>6</v>
      </c>
      <c r="B41" s="7" t="str">
        <f>IFERROR(__xludf.DUMMYFUNCTION("IMPORTXML(C41,""//title"")"),"Bedao Regular Contest 06 - EXAMS - VNOJ: VNOI Online Judge")</f>
        <v>Bedao Regular Contest 06 - EXAMS - VNOJ: VNOI Online Judge</v>
      </c>
      <c r="C41" s="9" t="s">
        <v>41</v>
      </c>
      <c r="D41" s="7"/>
    </row>
    <row r="42" ht="15.75" customHeight="1">
      <c r="A42" s="7">
        <f t="shared" si="3"/>
        <v>7</v>
      </c>
      <c r="B42" s="7" t="str">
        <f>IFERROR(__xludf.DUMMYFUNCTION("IMPORTXML(C42,""//title"")"),"Atcoder Educational DP Contest D - Knapsack 1 - VNOJ: VNOI Online Judge")</f>
        <v>Atcoder Educational DP Contest D - Knapsack 1 - VNOJ: VNOI Online Judge</v>
      </c>
      <c r="C42" s="9" t="s">
        <v>42</v>
      </c>
      <c r="D42" s="7"/>
    </row>
    <row r="43" ht="15.75" customHeight="1">
      <c r="A43" s="7">
        <f t="shared" si="3"/>
        <v>8</v>
      </c>
      <c r="B43" s="7" t="str">
        <f>IFERROR(__xludf.DUMMYFUNCTION("IMPORTXML(C43,""//title"")"),"Atcoder Educational DP Contest E - Knapsack 2 - VNOJ: VNOI Online Judge")</f>
        <v>Atcoder Educational DP Contest E - Knapsack 2 - VNOJ: VNOI Online Judge</v>
      </c>
      <c r="C43" s="9" t="s">
        <v>43</v>
      </c>
      <c r="D43" s="7"/>
    </row>
    <row r="44" ht="15.75" customHeight="1">
      <c r="A44" s="7">
        <f t="shared" si="3"/>
        <v>9</v>
      </c>
      <c r="B44" s="7" t="str">
        <f>IFERROR(__xludf.DUMMYFUNCTION("IMPORTXML(C44,""//title"")"),"Dãy con tăng dài nhất (bản dễ) - VNOJ: VNOI Online Judge")</f>
        <v>Dãy con tăng dài nhất (bản dễ) - VNOJ: VNOI Online Judge</v>
      </c>
      <c r="C44" s="9" t="s">
        <v>44</v>
      </c>
      <c r="D44" s="7"/>
    </row>
    <row r="45" ht="15.75" customHeight="1">
      <c r="A45" s="7">
        <f t="shared" si="3"/>
        <v>10</v>
      </c>
      <c r="B45" s="7" t="str">
        <f>IFERROR(__xludf.DUMMYFUNCTION("IMPORTXML(C45,""//title"")"),"Xúc xắc bò - VNOJ: VNOI Online Judge")</f>
        <v>Xúc xắc bò - VNOJ: VNOI Online Judge</v>
      </c>
      <c r="C45" s="8" t="s">
        <v>45</v>
      </c>
      <c r="D45" s="7"/>
    </row>
    <row r="46" ht="15.75" customHeight="1">
      <c r="A46" s="7">
        <f t="shared" si="3"/>
        <v>11</v>
      </c>
      <c r="B46" s="7" t="str">
        <f>IFERROR(__xludf.DUMMYFUNCTION("IMPORTXML(C46,""//title"")"),"Bedao Grand Contest 06 - LDS - VNOJ: VNOI Online Judge")</f>
        <v>Bedao Grand Contest 06 - LDS - VNOJ: VNOI Online Judge</v>
      </c>
      <c r="C46" s="9" t="s">
        <v>46</v>
      </c>
      <c r="D46" s="7"/>
    </row>
    <row r="47" ht="15.75" customHeight="1">
      <c r="A47" s="7">
        <f t="shared" si="3"/>
        <v>12</v>
      </c>
      <c r="B47" s="7" t="str">
        <f>IFERROR(__xludf.DUMMYFUNCTION("IMPORTXML(C47,""//title"")"),"Atcoder Educational DP Contest F - LCS - VNOJ: VNOI Online Judge")</f>
        <v>Atcoder Educational DP Contest F - LCS - VNOJ: VNOI Online Judge</v>
      </c>
      <c r="C47" s="8" t="s">
        <v>47</v>
      </c>
      <c r="D47" s="7"/>
    </row>
    <row r="48" ht="15.75" customHeight="1">
      <c r="A48" s="7">
        <f t="shared" si="3"/>
        <v>13</v>
      </c>
      <c r="B48" s="7" t="str">
        <f>IFERROR(__xludf.DUMMYFUNCTION("IMPORTXML(C48,""//title"")"),"#N/A")</f>
        <v>#N/A</v>
      </c>
      <c r="C48" s="9" t="s">
        <v>48</v>
      </c>
      <c r="D48" s="7"/>
    </row>
    <row r="49" ht="15.75" customHeight="1">
      <c r="A49" s="7">
        <f t="shared" si="3"/>
        <v>14</v>
      </c>
      <c r="B49" s="7" t="str">
        <f>IFERROR(__xludf.DUMMYFUNCTION("IMPORTXML(C49,""//title"")"),"Free Contest Testing Round 29 - MOWLAWN - VNOJ: VNOI Online Judge")</f>
        <v>Free Contest Testing Round 29 - MOWLAWN - VNOJ: VNOI Online Judge</v>
      </c>
      <c r="C49" s="9" t="s">
        <v>49</v>
      </c>
      <c r="D49" s="7"/>
    </row>
    <row r="50" ht="15.75" customHeight="1">
      <c r="A50" s="7">
        <f t="shared" si="3"/>
        <v>15</v>
      </c>
      <c r="B50" s="7" t="str">
        <f>IFERROR(__xludf.DUMMYFUNCTION("IMPORTXML(C50,""//title"")"),"Free Contest 17 - MOWLAWN - VNOJ: VNOI Online Judge")</f>
        <v>Free Contest 17 - MOWLAWN - VNOJ: VNOI Online Judge</v>
      </c>
      <c r="C50" s="9" t="s">
        <v>50</v>
      </c>
      <c r="D50" s="7"/>
    </row>
    <row r="51" ht="15.75" customHeight="1">
      <c r="A51" s="7">
        <f t="shared" si="3"/>
        <v>16</v>
      </c>
      <c r="B51" s="7" t="str">
        <f>IFERROR(__xludf.DUMMYFUNCTION("IMPORTXML(C51,""//title"")"),"Free Contest Testing Round 17 - GIANGSEQ - VNOJ: VNOI Online Judge")</f>
        <v>Free Contest Testing Round 17 - GIANGSEQ - VNOJ: VNOI Online Judge</v>
      </c>
      <c r="C51" s="9" t="s">
        <v>51</v>
      </c>
      <c r="D51" s="7"/>
    </row>
    <row r="52" ht="15.75" customHeight="1">
      <c r="A52" s="7">
        <f t="shared" si="3"/>
        <v>17</v>
      </c>
      <c r="B52" s="7" t="str">
        <f>IFERROR(__xludf.DUMMYFUNCTION("IMPORTXML(C52,""//title"")"),"Free Contest 105 - GIANGSEQ - VNOJ: VNOI Online Judge")</f>
        <v>Free Contest 105 - GIANGSEQ - VNOJ: VNOI Online Judge</v>
      </c>
      <c r="C52" s="9" t="s">
        <v>52</v>
      </c>
      <c r="D52" s="7"/>
    </row>
    <row r="53" ht="15.75" customHeight="1">
      <c r="A53" s="7">
        <f t="shared" si="3"/>
        <v>18</v>
      </c>
      <c r="B53" s="7" t="str">
        <f>IFERROR(__xludf.DUMMYFUNCTION("IMPORTXML(C53,""//title"")"),"Bedao Grand Contest 01 - SEQGAME - VNOJ: VNOI Online Judge")</f>
        <v>Bedao Grand Contest 01 - SEQGAME - VNOJ: VNOI Online Judge</v>
      </c>
      <c r="C53" s="9" t="s">
        <v>53</v>
      </c>
      <c r="D53" s="7"/>
    </row>
    <row r="54" ht="15.75" customHeight="1">
      <c r="A54" s="7">
        <f t="shared" si="3"/>
        <v>19</v>
      </c>
      <c r="B54" s="7" t="str">
        <f>IFERROR(__xludf.DUMMYFUNCTION("IMPORTXML(C54,""//title"")"),"Bedao MAXVALUE Hay Không? Hay Hay - VNOJ: VNOI Online Judge")</f>
        <v>Bedao MAXVALUE Hay Không? Hay Hay - VNOJ: VNOI Online Judge</v>
      </c>
      <c r="C54" s="9" t="s">
        <v>54</v>
      </c>
      <c r="D54" s="7"/>
    </row>
    <row r="55" ht="15.75" customHeight="1">
      <c r="A55" s="7">
        <f t="shared" si="3"/>
        <v>20</v>
      </c>
      <c r="B55" s="7" t="str">
        <f>IFERROR(__xludf.DUMMYFUNCTION("IMPORTXML(C55,""//title"")"),"Bedao Regular Contest 01 - GCDMAX - VNOJ: VNOI Online Judge")</f>
        <v>Bedao Regular Contest 01 - GCDMAX - VNOJ: VNOI Online Judge</v>
      </c>
      <c r="C55" s="9" t="s">
        <v>55</v>
      </c>
      <c r="D55" s="7"/>
    </row>
    <row r="56" ht="15.75" customHeight="1">
      <c r="A56" s="7">
        <f t="shared" si="3"/>
        <v>21</v>
      </c>
      <c r="B56" s="7" t="str">
        <f>IFERROR(__xludf.DUMMYFUNCTION("IMPORTXML(C56,""//title"")"),"Bulls and Cows - VNOJ: VNOI Online Judge")</f>
        <v>Bulls and Cows - VNOJ: VNOI Online Judge</v>
      </c>
      <c r="C56" s="9" t="s">
        <v>56</v>
      </c>
      <c r="D56" s="7"/>
    </row>
    <row r="57" ht="15.75" customHeight="1">
      <c r="A57" s="7">
        <f t="shared" si="3"/>
        <v>22</v>
      </c>
      <c r="B57" s="7" t="str">
        <f>IFERROR(__xludf.DUMMYFUNCTION("IMPORTXML(C57,""//title"")"),"Bội số chung nhỏ nhất - VNOJ: VNOI Online Judge")</f>
        <v>Bội số chung nhỏ nhất - VNOJ: VNOI Online Judge</v>
      </c>
      <c r="C57" s="9" t="s">
        <v>57</v>
      </c>
      <c r="D57" s="7"/>
    </row>
    <row r="58" ht="15.75" customHeight="1">
      <c r="A58" s="7">
        <f t="shared" si="3"/>
        <v>23</v>
      </c>
      <c r="B58" s="7" t="str">
        <f>IFERROR(__xludf.DUMMYFUNCTION("IMPORTXML(C58,""//title"")"),"Rút gọn đoạn - VNOJ: VNOI Online Judge")</f>
        <v>Rút gọn đoạn - VNOJ: VNOI Online Judge</v>
      </c>
      <c r="C58" s="9" t="s">
        <v>58</v>
      </c>
      <c r="D58" s="7"/>
    </row>
    <row r="59" ht="15.75" customHeight="1">
      <c r="A59" s="7">
        <f t="shared" si="3"/>
        <v>24</v>
      </c>
      <c r="B59" s="7" t="str">
        <f>IFERROR(__xludf.DUMMYFUNCTION("IMPORTXML(C59,""//title"")"),"Đổi tiền - VNOJ: VNOI Online Judge")</f>
        <v>Đổi tiền - VNOJ: VNOI Online Judge</v>
      </c>
      <c r="C59" s="9" t="s">
        <v>59</v>
      </c>
      <c r="D59" s="7"/>
    </row>
    <row r="60" ht="15.75" customHeight="1">
      <c r="A60" s="7">
        <f t="shared" si="3"/>
        <v>25</v>
      </c>
      <c r="B60" s="7" t="str">
        <f>IFERROR(__xludf.DUMMYFUNCTION("IMPORTXML(C60,""//title"")"),"Thang máy vũ trụ - VNOJ: VNOI Online Judge")</f>
        <v>Thang máy vũ trụ - VNOJ: VNOI Online Judge</v>
      </c>
      <c r="C60" s="9" t="s">
        <v>60</v>
      </c>
      <c r="D60" s="7"/>
    </row>
    <row r="61" ht="15.75" customHeight="1">
      <c r="A61" s="7">
        <f t="shared" si="3"/>
        <v>26</v>
      </c>
      <c r="B61" s="7" t="str">
        <f>IFERROR(__xludf.DUMMYFUNCTION("IMPORTXML(C61,""//title"")"),"Free Contest 9 - PALINEZ - VNOJ: VNOI Online Judge")</f>
        <v>Free Contest 9 - PALINEZ - VNOJ: VNOI Online Judge</v>
      </c>
      <c r="C61" s="9" t="s">
        <v>61</v>
      </c>
      <c r="D61" s="7"/>
    </row>
    <row r="62" ht="15.75" customHeight="1">
      <c r="A62" s="7">
        <f t="shared" si="3"/>
        <v>27</v>
      </c>
      <c r="B62" s="7" t="str">
        <f>IFERROR(__xludf.DUMMYFUNCTION("IMPORTXML(C62,""//title"")"),"Tìm số - VNOJ: VNOI Online Judge")</f>
        <v>Tìm số - VNOJ: VNOI Online Judge</v>
      </c>
      <c r="C62" s="9" t="s">
        <v>62</v>
      </c>
      <c r="D62" s="7"/>
    </row>
    <row r="63" ht="15.75" customHeight="1">
      <c r="A63" s="7">
        <f t="shared" si="3"/>
        <v>28</v>
      </c>
      <c r="B63" s="7" t="str">
        <f>IFERROR(__xludf.DUMMYFUNCTION("IMPORTXML(C63,""//title"")"),"HAOI 5000 - VNOJ: VNOI Online Judge")</f>
        <v>HAOI 5000 - VNOJ: VNOI Online Judge</v>
      </c>
      <c r="C63" s="9" t="s">
        <v>63</v>
      </c>
      <c r="D63" s="7"/>
    </row>
    <row r="64" ht="15.75" customHeight="1">
      <c r="A64" s="7">
        <f t="shared" si="3"/>
        <v>29</v>
      </c>
      <c r="B64" s="7" t="str">
        <f>IFERROR(__xludf.DUMMYFUNCTION("IMPORTXML(C64,""//title"")"),"Cho thuê xe - VNOJ: VNOI Online Judge")</f>
        <v>Cho thuê xe - VNOJ: VNOI Online Judge</v>
      </c>
      <c r="C64" s="9" t="s">
        <v>19</v>
      </c>
      <c r="D64" s="7"/>
    </row>
    <row r="65" ht="15.75" customHeight="1">
      <c r="A65" s="7">
        <f t="shared" si="3"/>
        <v>30</v>
      </c>
      <c r="B65" s="7" t="str">
        <f>IFERROR(__xludf.DUMMYFUNCTION("IMPORTXML(C65,""//title"")"),"Lát gạch - VNOJ: VNOI Online Judge")</f>
        <v>Lát gạch - VNOJ: VNOI Online Judge</v>
      </c>
      <c r="C65" s="9" t="s">
        <v>64</v>
      </c>
      <c r="D65" s="7"/>
    </row>
    <row r="66" ht="15.75" customHeight="1">
      <c r="A66" s="7">
        <f t="shared" si="3"/>
        <v>31</v>
      </c>
      <c r="B66" s="7" t="str">
        <f>IFERROR(__xludf.DUMMYFUNCTION("IMPORTXML(C66,""//title"")"),"Dãy con chung dài nhất (new ver) - VNOJ: VNOI Online Judge")</f>
        <v>Dãy con chung dài nhất (new ver) - VNOJ: VNOI Online Judge</v>
      </c>
      <c r="C66" s="9" t="s">
        <v>65</v>
      </c>
      <c r="D66" s="7"/>
    </row>
    <row r="67" ht="15.75" customHeight="1">
      <c r="A67" s="7">
        <f t="shared" si="3"/>
        <v>32</v>
      </c>
      <c r="B67" s="7" t="str">
        <f>IFERROR(__xludf.DUMMYFUNCTION("IMPORTXML(C67,""//title"")"),"0 0 Pairs - VNOJ: VNOI Online Judge")</f>
        <v>0 0 Pairs - VNOJ: VNOI Online Judge</v>
      </c>
      <c r="C67" s="9" t="s">
        <v>66</v>
      </c>
      <c r="D67" s="7"/>
    </row>
    <row r="68" ht="15.75" customHeight="1">
      <c r="A68" s="7">
        <f t="shared" si="3"/>
        <v>33</v>
      </c>
      <c r="B68" s="7" t="str">
        <f>IFERROR(__xludf.DUMMYFUNCTION("IMPORTXML(C68,""//title"")"),"Olympic Sinh Viên 2020 - Chuyên tin - Đường đi - VNOJ: VNOI Online Judge")</f>
        <v>Olympic Sinh Viên 2020 - Chuyên tin - Đường đi - VNOJ: VNOI Online Judge</v>
      </c>
      <c r="C68" s="9" t="s">
        <v>67</v>
      </c>
      <c r="D68" s="7"/>
    </row>
    <row r="69" ht="15.75" customHeight="1">
      <c r="A69" s="7">
        <f t="shared" si="3"/>
        <v>34</v>
      </c>
      <c r="B69" s="7" t="str">
        <f>IFERROR(__xludf.DUMMYFUNCTION("IMPORTXML(C69,""//title"")"),"COCI 2019/2020 - Contest 5 - Zapina - VNOJ: VNOI Online Judge")</f>
        <v>COCI 2019/2020 - Contest 5 - Zapina - VNOJ: VNOI Online Judge</v>
      </c>
      <c r="C69" s="9" t="s">
        <v>68</v>
      </c>
      <c r="D69" s="7"/>
    </row>
    <row r="70" ht="15.75" customHeight="1">
      <c r="A70" s="7">
        <f t="shared" si="3"/>
        <v>35</v>
      </c>
      <c r="B70" s="7" t="str">
        <f>IFERROR(__xludf.DUMMYFUNCTION("IMPORTXML(C70,""//title"")"),"COCI 2016/2017 - Contest 4 - Kas - VNOJ: VNOI Online Judge")</f>
        <v>COCI 2016/2017 - Contest 4 - Kas - VNOJ: VNOI Online Judge</v>
      </c>
      <c r="C70" s="9" t="s">
        <v>69</v>
      </c>
      <c r="D70" s="7"/>
    </row>
    <row r="71" ht="15.75" customHeight="1">
      <c r="A71" s="4" t="s">
        <v>70</v>
      </c>
      <c r="B71" s="5"/>
      <c r="C71" s="5"/>
      <c r="D71" s="6"/>
    </row>
    <row r="72" ht="15.75" customHeight="1">
      <c r="A72" s="7" t="s">
        <v>2</v>
      </c>
      <c r="B72" s="7" t="s">
        <v>3</v>
      </c>
      <c r="C72" s="7" t="s">
        <v>4</v>
      </c>
      <c r="D72" s="7" t="s">
        <v>5</v>
      </c>
    </row>
    <row r="73" ht="15.75" customHeight="1">
      <c r="A73" s="7">
        <v>1.0</v>
      </c>
      <c r="B73" s="7" t="str">
        <f>IFERROR(__xludf.DUMMYFUNCTION("IMPORTXML(C73,""//title"")"),"Dãy nghịch thế - VNOJ: VNOI Online Judge")</f>
        <v>Dãy nghịch thế - VNOJ: VNOI Online Judge</v>
      </c>
      <c r="C73" s="9" t="s">
        <v>71</v>
      </c>
      <c r="D73" s="7"/>
    </row>
    <row r="74" ht="15.75" customHeight="1">
      <c r="A74" s="7">
        <f t="shared" ref="A74:A87" si="4">A73+1</f>
        <v>2</v>
      </c>
      <c r="B74" s="7" t="str">
        <f>IFERROR(__xludf.DUMMYFUNCTION("IMPORTXML(C74,""//title"")"),"Dãy con tăng dài nhất (bản khó) - VNOJ: VNOI Online Judge")</f>
        <v>Dãy con tăng dài nhất (bản khó) - VNOJ: VNOI Online Judge</v>
      </c>
      <c r="C74" s="9" t="s">
        <v>72</v>
      </c>
      <c r="D74" s="7"/>
    </row>
    <row r="75" ht="15.75" customHeight="1">
      <c r="A75" s="7">
        <f t="shared" si="4"/>
        <v>3</v>
      </c>
      <c r="B75" s="7" t="str">
        <f>IFERROR(__xludf.DUMMYFUNCTION("IMPORTXML(C75,""//title"")"),"INCSEQ VN - VNOJ: VNOI Online Judge")</f>
        <v>INCSEQ VN - VNOJ: VNOI Online Judge</v>
      </c>
      <c r="C75" s="9" t="s">
        <v>73</v>
      </c>
      <c r="D75" s="7"/>
    </row>
    <row r="76" ht="15.75" customHeight="1">
      <c r="A76" s="7">
        <f t="shared" si="4"/>
        <v>4</v>
      </c>
      <c r="B76" s="7" t="str">
        <f>IFERROR(__xludf.DUMMYFUNCTION("IMPORTXML(C76,""//title"")"),"Nested Dolls - VNOJ: VNOI Online Judge")</f>
        <v>Nested Dolls - VNOJ: VNOI Online Judge</v>
      </c>
      <c r="C76" s="9" t="s">
        <v>74</v>
      </c>
      <c r="D76" s="7"/>
    </row>
    <row r="77" ht="15.75" customHeight="1">
      <c r="A77" s="7">
        <f t="shared" si="4"/>
        <v>5</v>
      </c>
      <c r="B77" s="7" t="str">
        <f>IFERROR(__xludf.DUMMYFUNCTION("IMPORTXML(C77,""//title"")"),"K-query - VNOJ: VNOI Online Judge")</f>
        <v>K-query - VNOJ: VNOI Online Judge</v>
      </c>
      <c r="C77" s="9" t="s">
        <v>75</v>
      </c>
      <c r="D77" s="7"/>
    </row>
    <row r="78" ht="15.75" customHeight="1">
      <c r="A78" s="7">
        <f t="shared" si="4"/>
        <v>6</v>
      </c>
      <c r="B78" s="7" t="str">
        <f>IFERROR(__xludf.DUMMYFUNCTION("IMPORTXML(C78,""//title"")"),"Free Contest 133 - CHARCNT - VNOJ: VNOI Online Judge")</f>
        <v>Free Contest 133 - CHARCNT - VNOJ: VNOI Online Judge</v>
      </c>
      <c r="C78" s="9" t="s">
        <v>76</v>
      </c>
      <c r="D78" s="7"/>
    </row>
    <row r="79" ht="15.75" customHeight="1">
      <c r="A79" s="7">
        <f t="shared" si="4"/>
        <v>7</v>
      </c>
      <c r="B79" s="7" t="str">
        <f>IFERROR(__xludf.DUMMYFUNCTION("IMPORTXML(C79,""//title"")"),"Loading...")</f>
        <v>Loading...</v>
      </c>
      <c r="C79" s="9" t="s">
        <v>77</v>
      </c>
      <c r="D79" s="7"/>
    </row>
    <row r="80" ht="15.75" customHeight="1">
      <c r="A80" s="7">
        <f t="shared" si="4"/>
        <v>8</v>
      </c>
      <c r="B80" s="7" t="str">
        <f>IFERROR(__xludf.DUMMYFUNCTION("IMPORTXML(C80,""//title"")"),"Chữ M - VNOJ: VNOI Online Judge")</f>
        <v>Chữ M - VNOJ: VNOI Online Judge</v>
      </c>
      <c r="C80" s="9" t="s">
        <v>78</v>
      </c>
      <c r="D80" s="7"/>
    </row>
    <row r="81" ht="15.75" customHeight="1">
      <c r="A81" s="7">
        <f t="shared" si="4"/>
        <v>9</v>
      </c>
      <c r="B81" s="7" t="str">
        <f>IFERROR(__xludf.DUMMYFUNCTION("IMPORTXML(C81,""//title"")"),"Loading...")</f>
        <v>Loading...</v>
      </c>
      <c r="C81" s="9" t="s">
        <v>79</v>
      </c>
      <c r="D81" s="7"/>
    </row>
    <row r="82" ht="15.75" customHeight="1">
      <c r="A82" s="7">
        <f t="shared" si="4"/>
        <v>10</v>
      </c>
      <c r="B82" s="7" t="str">
        <f>IFERROR(__xludf.DUMMYFUNCTION("IMPORTXML(C82,""//title"")"),"IOI01 Mobiles - VNOJ: VNOI Online Judge")</f>
        <v>IOI01 Mobiles - VNOJ: VNOI Online Judge</v>
      </c>
      <c r="C82" s="9" t="s">
        <v>80</v>
      </c>
      <c r="D82" s="7"/>
    </row>
    <row r="83" ht="15.75" customHeight="1">
      <c r="A83" s="7">
        <f t="shared" si="4"/>
        <v>11</v>
      </c>
      <c r="B83" s="7" t="str">
        <f>IFERROR(__xludf.DUMMYFUNCTION("IMPORTXML(C83,""//title"")"),"Đếm - VNOJ: VNOI Online Judge")</f>
        <v>Đếm - VNOJ: VNOI Online Judge</v>
      </c>
      <c r="C83" s="9" t="s">
        <v>81</v>
      </c>
      <c r="D83" s="7"/>
    </row>
    <row r="84" ht="15.75" customHeight="1">
      <c r="A84" s="7">
        <f t="shared" si="4"/>
        <v>12</v>
      </c>
      <c r="B84" s="7" t="str">
        <f>IFERROR(__xludf.DUMMYFUNCTION("IMPORTXML(C84,""//title"")"),"IOI07 Pairs - VNOJ: VNOI Online Judge")</f>
        <v>IOI07 Pairs - VNOJ: VNOI Online Judge</v>
      </c>
      <c r="C84" s="9" t="s">
        <v>82</v>
      </c>
      <c r="D84" s="7"/>
    </row>
    <row r="85" ht="15.75" customHeight="1">
      <c r="A85" s="7">
        <f t="shared" si="4"/>
        <v>13</v>
      </c>
      <c r="B85" s="7" t="str">
        <f>IFERROR(__xludf.DUMMYFUNCTION("IMPORTXML(C85,""//title"")"),"COCI 2016/2017 - Contest 5 - Poklon - VNOJ: VNOI Online Judge")</f>
        <v>COCI 2016/2017 - Contest 5 - Poklon - VNOJ: VNOI Online Judge</v>
      </c>
      <c r="C85" s="9" t="s">
        <v>83</v>
      </c>
      <c r="D85" s="7"/>
    </row>
    <row r="86" ht="15.75" customHeight="1">
      <c r="A86" s="7">
        <f t="shared" si="4"/>
        <v>14</v>
      </c>
      <c r="B86" s="7" t="str">
        <f>IFERROR(__xludf.DUMMYFUNCTION("IMPORTXML(C86,""//title"")"),"Free Contest 128 - STRICT - VNOJ: VNOI Online Judge")</f>
        <v>Free Contest 128 - STRICT - VNOJ: VNOI Online Judge</v>
      </c>
      <c r="C86" s="9" t="s">
        <v>84</v>
      </c>
      <c r="D86" s="7"/>
    </row>
    <row r="87" ht="15.75" customHeight="1">
      <c r="A87" s="7">
        <f t="shared" si="4"/>
        <v>15</v>
      </c>
      <c r="B87" s="7" t="str">
        <f>IFERROR(__xludf.DUMMYFUNCTION("IMPORTXML(C87,""//title"")"),"RNG Manipulation - VNOJ: VNOI Online Judge")</f>
        <v>RNG Manipulation - VNOJ: VNOI Online Judge</v>
      </c>
      <c r="C87" s="9" t="s">
        <v>85</v>
      </c>
      <c r="D87" s="7"/>
    </row>
    <row r="88" ht="15.75" customHeight="1">
      <c r="A88" s="4" t="s">
        <v>86</v>
      </c>
      <c r="B88" s="5"/>
      <c r="C88" s="5"/>
      <c r="D88" s="6"/>
    </row>
    <row r="89" ht="15.75" customHeight="1">
      <c r="A89" s="7" t="s">
        <v>2</v>
      </c>
      <c r="B89" s="7" t="s">
        <v>3</v>
      </c>
      <c r="C89" s="7" t="s">
        <v>4</v>
      </c>
      <c r="D89" s="7" t="s">
        <v>5</v>
      </c>
    </row>
    <row r="90" ht="15.75" customHeight="1">
      <c r="A90" s="7">
        <v>1.0</v>
      </c>
      <c r="B90" s="7" t="str">
        <f>IFERROR(__xludf.DUMMYFUNCTION("IMPORTXML(C90,""//title"")"),"Atcoder Educational DP Contest P - Independent Set - VNOJ: VNOI Online Judge")</f>
        <v>Atcoder Educational DP Contest P - Independent Set - VNOJ: VNOI Online Judge</v>
      </c>
      <c r="C90" s="9" t="s">
        <v>87</v>
      </c>
      <c r="D90" s="7"/>
    </row>
    <row r="91" ht="15.75" customHeight="1">
      <c r="A91" s="7">
        <f t="shared" ref="A91:A99" si="5">A90+1</f>
        <v>2</v>
      </c>
      <c r="B91" s="7" t="str">
        <f>IFERROR(__xludf.DUMMYFUNCTION("IMPORTXML(C91,""//title"")"),"Bedao Grand Contest 02 - LITPATH - VNOJ: VNOI Online Judge")</f>
        <v>Bedao Grand Contest 02 - LITPATH - VNOJ: VNOI Online Judge</v>
      </c>
      <c r="C91" s="9" t="s">
        <v>88</v>
      </c>
      <c r="D91" s="7"/>
    </row>
    <row r="92" ht="15.75" customHeight="1">
      <c r="A92" s="7">
        <f t="shared" si="5"/>
        <v>3</v>
      </c>
      <c r="B92" s="7" t="str">
        <f>IFERROR(__xludf.DUMMYFUNCTION("IMPORTXML(C92,""//title"")"),"Tô màu nhỏ nhất - VNOJ: VNOI Online Judge")</f>
        <v>Tô màu nhỏ nhất - VNOJ: VNOI Online Judge</v>
      </c>
      <c r="C92" s="9" t="s">
        <v>89</v>
      </c>
      <c r="D92" s="7"/>
    </row>
    <row r="93" ht="15.75" customHeight="1">
      <c r="A93" s="7">
        <f t="shared" si="5"/>
        <v>4</v>
      </c>
      <c r="B93" s="7" t="str">
        <f>IFERROR(__xludf.DUMMYFUNCTION("IMPORTXML(C93,""//title"")"),"Bedao Regular Contest 02 - TOURIST - VNOJ: VNOI Online Judge")</f>
        <v>Bedao Regular Contest 02 - TOURIST - VNOJ: VNOI Online Judge</v>
      </c>
      <c r="C93" s="12" t="s">
        <v>90</v>
      </c>
      <c r="D93" s="7"/>
    </row>
    <row r="94" ht="15.75" customHeight="1">
      <c r="A94" s="7">
        <f t="shared" si="5"/>
        <v>5</v>
      </c>
      <c r="B94" s="7" t="str">
        <f>IFERROR(__xludf.DUMMYFUNCTION("IMPORTXML(C94,""//title"")"),"VM 08 Bài 26 - Đế chế hùng mạnh nhất - VNOJ: VNOI Online Judge")</f>
        <v>VM 08 Bài 26 - Đế chế hùng mạnh nhất - VNOJ: VNOI Online Judge</v>
      </c>
      <c r="C94" s="9" t="s">
        <v>91</v>
      </c>
      <c r="D94" s="7"/>
    </row>
    <row r="95" ht="15.75" customHeight="1">
      <c r="A95" s="7">
        <f t="shared" si="5"/>
        <v>6</v>
      </c>
      <c r="B95" s="7" t="str">
        <f>IFERROR(__xludf.DUMMYFUNCTION("IMPORTXML(C95,""//title"")"),"2 xe ủi - VNOJ: VNOI Online Judge")</f>
        <v>2 xe ủi - VNOJ: VNOI Online Judge</v>
      </c>
      <c r="C95" s="12" t="s">
        <v>92</v>
      </c>
      <c r="D95" s="7"/>
    </row>
    <row r="96" ht="15.75" customHeight="1">
      <c r="A96" s="7">
        <f t="shared" si="5"/>
        <v>7</v>
      </c>
      <c r="B96" s="7" t="str">
        <f>IFERROR(__xludf.DUMMYFUNCTION("IMPORTXML(C96,""//title"")"),"Roads Repair - VNOJ: VNOI Online Judge")</f>
        <v>Roads Repair - VNOJ: VNOI Online Judge</v>
      </c>
      <c r="C96" s="9" t="s">
        <v>93</v>
      </c>
      <c r="D96" s="7"/>
    </row>
    <row r="97" ht="15.75" customHeight="1">
      <c r="A97" s="7">
        <f t="shared" si="5"/>
        <v>8</v>
      </c>
      <c r="B97" s="7" t="str">
        <f>IFERROR(__xludf.DUMMYFUNCTION("IMPORTXML(C97,""//title"")"),"Nhãn của cây - VNOJ: VNOI Online Judge")</f>
        <v>Nhãn của cây - VNOJ: VNOI Online Judge</v>
      </c>
      <c r="C97" s="9" t="s">
        <v>94</v>
      </c>
      <c r="D97" s="7"/>
    </row>
    <row r="98" ht="15.75" customHeight="1">
      <c r="A98" s="7">
        <f t="shared" si="5"/>
        <v>9</v>
      </c>
      <c r="B98" s="7" t="str">
        <f>IFERROR(__xludf.DUMMYFUNCTION("IMPORTXML(C98,""//title"")"),"Loading...")</f>
        <v>Loading...</v>
      </c>
      <c r="C98" s="9" t="s">
        <v>95</v>
      </c>
      <c r="D98" s="7"/>
    </row>
    <row r="99" ht="15.75" customHeight="1">
      <c r="A99" s="7">
        <f t="shared" si="5"/>
        <v>10</v>
      </c>
      <c r="B99" s="7" t="str">
        <f>IFERROR(__xludf.DUMMYFUNCTION("IMPORTXML(C99,""//title"")"),"Cây P đỉnh (Cơ bản) - VNOJ: VNOI Online Judge")</f>
        <v>Cây P đỉnh (Cơ bản) - VNOJ: VNOI Online Judge</v>
      </c>
      <c r="C99" s="9" t="s">
        <v>96</v>
      </c>
      <c r="D99" s="7"/>
    </row>
    <row r="100" ht="15.75" customHeight="1">
      <c r="A100" s="4" t="s">
        <v>97</v>
      </c>
      <c r="B100" s="5"/>
      <c r="C100" s="5"/>
      <c r="D100" s="6"/>
    </row>
    <row r="101" ht="15.75" customHeight="1">
      <c r="A101" s="7" t="s">
        <v>2</v>
      </c>
      <c r="B101" s="7" t="s">
        <v>3</v>
      </c>
      <c r="C101" s="7" t="s">
        <v>4</v>
      </c>
      <c r="D101" s="7" t="s">
        <v>5</v>
      </c>
    </row>
    <row r="102" ht="15.75" customHeight="1">
      <c r="A102" s="7">
        <v>1.0</v>
      </c>
      <c r="B102" s="7" t="str">
        <f>IFERROR(__xludf.DUMMYFUNCTION("IMPORTXML(C102,""//title"")"),"Giá trị lớn nhất ver2 - VNOJ: VNOI Online Judge")</f>
        <v>Giá trị lớn nhất ver2 - VNOJ: VNOI Online Judge</v>
      </c>
      <c r="C102" s="9" t="s">
        <v>98</v>
      </c>
      <c r="D102" s="7"/>
    </row>
    <row r="103" ht="15.75" customHeight="1">
      <c r="A103" s="7">
        <f t="shared" ref="A103:A116" si="6">A102+1</f>
        <v>2</v>
      </c>
      <c r="B103" s="7" t="str">
        <f>IFERROR(__xludf.DUMMYFUNCTION("IMPORTXML(C103,""//title"")"),"Educational Segment Tree Contest - ITEZ1 - VNOJ: VNOI Online Judge")</f>
        <v>Educational Segment Tree Contest - ITEZ1 - VNOJ: VNOI Online Judge</v>
      </c>
      <c r="C103" s="13" t="s">
        <v>99</v>
      </c>
      <c r="D103" s="10" t="s">
        <v>23</v>
      </c>
    </row>
    <row r="104" ht="15.75" customHeight="1">
      <c r="A104" s="7">
        <f t="shared" si="6"/>
        <v>3</v>
      </c>
      <c r="B104" s="7" t="str">
        <f>IFERROR(__xludf.DUMMYFUNCTION("IMPORTXML(C104,""//title"")"),"Educational Segment Tree Contest - ITEZ2 - VNOJ: VNOI Online Judge")</f>
        <v>Educational Segment Tree Contest - ITEZ2 - VNOJ: VNOI Online Judge</v>
      </c>
      <c r="C104" s="13" t="s">
        <v>100</v>
      </c>
      <c r="D104" s="10" t="s">
        <v>23</v>
      </c>
    </row>
    <row r="105" ht="15.75" customHeight="1">
      <c r="A105" s="7">
        <f t="shared" si="6"/>
        <v>4</v>
      </c>
      <c r="B105" s="7" t="str">
        <f>IFERROR(__xludf.DUMMYFUNCTION("IMPORTXML(C105,""//title"")"),"Loading...")</f>
        <v>Loading...</v>
      </c>
      <c r="C105" s="9" t="s">
        <v>101</v>
      </c>
      <c r="D105" s="10" t="s">
        <v>23</v>
      </c>
    </row>
    <row r="106" ht="15.75" customHeight="1">
      <c r="A106" s="7">
        <f t="shared" si="6"/>
        <v>5</v>
      </c>
      <c r="B106" s="7" t="str">
        <f>IFERROR(__xludf.DUMMYFUNCTION("IMPORTXML(C106,""//title"")"),"Educational Segment Tree Contest - ITMED - VNOJ: VNOI Online Judge")</f>
        <v>Educational Segment Tree Contest - ITMED - VNOJ: VNOI Online Judge</v>
      </c>
      <c r="C106" s="9" t="s">
        <v>20</v>
      </c>
      <c r="D106" s="7"/>
    </row>
    <row r="107" ht="15.75" customHeight="1">
      <c r="A107" s="7">
        <f t="shared" si="6"/>
        <v>6</v>
      </c>
      <c r="B107" s="7" t="str">
        <f>IFERROR(__xludf.DUMMYFUNCTION("IMPORTXML(C107,""//title"")"),"Educational Segment Tree Contest - ITLADDER - VNOJ: VNOI Online Judge")</f>
        <v>Educational Segment Tree Contest - ITLADDER - VNOJ: VNOI Online Judge</v>
      </c>
      <c r="C107" s="9" t="s">
        <v>102</v>
      </c>
      <c r="D107" s="7"/>
    </row>
    <row r="108" ht="15.75" customHeight="1">
      <c r="A108" s="7">
        <f t="shared" si="6"/>
        <v>7</v>
      </c>
      <c r="B108" s="7" t="str">
        <f>IFERROR(__xludf.DUMMYFUNCTION("IMPORTXML(C108,""//title"")"),"Đoạn con có tổng lớn nhất - VNOJ: VNOI Online Judge")</f>
        <v>Đoạn con có tổng lớn nhất - VNOJ: VNOI Online Judge</v>
      </c>
      <c r="C108" s="9" t="s">
        <v>103</v>
      </c>
      <c r="D108" s="7"/>
    </row>
    <row r="109" ht="15.75" customHeight="1">
      <c r="A109" s="7">
        <f t="shared" si="6"/>
        <v>8</v>
      </c>
      <c r="B109" s="7" t="str">
        <f>IFERROR(__xludf.DUMMYFUNCTION("IMPORTXML(C109,""//title"")"),"Diện tích hình chữ nhật - VNOJ: VNOI Online Judge")</f>
        <v>Diện tích hình chữ nhật - VNOJ: VNOI Online Judge</v>
      </c>
      <c r="C109" s="9" t="s">
        <v>104</v>
      </c>
      <c r="D109" s="7"/>
    </row>
    <row r="110" ht="15.75" customHeight="1">
      <c r="A110" s="7">
        <f t="shared" si="6"/>
        <v>9</v>
      </c>
      <c r="B110" s="7" t="str">
        <f>IFERROR(__xludf.DUMMYFUNCTION("IMPORTXML(C110,""//title"")"),"Ai là sếp - VNOJ: VNOI Online Judge")</f>
        <v>Ai là sếp - VNOJ: VNOI Online Judge</v>
      </c>
      <c r="C110" s="9" t="s">
        <v>105</v>
      </c>
      <c r="D110" s="7"/>
    </row>
    <row r="111" ht="15.75" customHeight="1">
      <c r="A111" s="7">
        <f t="shared" si="6"/>
        <v>10</v>
      </c>
      <c r="B111" s="7" t="str">
        <f>IFERROR(__xludf.DUMMYFUNCTION("IMPORTXML(C111,""//title"")"),"Olympic Sinh Viên 2021 - Chuyên tin - NĂNG LƯỢNG MẶT TRỜI - VNOJ: VNOI 
Online Judge")</f>
        <v>Olympic Sinh Viên 2021 - Chuyên tin - NĂNG LƯỢNG MẶT TRỜI - VNOJ: VNOI 
Online Judge</v>
      </c>
      <c r="C111" s="9" t="s">
        <v>106</v>
      </c>
      <c r="D111" s="7"/>
    </row>
    <row r="112" ht="15.75" customHeight="1">
      <c r="A112" s="7">
        <f t="shared" si="6"/>
        <v>11</v>
      </c>
      <c r="B112" s="7" t="str">
        <f>IFERROR(__xludf.DUMMYFUNCTION("IMPORTXML(C112,""//title"")"),"Free Contest 136 - DYMNBIN - VNOJ: VNOI Online Judge")</f>
        <v>Free Contest 136 - DYMNBIN - VNOJ: VNOI Online Judge</v>
      </c>
      <c r="C112" s="9" t="s">
        <v>107</v>
      </c>
      <c r="D112" s="7"/>
    </row>
    <row r="113" ht="15.75" customHeight="1">
      <c r="A113" s="7">
        <f t="shared" si="6"/>
        <v>12</v>
      </c>
      <c r="B113" s="7" t="str">
        <f>IFERROR(__xludf.DUMMYFUNCTION("IMPORTXML(C113,""//title"")"),"Conan Needs Help Again (Help Conan 4)! - VNOJ: VNOI Online Judge")</f>
        <v>Conan Needs Help Again (Help Conan 4)! - VNOJ: VNOI Online Judge</v>
      </c>
      <c r="C113" s="9" t="s">
        <v>108</v>
      </c>
      <c r="D113" s="7"/>
    </row>
    <row r="114" ht="15.75" customHeight="1">
      <c r="A114" s="7">
        <f t="shared" si="6"/>
        <v>13</v>
      </c>
      <c r="B114" s="7" t="str">
        <f>IFERROR(__xludf.DUMMYFUNCTION("IMPORTXML(C114,""//title"")"),"Dãy số và số 7 - VNOJ: VNOI Online Judge")</f>
        <v>Dãy số và số 7 - VNOJ: VNOI Online Judge</v>
      </c>
      <c r="C114" s="9" t="s">
        <v>109</v>
      </c>
      <c r="D114" s="7"/>
    </row>
    <row r="115" ht="15.75" customHeight="1">
      <c r="A115" s="7">
        <f t="shared" si="6"/>
        <v>14</v>
      </c>
      <c r="B115" s="7" t="str">
        <f>IFERROR(__xludf.DUMMYFUNCTION("IMPORTXML(C115,""//title"")"),"Quản lí công ty 2 - VNOJ: VNOI Online Judge")</f>
        <v>Quản lí công ty 2 - VNOJ: VNOI Online Judge</v>
      </c>
      <c r="C115" s="9" t="s">
        <v>110</v>
      </c>
      <c r="D115" s="7"/>
    </row>
    <row r="116" ht="15.75" customHeight="1">
      <c r="A116" s="7">
        <f t="shared" si="6"/>
        <v>15</v>
      </c>
      <c r="B116" s="7" t="str">
        <f>IFERROR(__xludf.DUMMYFUNCTION("IMPORTXML(C116,""//title"")"),"Educational Segment Tree Contest - ITTEQ1 - VNOJ: VNOI Online Judge")</f>
        <v>Educational Segment Tree Contest - ITTEQ1 - VNOJ: VNOI Online Judge</v>
      </c>
      <c r="C116" s="9" t="s">
        <v>111</v>
      </c>
      <c r="D116" s="7"/>
    </row>
    <row r="117" ht="15.75" customHeight="1">
      <c r="A117" s="4" t="s">
        <v>112</v>
      </c>
      <c r="B117" s="5"/>
      <c r="C117" s="5"/>
      <c r="D117" s="6"/>
    </row>
    <row r="118" ht="15.75" customHeight="1">
      <c r="A118" s="7" t="s">
        <v>2</v>
      </c>
      <c r="B118" s="7" t="s">
        <v>3</v>
      </c>
      <c r="C118" s="7" t="s">
        <v>4</v>
      </c>
      <c r="D118" s="7" t="s">
        <v>5</v>
      </c>
    </row>
    <row r="119" ht="15.75" customHeight="1">
      <c r="A119" s="7">
        <v>1.0</v>
      </c>
      <c r="B119" s="7" t="str">
        <f>IFERROR(__xludf.DUMMYFUNCTION("IMPORTXML(C119,""//title"")"),"Tổng vector - VNOJ: VNOI Online Judge")</f>
        <v>Tổng vector - VNOJ: VNOI Online Judge</v>
      </c>
      <c r="C119" s="9" t="s">
        <v>113</v>
      </c>
      <c r="D119" s="7"/>
    </row>
    <row r="120" ht="15.75" customHeight="1">
      <c r="A120" s="7">
        <f t="shared" ref="A120:A130" si="7">A119+1</f>
        <v>2</v>
      </c>
      <c r="B120" s="7" t="str">
        <f>IFERROR(__xludf.DUMMYFUNCTION("IMPORTXML(C120,""//title"")"),"Phân tập - VNOJ: VNOI Online Judge")</f>
        <v>Phân tập - VNOJ: VNOI Online Judge</v>
      </c>
      <c r="C120" s="9" t="s">
        <v>114</v>
      </c>
      <c r="D120" s="7"/>
    </row>
    <row r="121" ht="15.75" customHeight="1">
      <c r="A121" s="7">
        <f t="shared" si="7"/>
        <v>3</v>
      </c>
      <c r="B121" s="7" t="str">
        <f>IFERROR(__xludf.DUMMYFUNCTION("IMPORTXML(C121,""//title"")"),"Cái túi 1 - VNOJ: VNOI Online Judge")</f>
        <v>Cái túi 1 - VNOJ: VNOI Online Judge</v>
      </c>
      <c r="C121" s="9" t="s">
        <v>115</v>
      </c>
      <c r="D121" s="7"/>
    </row>
    <row r="122" ht="15.75" customHeight="1">
      <c r="A122" s="7">
        <f t="shared" si="7"/>
        <v>4</v>
      </c>
      <c r="B122" s="7" t="str">
        <f>IFERROR(__xludf.DUMMYFUNCTION("IMPORTXML(C122,""//title"")"),"34 đồng xu - VNOJ: VNOI Online Judge")</f>
        <v>34 đồng xu - VNOJ: VNOI Online Judge</v>
      </c>
      <c r="C122" s="9" t="s">
        <v>116</v>
      </c>
      <c r="D122" s="7"/>
    </row>
    <row r="123" ht="15.75" customHeight="1">
      <c r="A123" s="7">
        <f t="shared" si="7"/>
        <v>5</v>
      </c>
      <c r="B123" s="7" t="str">
        <f>IFERROR(__xludf.DUMMYFUNCTION("IMPORTXML(C123,""//title"")"),"Chia vàng - VNOJ: VNOI Online Judge")</f>
        <v>Chia vàng - VNOJ: VNOI Online Judge</v>
      </c>
      <c r="C123" s="9" t="s">
        <v>117</v>
      </c>
      <c r="D123" s="7"/>
    </row>
    <row r="124" ht="15.75" customHeight="1">
      <c r="A124" s="7">
        <f t="shared" si="7"/>
        <v>6</v>
      </c>
      <c r="B124" s="7" t="str">
        <f>IFERROR(__xludf.DUMMYFUNCTION("IMPORTXML(C124,""//title"")"),"Bipalindrome - VNOJ: VNOI Online Judge")</f>
        <v>Bipalindrome - VNOJ: VNOI Online Judge</v>
      </c>
      <c r="C124" s="9" t="s">
        <v>118</v>
      </c>
      <c r="D124" s="7"/>
    </row>
    <row r="125" ht="15.75" customHeight="1">
      <c r="A125" s="7">
        <f t="shared" si="7"/>
        <v>7</v>
      </c>
      <c r="B125" s="7" t="str">
        <f>IFERROR(__xludf.DUMMYFUNCTION("IMPORTXML(C125,""//title"")"),"Beads - VNOJ: VNOI Online Judge")</f>
        <v>Beads - VNOJ: VNOI Online Judge</v>
      </c>
      <c r="C125" s="9" t="s">
        <v>119</v>
      </c>
      <c r="D125" s="7"/>
    </row>
    <row r="126" ht="15.75" customHeight="1">
      <c r="A126" s="7">
        <f t="shared" si="7"/>
        <v>8</v>
      </c>
      <c r="B126" s="7" t="str">
        <f>IFERROR(__xludf.DUMMYFUNCTION("IMPORTXML(C126,""//title"")"),"Bảng số - VNOJ: VNOI Online Judge")</f>
        <v>Bảng số - VNOJ: VNOI Online Judge</v>
      </c>
      <c r="C126" s="9" t="s">
        <v>120</v>
      </c>
      <c r="D126" s="7"/>
    </row>
    <row r="127" ht="15.75" customHeight="1">
      <c r="A127" s="7">
        <f t="shared" si="7"/>
        <v>9</v>
      </c>
      <c r="B127" s="7" t="str">
        <f>IFERROR(__xludf.DUMMYFUNCTION("IMPORTXML(C127,""//title"")"),"Binpacking - VNOJ: VNOI Online Judge")</f>
        <v>Binpacking - VNOJ: VNOI Online Judge</v>
      </c>
      <c r="C127" s="9" t="s">
        <v>121</v>
      </c>
      <c r="D127" s="7"/>
    </row>
    <row r="128" ht="15.75" customHeight="1">
      <c r="A128" s="7">
        <f t="shared" si="7"/>
        <v>10</v>
      </c>
      <c r="B128" s="7" t="str">
        <f>IFERROR(__xludf.DUMMYFUNCTION("IMPORTXML(C128,""//title"")"),"C11DK2 - VNOJ: VNOI Online Judge")</f>
        <v>C11DK2 - VNOJ: VNOI Online Judge</v>
      </c>
      <c r="C128" s="9" t="s">
        <v>122</v>
      </c>
      <c r="D128" s="7"/>
    </row>
    <row r="129" ht="15.75" customHeight="1">
      <c r="A129" s="7">
        <f t="shared" si="7"/>
        <v>11</v>
      </c>
      <c r="B129" s="7" t="str">
        <f>IFERROR(__xludf.DUMMYFUNCTION("IMPORTXML(C129,""//title"")"),"Câu đố của thần đèn - VNOJ: VNOI Online Judge")</f>
        <v>Câu đố của thần đèn - VNOJ: VNOI Online Judge</v>
      </c>
      <c r="C129" s="9" t="s">
        <v>123</v>
      </c>
      <c r="D129" s="7"/>
    </row>
    <row r="130" ht="15.75" customHeight="1">
      <c r="A130" s="7">
        <f t="shared" si="7"/>
        <v>12</v>
      </c>
      <c r="B130" s="7" t="str">
        <f>IFERROR(__xludf.DUMMYFUNCTION("IMPORTXML(C130,""//title"")"),"Du lịch - VNOJ: VNOI Online Judge")</f>
        <v>Du lịch - VNOJ: VNOI Online Judge</v>
      </c>
      <c r="C130" s="9" t="s">
        <v>124</v>
      </c>
      <c r="D130" s="7"/>
    </row>
    <row r="131" ht="15.75" customHeight="1">
      <c r="A131" s="4" t="s">
        <v>125</v>
      </c>
      <c r="B131" s="5"/>
      <c r="C131" s="5"/>
      <c r="D131" s="6"/>
    </row>
    <row r="132" ht="15.75" customHeight="1">
      <c r="A132" s="7" t="s">
        <v>2</v>
      </c>
      <c r="B132" s="7" t="s">
        <v>3</v>
      </c>
      <c r="C132" s="7" t="s">
        <v>4</v>
      </c>
      <c r="D132" s="7" t="s">
        <v>5</v>
      </c>
    </row>
    <row r="133" ht="15.75" customHeight="1">
      <c r="A133" s="7">
        <v>1.0</v>
      </c>
      <c r="B133" s="7" t="str">
        <f>IFERROR(__xludf.DUMMYFUNCTION("IMPORTXML(C133,""//title"")"),"TRIP - VNOJ: VNOI Online Judge")</f>
        <v>TRIP - VNOJ: VNOI Online Judge</v>
      </c>
      <c r="C133" s="9" t="s">
        <v>126</v>
      </c>
      <c r="D133" s="7"/>
    </row>
    <row r="134" ht="15.75" customHeight="1">
      <c r="A134" s="7">
        <f t="shared" ref="A134:A141" si="8">A133+1</f>
        <v>2</v>
      </c>
      <c r="B134" s="7" t="str">
        <f>IFERROR(__xludf.DUMMYFUNCTION("IMPORTXML(C134,""//title"")"),"Cô gái chăn bò - VNOJ: VNOI Online Judge")</f>
        <v>Cô gái chăn bò - VNOJ: VNOI Online Judge</v>
      </c>
      <c r="C134" s="9" t="s">
        <v>127</v>
      </c>
      <c r="D134" s="7"/>
    </row>
    <row r="135" ht="15.75" customHeight="1">
      <c r="A135" s="7">
        <f t="shared" si="8"/>
        <v>3</v>
      </c>
      <c r="B135" s="7" t="str">
        <f>IFERROR(__xludf.DUMMYFUNCTION("IMPORTXML(C135,""//title"")"),"Trò chơi trên ma trận - VNOJ: VNOI Online Judge")</f>
        <v>Trò chơi trên ma trận - VNOJ: VNOI Online Judge</v>
      </c>
      <c r="C135" s="9" t="s">
        <v>128</v>
      </c>
      <c r="D135" s="7"/>
    </row>
    <row r="136" ht="15.75" customHeight="1">
      <c r="A136" s="7">
        <f t="shared" si="8"/>
        <v>4</v>
      </c>
      <c r="B136" s="7" t="str">
        <f>IFERROR(__xludf.DUMMYFUNCTION("IMPORTXML(C136,""//title"")"),"Đàn bò hỗn loạn - VNOJ: VNOI Online Judge")</f>
        <v>Đàn bò hỗn loạn - VNOJ: VNOI Online Judge</v>
      </c>
      <c r="C136" s="9" t="s">
        <v>129</v>
      </c>
      <c r="D136" s="7"/>
    </row>
    <row r="137" ht="15.75" customHeight="1">
      <c r="A137" s="7">
        <f t="shared" si="8"/>
        <v>5</v>
      </c>
      <c r="B137" s="7" t="str">
        <f>IFERROR(__xludf.DUMMYFUNCTION("IMPORTXML(C137,""//title"")"),"The problem for kid - VNOJ: VNOI Online Judge")</f>
        <v>The problem for kid - VNOJ: VNOI Online Judge</v>
      </c>
      <c r="C137" s="9" t="s">
        <v>130</v>
      </c>
      <c r="D137" s="7"/>
    </row>
    <row r="138" ht="15.75" customHeight="1">
      <c r="A138" s="7">
        <f t="shared" si="8"/>
        <v>6</v>
      </c>
      <c r="B138" s="7" t="str">
        <f>IFERROR(__xludf.DUMMYFUNCTION("IMPORTXML(C138,""//title"")"),"VOI 16 Bài 1 - SEQ198 - VNOJ: VNOI Online Judge")</f>
        <v>VOI 16 Bài 1 - SEQ198 - VNOJ: VNOI Online Judge</v>
      </c>
      <c r="C138" s="9" t="s">
        <v>131</v>
      </c>
      <c r="D138" s="7"/>
    </row>
    <row r="139" ht="15.75" customHeight="1">
      <c r="A139" s="7">
        <f t="shared" si="8"/>
        <v>7</v>
      </c>
      <c r="B139" s="7" t="str">
        <f>IFERROR(__xludf.DUMMYFUNCTION("IMPORTXML(C139,""//title"")"),"COCI 2016/2017 - Contest 3 - Kronican - VNOJ: VNOI Online Judge")</f>
        <v>COCI 2016/2017 - Contest 3 - Kronican - VNOJ: VNOI Online Judge</v>
      </c>
      <c r="C139" s="9" t="s">
        <v>132</v>
      </c>
      <c r="D139" s="7"/>
    </row>
    <row r="140" ht="15.75" customHeight="1">
      <c r="A140" s="7">
        <f t="shared" si="8"/>
        <v>8</v>
      </c>
      <c r="B140" s="7" t="str">
        <f>IFERROR(__xludf.DUMMYFUNCTION("IMPORTXML(C140,""//title"")"),"Pizza Location - VNOJ: VNOI Online Judge")</f>
        <v>Pizza Location - VNOJ: VNOI Online Judge</v>
      </c>
      <c r="C140" s="9" t="s">
        <v>133</v>
      </c>
      <c r="D140" s="7"/>
    </row>
    <row r="141" ht="15.75" customHeight="1">
      <c r="A141" s="7">
        <f t="shared" si="8"/>
        <v>9</v>
      </c>
      <c r="B141" s="7" t="str">
        <f>IFERROR(__xludf.DUMMYFUNCTION("IMPORTXML(C141,""//title"")"),"Loading...")</f>
        <v>Loading...</v>
      </c>
      <c r="C141" s="9" t="s">
        <v>134</v>
      </c>
      <c r="D141" s="7"/>
    </row>
    <row r="142" ht="15.75" customHeight="1">
      <c r="A142" s="4" t="s">
        <v>135</v>
      </c>
      <c r="B142" s="5"/>
      <c r="C142" s="5"/>
      <c r="D142" s="6"/>
    </row>
    <row r="143" ht="15.75" customHeight="1">
      <c r="A143" s="7" t="s">
        <v>2</v>
      </c>
      <c r="B143" s="7" t="s">
        <v>3</v>
      </c>
      <c r="C143" s="7" t="s">
        <v>4</v>
      </c>
      <c r="D143" s="7" t="s">
        <v>5</v>
      </c>
    </row>
    <row r="144" ht="15.75" customHeight="1">
      <c r="A144" s="7">
        <v>1.0</v>
      </c>
      <c r="B144" s="7" t="str">
        <f>IFERROR(__xludf.DUMMYFUNCTION("IMPORTXML(C144,""//title"")"),"Đến trường - VNOJ: VNOI Online Judge")</f>
        <v>Đến trường - VNOJ: VNOI Online Judge</v>
      </c>
      <c r="C144" s="8" t="s">
        <v>136</v>
      </c>
      <c r="D144" s="10" t="s">
        <v>23</v>
      </c>
    </row>
    <row r="145" ht="15.75" customHeight="1">
      <c r="A145" s="7">
        <f t="shared" ref="A145:A153" si="9">A144+1</f>
        <v>2</v>
      </c>
      <c r="B145" s="7" t="str">
        <f>IFERROR(__xludf.DUMMYFUNCTION("IMPORTXML(C145,""//title"")"),"CENTRE - VNOJ: VNOI Online Judge")</f>
        <v>CENTRE - VNOJ: VNOI Online Judge</v>
      </c>
      <c r="C145" s="9" t="s">
        <v>137</v>
      </c>
      <c r="D145" s="10" t="s">
        <v>23</v>
      </c>
    </row>
    <row r="146" ht="15.75" customHeight="1">
      <c r="A146" s="7">
        <f t="shared" si="9"/>
        <v>3</v>
      </c>
      <c r="B146" s="7" t="str">
        <f>IFERROR(__xludf.DUMMYFUNCTION("IMPORTXML(C146,""//title"")"),"Vị trí tốt nhất - VNOJ: VNOI Online Judge")</f>
        <v>Vị trí tốt nhất - VNOJ: VNOI Online Judge</v>
      </c>
      <c r="C146" s="9" t="s">
        <v>138</v>
      </c>
      <c r="D146" s="7"/>
    </row>
    <row r="147" ht="15.75" customHeight="1">
      <c r="A147" s="7">
        <f t="shared" si="9"/>
        <v>4</v>
      </c>
      <c r="B147" s="7" t="str">
        <f>IFERROR(__xludf.DUMMYFUNCTION("IMPORTXML(C147,""//title"")"),"Xây dựng đường - VNOJ: VNOI Online Judge")</f>
        <v>Xây dựng đường - VNOJ: VNOI Online Judge</v>
      </c>
      <c r="C147" s="9" t="s">
        <v>139</v>
      </c>
      <c r="D147" s="7"/>
    </row>
    <row r="148" ht="15.75" customHeight="1">
      <c r="A148" s="7">
        <f t="shared" si="9"/>
        <v>5</v>
      </c>
      <c r="B148" s="7" t="str">
        <f>IFERROR(__xludf.DUMMYFUNCTION("IMPORTXML(C148,""//title"")"),"Loading...")</f>
        <v>Loading...</v>
      </c>
      <c r="C148" s="12" t="s">
        <v>140</v>
      </c>
      <c r="D148" s="7"/>
    </row>
    <row r="149" ht="15.75" customHeight="1">
      <c r="A149" s="7">
        <f t="shared" si="9"/>
        <v>6</v>
      </c>
      <c r="B149" s="7" t="str">
        <f>IFERROR(__xludf.DUMMYFUNCTION("IMPORTXML(C149,""//title"")"),"Roads - VNOJ: VNOI Online Judge")</f>
        <v>Roads - VNOJ: VNOI Online Judge</v>
      </c>
      <c r="C149" s="9" t="s">
        <v>141</v>
      </c>
      <c r="D149" s="7"/>
    </row>
    <row r="150" ht="15.75" customHeight="1">
      <c r="A150" s="7">
        <f t="shared" si="9"/>
        <v>7</v>
      </c>
      <c r="B150" s="7" t="s">
        <v>142</v>
      </c>
      <c r="C150" s="8" t="s">
        <v>143</v>
      </c>
      <c r="D150" s="7"/>
    </row>
    <row r="151" ht="15.75" customHeight="1">
      <c r="A151" s="7">
        <f t="shared" si="9"/>
        <v>8</v>
      </c>
      <c r="B151" s="7" t="str">
        <f>IFERROR(__xludf.DUMMYFUNCTION("IMPORTXML(C151,""//title"")"),"VM 10 Bài 12 - Tăng tốc mạng máy tính - VNOJ: VNOI Online Judge")</f>
        <v>VM 10 Bài 12 - Tăng tốc mạng máy tính - VNOJ: VNOI Online Judge</v>
      </c>
      <c r="C151" s="9" t="s">
        <v>144</v>
      </c>
      <c r="D151" s="7"/>
    </row>
    <row r="152" ht="15.75" customHeight="1">
      <c r="A152" s="7">
        <f t="shared" si="9"/>
        <v>9</v>
      </c>
      <c r="B152" s="7" t="str">
        <f>IFERROR(__xludf.DUMMYFUNCTION("IMPORTXML(C152,""//title"")"),"Tham quan Thành Cổ - VNOJ: VNOI Online Judge")</f>
        <v>Tham quan Thành Cổ - VNOJ: VNOI Online Judge</v>
      </c>
      <c r="C152" s="9" t="s">
        <v>145</v>
      </c>
      <c r="D152" s="7"/>
    </row>
    <row r="153" ht="15.75" customHeight="1">
      <c r="A153" s="7">
        <f t="shared" si="9"/>
        <v>10</v>
      </c>
      <c r="B153" s="7" t="str">
        <f>IFERROR(__xludf.DUMMYFUNCTION("IMPORTXML(C153,""//title"")"),"COCI 2020/2021 - Contest 4 - Patkice II - VNOJ: VNOI Online Judge")</f>
        <v>COCI 2020/2021 - Contest 4 - Patkice II - VNOJ: VNOI Online Judge</v>
      </c>
      <c r="C153" s="9" t="s">
        <v>146</v>
      </c>
      <c r="D153" s="7"/>
    </row>
    <row r="154" ht="15.75" customHeight="1">
      <c r="A154" s="4" t="s">
        <v>147</v>
      </c>
      <c r="B154" s="5"/>
      <c r="C154" s="5"/>
      <c r="D154" s="6"/>
    </row>
    <row r="155" ht="15.75" customHeight="1">
      <c r="A155" s="7" t="s">
        <v>2</v>
      </c>
      <c r="B155" s="7" t="s">
        <v>3</v>
      </c>
      <c r="C155" s="7" t="s">
        <v>4</v>
      </c>
      <c r="D155" s="7" t="s">
        <v>5</v>
      </c>
    </row>
    <row r="156" ht="15.75" customHeight="1">
      <c r="A156" s="7">
        <v>1.0</v>
      </c>
      <c r="B156" s="7" t="str">
        <f>IFERROR(__xludf.DUMMYFUNCTION("IMPORTXML(C156,""//title"")"),"Lát gạch 4 - VNOJ: VNOI Online Judge")</f>
        <v>Lát gạch 4 - VNOJ: VNOI Online Judge</v>
      </c>
      <c r="C156" s="9" t="s">
        <v>148</v>
      </c>
      <c r="D156" s="7"/>
    </row>
    <row r="157" ht="15.75" customHeight="1">
      <c r="A157" s="7">
        <f t="shared" ref="A157:A161" si="10">A156+1</f>
        <v>2</v>
      </c>
      <c r="B157" s="7" t="str">
        <f>IFERROR(__xludf.DUMMYFUNCTION("IMPORTXML(C157,""//title"")"),"Olympic Sinh Viên 2019 - Chuyên tin - Khu công nghiệp - VNOJ: VNOI Online 
Judge")</f>
        <v>Olympic Sinh Viên 2019 - Chuyên tin - Khu công nghiệp - VNOJ: VNOI Online 
Judge</v>
      </c>
      <c r="C157" s="9" t="s">
        <v>149</v>
      </c>
      <c r="D157" s="7"/>
    </row>
    <row r="158" ht="15.75" customHeight="1">
      <c r="A158" s="7">
        <f t="shared" si="10"/>
        <v>3</v>
      </c>
      <c r="B158" s="7" t="str">
        <f>IFERROR(__xludf.DUMMYFUNCTION("IMPORTXML(C158,""//title"")"),"Matrix Exponentiation - Random Mood - VNOJ: VNOI Online Judge")</f>
        <v>Matrix Exponentiation - Random Mood - VNOJ: VNOI Online Judge</v>
      </c>
      <c r="C158" s="9" t="s">
        <v>150</v>
      </c>
      <c r="D158" s="7"/>
    </row>
    <row r="159" ht="15.75" customHeight="1">
      <c r="A159" s="7">
        <f t="shared" si="10"/>
        <v>4</v>
      </c>
      <c r="B159" s="7" t="str">
        <f>IFERROR(__xludf.DUMMYFUNCTION("IMPORTXML(C159,""//title"")"),"Matrix Exponentiation - String Mood - VNOJ: VNOI Online Judge")</f>
        <v>Matrix Exponentiation - String Mood - VNOJ: VNOI Online Judge</v>
      </c>
      <c r="C159" s="9" t="s">
        <v>151</v>
      </c>
      <c r="D159" s="7"/>
    </row>
    <row r="160" ht="15.75" customHeight="1">
      <c r="A160" s="7">
        <f t="shared" si="10"/>
        <v>5</v>
      </c>
      <c r="B160" s="7" t="str">
        <f>IFERROR(__xludf.DUMMYFUNCTION("IMPORTXML(C160,""//title"")"),"Matrix Exponentiation - Fibonacci - VNOJ: VNOI Online Judge")</f>
        <v>Matrix Exponentiation - Fibonacci - VNOJ: VNOI Online Judge</v>
      </c>
      <c r="C160" s="9" t="s">
        <v>152</v>
      </c>
      <c r="D160" s="7"/>
    </row>
    <row r="161" ht="15.75" customHeight="1">
      <c r="A161" s="7">
        <f t="shared" si="10"/>
        <v>6</v>
      </c>
      <c r="B161" s="7" t="str">
        <f>IFERROR(__xludf.DUMMYFUNCTION("IMPORTXML(C161,""//title"")"),"Matrix Exponentiation - Count path - VNOJ: VNOI Online Judge")</f>
        <v>Matrix Exponentiation - Count path - VNOJ: VNOI Online Judge</v>
      </c>
      <c r="C161" s="9" t="s">
        <v>153</v>
      </c>
      <c r="D161" s="7"/>
    </row>
    <row r="162" ht="15.75" customHeight="1">
      <c r="A162" s="4" t="s">
        <v>154</v>
      </c>
      <c r="B162" s="5"/>
      <c r="C162" s="5"/>
      <c r="D162" s="6"/>
    </row>
    <row r="163" ht="15.75" customHeight="1">
      <c r="A163" s="7" t="s">
        <v>2</v>
      </c>
      <c r="B163" s="7" t="s">
        <v>3</v>
      </c>
      <c r="C163" s="7" t="s">
        <v>4</v>
      </c>
      <c r="D163" s="7" t="s">
        <v>5</v>
      </c>
    </row>
    <row r="164" ht="15.75" customHeight="1">
      <c r="A164" s="7">
        <v>1.0</v>
      </c>
      <c r="B164" s="7" t="str">
        <f>IFERROR(__xludf.DUMMYFUNCTION("IMPORTXML(C164,""//title"")"),"Cây khung nhỏ nhất (HEAP) - VNOJ: VNOI Online Judge")</f>
        <v>Cây khung nhỏ nhất (HEAP) - VNOJ: VNOI Online Judge</v>
      </c>
      <c r="C164" s="9" t="s">
        <v>155</v>
      </c>
      <c r="D164" s="7"/>
    </row>
    <row r="165" ht="15.75" customHeight="1">
      <c r="A165" s="7">
        <f t="shared" ref="A165:A172" si="11">A164+1</f>
        <v>2</v>
      </c>
      <c r="B165" s="7" t="str">
        <f>IFERROR(__xludf.DUMMYFUNCTION("IMPORTXML(C165,""//title"")"),"Các thùng nước - VNOJ: VNOI Online Judge")</f>
        <v>Các thùng nước - VNOJ: VNOI Online Judge</v>
      </c>
      <c r="C165" s="9" t="s">
        <v>156</v>
      </c>
      <c r="D165" s="7"/>
    </row>
    <row r="166" ht="15.75" customHeight="1">
      <c r="A166" s="7">
        <f t="shared" si="11"/>
        <v>3</v>
      </c>
      <c r="B166" s="7" t="str">
        <f>IFERROR(__xludf.DUMMYFUNCTION("IMPORTXML(C166,""//title"")"),"Quảng cáo - VNOJ: VNOI Online Judge")</f>
        <v>Quảng cáo - VNOJ: VNOI Online Judge</v>
      </c>
      <c r="C166" s="9" t="s">
        <v>157</v>
      </c>
      <c r="D166" s="7"/>
    </row>
    <row r="167" ht="15.75" customHeight="1">
      <c r="A167" s="7">
        <f t="shared" si="11"/>
        <v>4</v>
      </c>
      <c r="B167" s="7" t="str">
        <f>IFERROR(__xludf.DUMMYFUNCTION("IMPORTXML(C167,""//title"")"),"Xây dựng thành phố - VNOJ: VNOI Online Judge")</f>
        <v>Xây dựng thành phố - VNOJ: VNOI Online Judge</v>
      </c>
      <c r="C167" s="9" t="s">
        <v>158</v>
      </c>
      <c r="D167" s="7"/>
    </row>
    <row r="168" ht="15.75" customHeight="1">
      <c r="A168" s="7">
        <f t="shared" si="11"/>
        <v>5</v>
      </c>
      <c r="B168" s="7" t="str">
        <f>IFERROR(__xludf.DUMMYFUNCTION("IMPORTXML(C168,""//title"")"),"VOI 14 Bài 3 - Mạng truyền thông - VNOJ: VNOI Online Judge")</f>
        <v>VOI 14 Bài 3 - Mạng truyền thông - VNOJ: VNOI Online Judge</v>
      </c>
      <c r="C168" s="9" t="s">
        <v>159</v>
      </c>
      <c r="D168" s="7"/>
    </row>
    <row r="169" ht="15.75" customHeight="1">
      <c r="A169" s="7">
        <f t="shared" si="11"/>
        <v>6</v>
      </c>
      <c r="B169" s="7" t="str">
        <f>IFERROR(__xludf.DUMMYFUNCTION("IMPORTXML(C169,""//title"")"),"Phá đường - VNOJ: VNOI Online Judge")</f>
        <v>Phá đường - VNOJ: VNOI Online Judge</v>
      </c>
      <c r="C169" s="9" t="s">
        <v>160</v>
      </c>
      <c r="D169" s="7"/>
    </row>
    <row r="170" ht="15.75" customHeight="1">
      <c r="A170" s="7">
        <f t="shared" si="11"/>
        <v>7</v>
      </c>
      <c r="B170" s="7" t="str">
        <f>IFERROR(__xludf.DUMMYFUNCTION("IMPORTXML(C170,""//title"")"),"Loading...")</f>
        <v>Loading...</v>
      </c>
      <c r="C170" s="9" t="s">
        <v>161</v>
      </c>
      <c r="D170" s="7"/>
    </row>
    <row r="171" ht="15.75" customHeight="1">
      <c r="A171" s="7">
        <f t="shared" si="11"/>
        <v>8</v>
      </c>
      <c r="B171" s="7" t="str">
        <f>IFERROR(__xludf.DUMMYFUNCTION("IMPORTXML(C171,""//title"")"),"Vòng đua F1 - VNOJ: VNOI Online Judge")</f>
        <v>Vòng đua F1 - VNOJ: VNOI Online Judge</v>
      </c>
      <c r="C171" s="9" t="s">
        <v>162</v>
      </c>
      <c r="D171" s="7"/>
    </row>
    <row r="172" ht="15.75" customHeight="1">
      <c r="A172" s="14">
        <f t="shared" si="11"/>
        <v>9</v>
      </c>
      <c r="B172" s="7" t="str">
        <f>IFERROR(__xludf.DUMMYFUNCTION("IMPORTXML(C172,""//title"")"),"Tưới nước đồng cỏ - VNOJ: VNOI Online Judge")</f>
        <v>Tưới nước đồng cỏ - VNOJ: VNOI Online Judge</v>
      </c>
      <c r="C172" s="15" t="s">
        <v>163</v>
      </c>
      <c r="D172" s="14"/>
    </row>
    <row r="173" ht="15.75" customHeight="1">
      <c r="A173" s="16"/>
      <c r="B173" s="16"/>
      <c r="C173" s="17"/>
      <c r="D173" s="16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17:D117"/>
    <mergeCell ref="A131:D131"/>
    <mergeCell ref="A142:D142"/>
    <mergeCell ref="A154:D154"/>
    <mergeCell ref="A162:D162"/>
    <mergeCell ref="A1:D1"/>
    <mergeCell ref="A3:D3"/>
    <mergeCell ref="A20:D20"/>
    <mergeCell ref="A34:D34"/>
    <mergeCell ref="A71:D71"/>
    <mergeCell ref="A88:D88"/>
    <mergeCell ref="A100:D100"/>
  </mergeCells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2"/>
    <hyperlink r:id="rId17" ref="C23"/>
    <hyperlink r:id="rId18" ref="C24"/>
    <hyperlink r:id="rId19" ref="C25"/>
    <hyperlink r:id="rId20" ref="C26"/>
    <hyperlink r:id="rId21" ref="C27"/>
    <hyperlink r:id="rId22" ref="C28"/>
    <hyperlink r:id="rId23" ref="C29"/>
    <hyperlink r:id="rId24" ref="C30"/>
    <hyperlink r:id="rId25" ref="C31"/>
    <hyperlink r:id="rId26" ref="C32"/>
    <hyperlink r:id="rId27" ref="C33"/>
    <hyperlink r:id="rId28" ref="C36"/>
    <hyperlink r:id="rId29" ref="C37"/>
    <hyperlink r:id="rId30" ref="C38"/>
    <hyperlink r:id="rId31" ref="C39"/>
    <hyperlink r:id="rId32" ref="C41"/>
    <hyperlink r:id="rId33" ref="C45"/>
    <hyperlink r:id="rId34" ref="C47"/>
    <hyperlink r:id="rId35" ref="C51"/>
    <hyperlink r:id="rId36" ref="C52"/>
    <hyperlink r:id="rId37" ref="C53"/>
    <hyperlink r:id="rId38" ref="C54"/>
    <hyperlink r:id="rId39" ref="C55"/>
    <hyperlink r:id="rId40" ref="C56"/>
    <hyperlink r:id="rId41" ref="C57"/>
    <hyperlink r:id="rId42" ref="C58"/>
    <hyperlink r:id="rId43" ref="C59"/>
    <hyperlink r:id="rId44" ref="C60"/>
    <hyperlink r:id="rId45" ref="C61"/>
    <hyperlink r:id="rId46" ref="C62"/>
    <hyperlink r:id="rId47" ref="C63"/>
    <hyperlink r:id="rId48" ref="C64"/>
    <hyperlink r:id="rId49" ref="C65"/>
    <hyperlink r:id="rId50" ref="C66"/>
    <hyperlink r:id="rId51" ref="C67"/>
    <hyperlink r:id="rId52" ref="C68"/>
    <hyperlink r:id="rId53" ref="C69"/>
    <hyperlink r:id="rId54" ref="C70"/>
    <hyperlink r:id="rId55" ref="C90"/>
    <hyperlink r:id="rId56" ref="C93"/>
    <hyperlink r:id="rId57" ref="C95"/>
    <hyperlink r:id="rId58" ref="C103"/>
    <hyperlink r:id="rId59" ref="C104"/>
    <hyperlink r:id="rId60" ref="C111"/>
    <hyperlink r:id="rId61" ref="C144"/>
    <hyperlink r:id="rId62" ref="C145"/>
    <hyperlink r:id="rId63" ref="C146"/>
    <hyperlink r:id="rId64" ref="C148"/>
    <hyperlink r:id="rId65" ref="C149"/>
    <hyperlink r:id="rId66" ref="C150"/>
    <hyperlink r:id="rId67" ref="C153"/>
    <hyperlink r:id="rId68" ref="C170"/>
  </hyperlinks>
  <printOptions/>
  <pageMargins bottom="0.75" footer="0.0" header="0.0" left="0.7" right="0.7" top="0.75"/>
  <pageSetup orientation="portrait"/>
  <drawing r:id="rId6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2022-08-29T05:45:02Z</dcterms:created>
  <dc:creator>Admin</dc:creator>
</cp:coreProperties>
</file>