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80" windowWidth="20025" windowHeight="7140" tabRatio="281"/>
  </bookViews>
  <sheets>
    <sheet name="40G-PSM4" sheetId="3" r:id="rId1"/>
  </sheets>
  <calcPr calcId="145621"/>
</workbook>
</file>

<file path=xl/calcChain.xml><?xml version="1.0" encoding="utf-8"?>
<calcChain xmlns="http://schemas.openxmlformats.org/spreadsheetml/2006/main">
  <c r="Y13" i="3" l="1"/>
  <c r="N13" i="3"/>
  <c r="O13" i="3"/>
  <c r="P13" i="3"/>
  <c r="Q13" i="3"/>
  <c r="R13" i="3"/>
  <c r="S13" i="3"/>
  <c r="T13" i="3"/>
  <c r="U13" i="3"/>
  <c r="V13" i="3"/>
  <c r="W13" i="3"/>
  <c r="X13" i="3"/>
  <c r="Z13" i="3"/>
  <c r="AA13" i="3"/>
  <c r="AB13" i="3"/>
  <c r="AC13" i="3"/>
  <c r="AD13" i="3"/>
  <c r="AE13" i="3"/>
  <c r="AF13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N12" i="3"/>
  <c r="M13" i="3"/>
  <c r="M12" i="3"/>
  <c r="L13" i="3"/>
  <c r="L12" i="3"/>
  <c r="K13" i="3"/>
  <c r="K12" i="3"/>
  <c r="J13" i="3"/>
  <c r="J12" i="3"/>
  <c r="L30" i="3"/>
  <c r="L29" i="3"/>
  <c r="L28" i="3"/>
  <c r="L27" i="3"/>
  <c r="L25" i="3"/>
  <c r="L24" i="3"/>
  <c r="L23" i="3"/>
  <c r="L22" i="3"/>
  <c r="L21" i="3"/>
  <c r="L20" i="3"/>
  <c r="L19" i="3"/>
  <c r="L18" i="3"/>
  <c r="AF23" i="3" l="1"/>
  <c r="AF24" i="3"/>
  <c r="AF25" i="3"/>
  <c r="AF22" i="3"/>
  <c r="AD25" i="3"/>
  <c r="Z25" i="3"/>
  <c r="AD24" i="3"/>
  <c r="Z24" i="3"/>
  <c r="AD23" i="3"/>
  <c r="Z23" i="3"/>
  <c r="AD22" i="3"/>
  <c r="W25" i="3"/>
  <c r="W24" i="3"/>
  <c r="W23" i="3"/>
  <c r="U22" i="3"/>
  <c r="AF19" i="3"/>
  <c r="AF20" i="3"/>
  <c r="AF21" i="3"/>
  <c r="AF18" i="3"/>
  <c r="AD21" i="3"/>
  <c r="AD20" i="3"/>
  <c r="AD19" i="3"/>
  <c r="AD18" i="3"/>
  <c r="Z21" i="3"/>
  <c r="Z20" i="3"/>
  <c r="Z19" i="3"/>
  <c r="Z18" i="3"/>
  <c r="W21" i="3"/>
  <c r="W20" i="3"/>
  <c r="W19" i="3"/>
  <c r="W18" i="3"/>
  <c r="AF15" i="3" l="1"/>
  <c r="AF16" i="3"/>
  <c r="AF17" i="3"/>
  <c r="AF14" i="3"/>
  <c r="AD15" i="3"/>
  <c r="AD16" i="3"/>
  <c r="AD17" i="3"/>
  <c r="AD14" i="3"/>
  <c r="Z15" i="3"/>
  <c r="Z16" i="3"/>
  <c r="Z17" i="3"/>
  <c r="Z14" i="3"/>
  <c r="W15" i="3"/>
  <c r="W16" i="3"/>
  <c r="W17" i="3"/>
  <c r="W14" i="3"/>
  <c r="L17" i="3"/>
  <c r="L16" i="3" l="1"/>
  <c r="L15" i="3"/>
  <c r="L14" i="3"/>
</calcChain>
</file>

<file path=xl/sharedStrings.xml><?xml version="1.0" encoding="utf-8"?>
<sst xmlns="http://schemas.openxmlformats.org/spreadsheetml/2006/main" count="87" uniqueCount="73">
  <si>
    <t>Order Number：</t>
    <phoneticPr fontId="2" type="noConversion"/>
  </si>
  <si>
    <t>FSZ-PO170515003</t>
    <phoneticPr fontId="2" type="noConversion"/>
  </si>
  <si>
    <t xml:space="preserve">P/N: </t>
    <phoneticPr fontId="2" type="noConversion"/>
  </si>
  <si>
    <t>03.823.151.001</t>
    <phoneticPr fontId="2" type="noConversion"/>
  </si>
  <si>
    <t>QTY (PCS)：</t>
    <phoneticPr fontId="2" type="noConversion"/>
  </si>
  <si>
    <t xml:space="preserve">Module: </t>
    <phoneticPr fontId="2" type="noConversion"/>
  </si>
  <si>
    <t>TF-QQQ015-C002</t>
    <phoneticPr fontId="2" type="noConversion"/>
  </si>
  <si>
    <t>Teat Date：</t>
    <phoneticPr fontId="2" type="noConversion"/>
  </si>
  <si>
    <t xml:space="preserve">Product: </t>
    <phoneticPr fontId="2" type="noConversion"/>
  </si>
  <si>
    <t>Icc
(mA)</t>
    <phoneticPr fontId="7" type="noConversion"/>
  </si>
  <si>
    <t>Parameter Specification</t>
    <phoneticPr fontId="2" type="noConversion"/>
  </si>
  <si>
    <t>Tx</t>
    <phoneticPr fontId="7" type="noConversion"/>
  </si>
  <si>
    <t>Rx</t>
    <phoneticPr fontId="2" type="noConversion"/>
  </si>
  <si>
    <t>DDM</t>
    <phoneticPr fontId="7" type="noConversion"/>
  </si>
  <si>
    <t>CH</t>
    <phoneticPr fontId="7" type="noConversion"/>
  </si>
  <si>
    <t>AOP
(dbm)</t>
    <phoneticPr fontId="7" type="noConversion"/>
  </si>
  <si>
    <t>AOP-OMA (dBm)</t>
  </si>
  <si>
    <t>ER
(db)</t>
    <phoneticPr fontId="7" type="noConversion"/>
  </si>
  <si>
    <t>Rise time
(ps)</t>
    <phoneticPr fontId="7" type="noConversion"/>
  </si>
  <si>
    <t>Fall time
(ps)</t>
    <phoneticPr fontId="7" type="noConversion"/>
  </si>
  <si>
    <t>Jitter 
P-P
(ps)</t>
    <phoneticPr fontId="7" type="noConversion"/>
  </si>
  <si>
    <t>Jitter RSM
(ps)</t>
    <phoneticPr fontId="7" type="noConversion"/>
  </si>
  <si>
    <t>Crossing
(%)</t>
    <phoneticPr fontId="7" type="noConversion"/>
  </si>
  <si>
    <t>EMM
(%)</t>
    <phoneticPr fontId="7" type="noConversion"/>
  </si>
  <si>
    <t>LOS A
(dbm)</t>
    <phoneticPr fontId="7" type="noConversion"/>
  </si>
  <si>
    <t>LOS D
(dbm)</t>
    <phoneticPr fontId="7" type="noConversion"/>
  </si>
  <si>
    <t>Vcc
(V)</t>
    <phoneticPr fontId="7" type="noConversion"/>
  </si>
  <si>
    <t>Bias
（mA)</t>
    <phoneticPr fontId="7" type="noConversion"/>
  </si>
  <si>
    <t>TX power
(dbm)</t>
    <phoneticPr fontId="7" type="noConversion"/>
  </si>
  <si>
    <t>RX power
(dbm)</t>
    <phoneticPr fontId="7" type="noConversion"/>
  </si>
  <si>
    <t>25</t>
    <phoneticPr fontId="7" type="noConversion"/>
  </si>
  <si>
    <t>FW：</t>
    <phoneticPr fontId="2" type="noConversion"/>
  </si>
  <si>
    <t>HW：</t>
    <phoneticPr fontId="2" type="noConversion"/>
  </si>
  <si>
    <t>MD 编号</t>
    <phoneticPr fontId="2" type="noConversion"/>
  </si>
  <si>
    <t>COB 编号</t>
    <phoneticPr fontId="2" type="noConversion"/>
  </si>
  <si>
    <t>模块 Bom 方案备注</t>
    <phoneticPr fontId="7" type="noConversion"/>
  </si>
  <si>
    <t>Data only for interal tracking(no need sent to customer)</t>
    <phoneticPr fontId="2" type="noConversion"/>
  </si>
  <si>
    <t>data tracking</t>
    <phoneticPr fontId="2" type="noConversion"/>
  </si>
  <si>
    <t>Vendor SN</t>
    <phoneticPr fontId="7" type="noConversion"/>
  </si>
  <si>
    <t>TX-SN</t>
    <phoneticPr fontId="2" type="noConversion"/>
  </si>
  <si>
    <t>Vcc
(V)</t>
    <phoneticPr fontId="7" type="noConversion"/>
  </si>
  <si>
    <t>Temp（℃）</t>
    <phoneticPr fontId="7" type="noConversion"/>
  </si>
  <si>
    <t>MAX</t>
    <phoneticPr fontId="2" type="noConversion"/>
  </si>
  <si>
    <t>MIN</t>
    <phoneticPr fontId="2" type="noConversion"/>
  </si>
  <si>
    <t>SEN_OMA
(dbm)</t>
    <phoneticPr fontId="7" type="noConversion"/>
  </si>
  <si>
    <t>CASE Temp（℃）</t>
    <phoneticPr fontId="7" type="noConversion"/>
  </si>
  <si>
    <t>DDM Temp
(°C)</t>
    <phoneticPr fontId="7" type="noConversion"/>
  </si>
  <si>
    <t>LOS H
(db)</t>
    <phoneticPr fontId="7" type="noConversion"/>
  </si>
  <si>
    <t>SEN
(dbm)</t>
    <phoneticPr fontId="7" type="noConversion"/>
  </si>
  <si>
    <t>Spec</t>
    <phoneticPr fontId="2" type="noConversion"/>
  </si>
  <si>
    <t>&gt;10</t>
  </si>
  <si>
    <t>&lt;-20</t>
    <phoneticPr fontId="2" type="noConversion"/>
  </si>
  <si>
    <t>&gt;-13</t>
    <phoneticPr fontId="2" type="noConversion"/>
  </si>
  <si>
    <t>&gt;0.5</t>
    <phoneticPr fontId="2" type="noConversion"/>
  </si>
  <si>
    <t>±3</t>
    <phoneticPr fontId="2" type="noConversion"/>
  </si>
  <si>
    <t>Temp△</t>
    <phoneticPr fontId="7" type="noConversion"/>
  </si>
  <si>
    <t>TX power
△</t>
    <phoneticPr fontId="7" type="noConversion"/>
  </si>
  <si>
    <t>100G QSFP28 CWDM4</t>
    <phoneticPr fontId="2" type="noConversion"/>
  </si>
  <si>
    <t>-7~2.3</t>
    <phoneticPr fontId="2" type="noConversion"/>
  </si>
  <si>
    <t xml:space="preserve"> -4~3.5</t>
    <phoneticPr fontId="2" type="noConversion"/>
  </si>
  <si>
    <t>3.5~5.5</t>
    <phoneticPr fontId="2" type="noConversion"/>
  </si>
  <si>
    <t>&lt;-11.5</t>
    <phoneticPr fontId="2" type="noConversion"/>
  </si>
  <si>
    <t>-10</t>
    <phoneticPr fontId="7" type="noConversion"/>
  </si>
  <si>
    <t>-8db RX power
(dbm)</t>
    <phoneticPr fontId="7" type="noConversion"/>
  </si>
  <si>
    <t>001-049-001-0010</t>
    <phoneticPr fontId="2" type="noConversion"/>
  </si>
  <si>
    <t>Vendor PN</t>
    <phoneticPr fontId="7" type="noConversion"/>
  </si>
  <si>
    <t>SEN:single end -11.94</t>
    <phoneticPr fontId="2" type="noConversion"/>
  </si>
  <si>
    <t>50</t>
    <phoneticPr fontId="7" type="noConversion"/>
  </si>
  <si>
    <t>55</t>
    <phoneticPr fontId="7" type="noConversion"/>
  </si>
  <si>
    <t>68B415</t>
    <phoneticPr fontId="2" type="noConversion"/>
  </si>
  <si>
    <t>68B414</t>
    <phoneticPr fontId="2" type="noConversion"/>
  </si>
  <si>
    <t>68B413</t>
  </si>
  <si>
    <t>68B412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</si>
</sst>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18">
    <font>
      <sz val="11"/>
      <color theme="1"/>
      <name val="宋体"/>
      <family val="2"/>
      <charset val="134"/>
      <scheme val="minor"/>
    </font>
    <font>
      <b/>
      <sz val="8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8"/>
      <color rgb="FF0000CC"/>
      <name val="微软雅黑"/>
      <family val="2"/>
      <charset val="134"/>
    </font>
    <font>
      <sz val="8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8"/>
      <name val="Arial Unicode MS"/>
      <family val="2"/>
      <charset val="134"/>
    </font>
    <font>
      <sz val="9"/>
      <name val="宋体"/>
      <family val="3"/>
      <charset val="134"/>
    </font>
    <font>
      <b/>
      <sz val="8"/>
      <name val="Arial Unicode MS"/>
      <family val="2"/>
      <charset val="134"/>
    </font>
    <font>
      <sz val="8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color indexed="8"/>
      <name val="新細明體"/>
      <family val="1"/>
    </font>
    <font>
      <b/>
      <sz val="8"/>
      <name val="微软雅黑"/>
      <family val="2"/>
      <charset val="134"/>
    </font>
    <font>
      <sz val="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Arial Unicode MS"/>
      <family val="2"/>
      <charset val="134"/>
    </font>
    <font>
      <sz val="11"/>
      <color rgb="FFFF000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0" fillId="0" borderId="0"/>
    <xf numFmtId="0" fontId="11" fillId="0" borderId="0"/>
    <xf numFmtId="0" fontId="11" fillId="0" borderId="0">
      <alignment vertical="center"/>
    </xf>
    <xf numFmtId="0" fontId="12" fillId="0" borderId="0">
      <alignment vertical="center"/>
    </xf>
  </cellStyleXfs>
  <cellXfs count="90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1" fillId="0" borderId="0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>
      <alignment vertical="center"/>
    </xf>
    <xf numFmtId="0" fontId="6" fillId="0" borderId="0" xfId="0" applyFont="1" applyFill="1" applyBorder="1" applyAlignment="1"/>
    <xf numFmtId="0" fontId="6" fillId="2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Fill="1" applyBorder="1">
      <alignment vertical="center"/>
    </xf>
    <xf numFmtId="0" fontId="1" fillId="0" borderId="2" xfId="0" applyFont="1" applyFill="1" applyBorder="1">
      <alignment vertical="center"/>
    </xf>
    <xf numFmtId="0" fontId="1" fillId="0" borderId="8" xfId="0" applyFont="1" applyFill="1" applyBorder="1">
      <alignment vertical="center"/>
    </xf>
    <xf numFmtId="0" fontId="1" fillId="0" borderId="10" xfId="0" applyFont="1" applyFill="1" applyBorder="1">
      <alignment vertical="center"/>
    </xf>
    <xf numFmtId="0" fontId="14" fillId="4" borderId="11" xfId="0" applyFont="1" applyFill="1" applyBorder="1" applyAlignment="1">
      <alignment horizontal="center" vertical="center" wrapText="1"/>
    </xf>
    <xf numFmtId="0" fontId="15" fillId="5" borderId="11" xfId="0" applyFont="1" applyFill="1" applyBorder="1" applyAlignment="1">
      <alignment vertical="center"/>
    </xf>
    <xf numFmtId="0" fontId="0" fillId="0" borderId="1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 wrapText="1"/>
    </xf>
    <xf numFmtId="49" fontId="6" fillId="2" borderId="3" xfId="0" applyNumberFormat="1" applyFont="1" applyFill="1" applyBorder="1" applyAlignment="1">
      <alignment horizontal="center" vertical="center"/>
    </xf>
    <xf numFmtId="0" fontId="6" fillId="0" borderId="24" xfId="0" applyFont="1" applyFill="1" applyBorder="1" applyAlignment="1"/>
    <xf numFmtId="0" fontId="15" fillId="5" borderId="33" xfId="0" applyFont="1" applyFill="1" applyBorder="1" applyAlignment="1">
      <alignment vertical="center"/>
    </xf>
    <xf numFmtId="0" fontId="6" fillId="2" borderId="18" xfId="0" applyFont="1" applyFill="1" applyBorder="1" applyAlignment="1">
      <alignment horizontal="center" vertical="center" wrapText="1"/>
    </xf>
    <xf numFmtId="0" fontId="6" fillId="0" borderId="34" xfId="0" applyFont="1" applyFill="1" applyBorder="1" applyAlignment="1"/>
    <xf numFmtId="0" fontId="14" fillId="4" borderId="18" xfId="0" applyFont="1" applyFill="1" applyBorder="1" applyAlignment="1">
      <alignment horizontal="center" vertical="center" wrapText="1"/>
    </xf>
    <xf numFmtId="0" fontId="15" fillId="5" borderId="18" xfId="0" applyFont="1" applyFill="1" applyBorder="1" applyAlignment="1">
      <alignment vertical="center"/>
    </xf>
    <xf numFmtId="0" fontId="15" fillId="5" borderId="35" xfId="0" applyFont="1" applyFill="1" applyBorder="1" applyAlignment="1">
      <alignment vertical="center"/>
    </xf>
    <xf numFmtId="49" fontId="6" fillId="2" borderId="7" xfId="0" applyNumberFormat="1" applyFont="1" applyFill="1" applyBorder="1" applyAlignment="1">
      <alignment horizontal="center" vertical="center"/>
    </xf>
    <xf numFmtId="49" fontId="6" fillId="2" borderId="17" xfId="0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vertical="center"/>
    </xf>
    <xf numFmtId="176" fontId="0" fillId="0" borderId="3" xfId="0" applyNumberFormat="1" applyFill="1" applyBorder="1" applyAlignment="1">
      <alignment horizontal="center"/>
    </xf>
    <xf numFmtId="176" fontId="6" fillId="2" borderId="3" xfId="0" applyNumberFormat="1" applyFont="1" applyFill="1" applyBorder="1" applyAlignment="1">
      <alignment horizontal="center" vertical="center" wrapText="1"/>
    </xf>
    <xf numFmtId="176" fontId="6" fillId="2" borderId="18" xfId="0" applyNumberFormat="1" applyFont="1" applyFill="1" applyBorder="1" applyAlignment="1">
      <alignment horizontal="center" vertical="center" wrapText="1"/>
    </xf>
    <xf numFmtId="0" fontId="6" fillId="3" borderId="20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6" fillId="3" borderId="1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3" borderId="21" xfId="0" applyFont="1" applyFill="1" applyBorder="1" applyAlignment="1">
      <alignment horizontal="center" vertical="center"/>
    </xf>
    <xf numFmtId="49" fontId="8" fillId="3" borderId="12" xfId="0" applyNumberFormat="1" applyFont="1" applyFill="1" applyBorder="1" applyAlignment="1">
      <alignment horizontal="center" vertical="center" wrapText="1"/>
    </xf>
    <xf numFmtId="49" fontId="6" fillId="3" borderId="15" xfId="0" applyNumberFormat="1" applyFont="1" applyFill="1" applyBorder="1" applyAlignment="1">
      <alignment horizontal="center" vertical="center"/>
    </xf>
    <xf numFmtId="49" fontId="6" fillId="3" borderId="13" xfId="0" applyNumberFormat="1" applyFont="1" applyFill="1" applyBorder="1" applyAlignment="1">
      <alignment horizontal="center" vertical="center"/>
    </xf>
    <xf numFmtId="49" fontId="6" fillId="3" borderId="14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14" fontId="3" fillId="0" borderId="1" xfId="0" applyNumberFormat="1" applyFont="1" applyFill="1" applyBorder="1" applyAlignment="1">
      <alignment horizontal="left" vertical="center"/>
    </xf>
    <xf numFmtId="49" fontId="8" fillId="3" borderId="11" xfId="0" applyNumberFormat="1" applyFont="1" applyFill="1" applyBorder="1" applyAlignment="1">
      <alignment horizontal="center" vertical="center" wrapText="1"/>
    </xf>
    <xf numFmtId="49" fontId="16" fillId="3" borderId="19" xfId="0" applyNumberFormat="1" applyFont="1" applyFill="1" applyBorder="1" applyAlignment="1">
      <alignment horizontal="center" vertical="center" wrapText="1"/>
    </xf>
    <xf numFmtId="49" fontId="16" fillId="3" borderId="20" xfId="0" applyNumberFormat="1" applyFont="1" applyFill="1" applyBorder="1" applyAlignment="1">
      <alignment horizontal="center" vertical="center" wrapText="1"/>
    </xf>
    <xf numFmtId="49" fontId="16" fillId="3" borderId="2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13" fillId="4" borderId="31" xfId="0" applyFont="1" applyFill="1" applyBorder="1" applyAlignment="1">
      <alignment horizontal="center" vertical="center" wrapText="1"/>
    </xf>
    <xf numFmtId="0" fontId="13" fillId="4" borderId="32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15" fillId="5" borderId="22" xfId="0" applyFont="1" applyFill="1" applyBorder="1" applyAlignment="1">
      <alignment horizontal="center" vertical="center"/>
    </xf>
    <xf numFmtId="49" fontId="6" fillId="2" borderId="28" xfId="0" applyNumberFormat="1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vertical="center" wrapText="1"/>
    </xf>
    <xf numFmtId="49" fontId="6" fillId="2" borderId="27" xfId="0" applyNumberFormat="1" applyFont="1" applyFill="1" applyBorder="1" applyAlignment="1">
      <alignment horizontal="center" vertical="center" wrapText="1"/>
    </xf>
    <xf numFmtId="49" fontId="6" fillId="2" borderId="38" xfId="0" applyNumberFormat="1" applyFont="1" applyFill="1" applyBorder="1" applyAlignment="1">
      <alignment horizontal="center" vertical="center" wrapText="1"/>
    </xf>
    <xf numFmtId="49" fontId="6" fillId="2" borderId="37" xfId="0" applyNumberFormat="1" applyFont="1" applyFill="1" applyBorder="1" applyAlignment="1">
      <alignment horizontal="center" vertical="center" wrapText="1"/>
    </xf>
    <xf numFmtId="49" fontId="6" fillId="2" borderId="39" xfId="0" applyNumberFormat="1" applyFont="1" applyFill="1" applyBorder="1" applyAlignment="1">
      <alignment horizontal="center" vertical="center" wrapText="1"/>
    </xf>
    <xf numFmtId="49" fontId="6" fillId="2" borderId="29" xfId="0" applyNumberFormat="1" applyFont="1" applyFill="1" applyBorder="1" applyAlignment="1">
      <alignment horizontal="center" vertical="center" wrapText="1"/>
    </xf>
    <xf numFmtId="49" fontId="6" fillId="2" borderId="30" xfId="0" applyNumberFormat="1" applyFont="1" applyFill="1" applyBorder="1" applyAlignment="1">
      <alignment horizontal="center" vertical="center" wrapText="1"/>
    </xf>
    <xf numFmtId="49" fontId="6" fillId="2" borderId="9" xfId="0" applyNumberFormat="1" applyFont="1" applyFill="1" applyBorder="1" applyAlignment="1">
      <alignment horizontal="center" vertical="center" wrapText="1"/>
    </xf>
    <xf numFmtId="49" fontId="6" fillId="2" borderId="10" xfId="0" applyNumberFormat="1" applyFont="1" applyFill="1" applyBorder="1" applyAlignment="1">
      <alignment horizontal="center" vertical="center" wrapText="1"/>
    </xf>
    <xf numFmtId="49" fontId="6" fillId="2" borderId="25" xfId="0" applyNumberFormat="1" applyFont="1" applyFill="1" applyBorder="1" applyAlignment="1">
      <alignment horizontal="center" vertical="center" wrapText="1"/>
    </xf>
    <xf numFmtId="49" fontId="6" fillId="2" borderId="26" xfId="0" applyNumberFormat="1" applyFont="1" applyFill="1" applyBorder="1" applyAlignment="1">
      <alignment horizontal="center" vertical="center" wrapText="1"/>
    </xf>
    <xf numFmtId="49" fontId="6" fillId="3" borderId="20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0" fontId="17" fillId="0" borderId="3" xfId="0" applyFont="1" applyFill="1" applyBorder="1" applyAlignment="1">
      <alignment horizontal="center"/>
    </xf>
  </cellXfs>
  <cellStyles count="5">
    <cellStyle name="Normal 2" xfId="1"/>
    <cellStyle name="常规" xfId="0" builtinId="0"/>
    <cellStyle name="常规 2" xfId="2"/>
    <cellStyle name="常规 3" xfId="3"/>
    <cellStyle name="一般_Sheet1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44825</xdr:rowOff>
    </xdr:from>
    <xdr:to>
      <xdr:col>1</xdr:col>
      <xdr:colOff>558660</xdr:colOff>
      <xdr:row>4</xdr:row>
      <xdr:rowOff>33618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44825"/>
          <a:ext cx="558660" cy="48409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O34"/>
  <sheetViews>
    <sheetView showGridLines="0" tabSelected="1" topLeftCell="A10" zoomScale="85" zoomScaleNormal="85" workbookViewId="0">
      <pane xSplit="9" ySplit="4" topLeftCell="S14" activePane="bottomRight" state="frozen"/>
      <selection activeCell="A10" sqref="A10"/>
      <selection pane="topRight" activeCell="J10" sqref="J10"/>
      <selection pane="bottomLeft" activeCell="A14" sqref="A14"/>
      <selection pane="bottomRight" activeCell="W16" sqref="W16"/>
    </sheetView>
  </sheetViews>
  <sheetFormatPr defaultColWidth="7.75" defaultRowHeight="13.5"/>
  <cols>
    <col min="1" max="1" width="4.875" style="12" customWidth="1"/>
    <col min="2" max="2" width="13.625" style="11" customWidth="1"/>
    <col min="3" max="3" width="16.75" style="11" customWidth="1"/>
    <col min="4" max="32" width="7.75" style="11"/>
    <col min="33" max="33" width="18.125" style="12" hidden="1" customWidth="1"/>
    <col min="34" max="16384" width="7.75" style="12"/>
  </cols>
  <sheetData>
    <row r="1" spans="2:41" s="1" customFormat="1" ht="5.25" customHeight="1"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4"/>
      <c r="AF1" s="14"/>
    </row>
    <row r="2" spans="2:41" s="1" customFormat="1">
      <c r="M2" s="2" t="s">
        <v>0</v>
      </c>
      <c r="N2" s="52" t="s">
        <v>1</v>
      </c>
      <c r="O2" s="53"/>
      <c r="P2" s="53"/>
      <c r="S2" s="2"/>
      <c r="T2" s="2" t="s">
        <v>2</v>
      </c>
      <c r="U2" s="3" t="s">
        <v>3</v>
      </c>
      <c r="V2" s="4"/>
      <c r="W2" s="4"/>
      <c r="X2" s="4"/>
      <c r="Y2" s="4"/>
      <c r="Z2" s="4"/>
      <c r="AE2" s="15"/>
      <c r="AF2" s="15"/>
    </row>
    <row r="3" spans="2:41" s="1" customFormat="1" ht="6.75" customHeight="1">
      <c r="M3" s="2"/>
      <c r="N3" s="5"/>
      <c r="O3" s="5"/>
      <c r="P3" s="6"/>
      <c r="S3" s="2"/>
      <c r="T3" s="2"/>
      <c r="U3" s="6"/>
      <c r="V3" s="6"/>
      <c r="W3" s="6"/>
      <c r="X3" s="6"/>
      <c r="Y3" s="6"/>
      <c r="Z3" s="6"/>
      <c r="AE3" s="15"/>
      <c r="AF3" s="15"/>
    </row>
    <row r="4" spans="2:41" s="1" customFormat="1">
      <c r="M4" s="2" t="s">
        <v>4</v>
      </c>
      <c r="N4" s="52">
        <v>2</v>
      </c>
      <c r="O4" s="53"/>
      <c r="P4" s="53"/>
      <c r="S4" s="2"/>
      <c r="T4" s="2" t="s">
        <v>5</v>
      </c>
      <c r="U4" s="3" t="s">
        <v>6</v>
      </c>
      <c r="V4" s="4"/>
      <c r="W4" s="4"/>
      <c r="X4" s="4"/>
      <c r="Y4" s="4"/>
      <c r="Z4" s="4"/>
      <c r="AE4" s="15"/>
      <c r="AF4" s="15"/>
    </row>
    <row r="5" spans="2:41" s="1" customFormat="1" ht="8.25" customHeight="1">
      <c r="M5" s="2"/>
      <c r="N5" s="5"/>
      <c r="O5" s="5"/>
      <c r="P5" s="6"/>
      <c r="S5" s="2"/>
      <c r="T5" s="2"/>
      <c r="U5" s="6"/>
      <c r="V5" s="6"/>
      <c r="W5" s="6"/>
      <c r="X5" s="6"/>
      <c r="Y5" s="6"/>
      <c r="Z5" s="6"/>
      <c r="AE5" s="15"/>
      <c r="AF5" s="15"/>
    </row>
    <row r="6" spans="2:41" s="1" customFormat="1">
      <c r="M6" s="2" t="s">
        <v>7</v>
      </c>
      <c r="N6" s="54">
        <v>42940</v>
      </c>
      <c r="O6" s="53"/>
      <c r="P6" s="53"/>
      <c r="S6" s="2"/>
      <c r="T6" s="2" t="s">
        <v>8</v>
      </c>
      <c r="U6" s="54" t="s">
        <v>57</v>
      </c>
      <c r="V6" s="53"/>
      <c r="W6" s="53"/>
      <c r="X6" s="53"/>
      <c r="Y6" s="5"/>
      <c r="Z6" s="5"/>
      <c r="AE6" s="15"/>
      <c r="AF6" s="15"/>
    </row>
    <row r="7" spans="2:41" s="1" customFormat="1" ht="27" customHeight="1" thickBot="1">
      <c r="B7" s="59"/>
      <c r="C7" s="59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60"/>
      <c r="AF7" s="34"/>
    </row>
    <row r="8" spans="2:41" s="7" customFormat="1" ht="12.75" customHeight="1">
      <c r="B8" s="75" t="s">
        <v>38</v>
      </c>
      <c r="C8" s="75" t="s">
        <v>65</v>
      </c>
      <c r="D8" s="81" t="s">
        <v>39</v>
      </c>
      <c r="E8" s="82"/>
      <c r="F8" s="75" t="s">
        <v>40</v>
      </c>
      <c r="G8" s="75" t="s">
        <v>41</v>
      </c>
      <c r="H8" s="78" t="s">
        <v>9</v>
      </c>
      <c r="I8" s="61" t="s">
        <v>10</v>
      </c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35"/>
      <c r="AG8" s="24"/>
      <c r="AH8" s="64" t="s">
        <v>36</v>
      </c>
      <c r="AI8" s="65"/>
      <c r="AJ8" s="65"/>
      <c r="AK8" s="65"/>
      <c r="AL8" s="65"/>
      <c r="AM8" s="65"/>
      <c r="AN8" s="66"/>
    </row>
    <row r="9" spans="2:41" s="7" customFormat="1" ht="16.5">
      <c r="B9" s="76"/>
      <c r="C9" s="76"/>
      <c r="D9" s="83"/>
      <c r="E9" s="84"/>
      <c r="F9" s="76"/>
      <c r="G9" s="76"/>
      <c r="H9" s="79"/>
      <c r="I9" s="31"/>
      <c r="J9" s="23"/>
      <c r="K9" s="63" t="s">
        <v>11</v>
      </c>
      <c r="L9" s="63"/>
      <c r="M9" s="63"/>
      <c r="N9" s="63"/>
      <c r="O9" s="63"/>
      <c r="P9" s="63"/>
      <c r="Q9" s="63"/>
      <c r="R9" s="63"/>
      <c r="S9" s="70" t="s">
        <v>12</v>
      </c>
      <c r="T9" s="71"/>
      <c r="U9" s="71"/>
      <c r="V9" s="71"/>
      <c r="W9" s="72"/>
      <c r="X9" s="63" t="s">
        <v>13</v>
      </c>
      <c r="Y9" s="63"/>
      <c r="Z9" s="63"/>
      <c r="AA9" s="63"/>
      <c r="AB9" s="63"/>
      <c r="AC9" s="63"/>
      <c r="AD9" s="63"/>
      <c r="AE9" s="63"/>
      <c r="AF9" s="36"/>
      <c r="AH9" s="67" t="s">
        <v>37</v>
      </c>
      <c r="AI9" s="68"/>
      <c r="AJ9" s="68"/>
      <c r="AK9" s="69"/>
      <c r="AL9" s="73" t="s">
        <v>35</v>
      </c>
      <c r="AM9" s="73"/>
      <c r="AN9" s="74"/>
    </row>
    <row r="10" spans="2:41" s="7" customFormat="1" ht="38.25">
      <c r="B10" s="76"/>
      <c r="C10" s="76"/>
      <c r="D10" s="83"/>
      <c r="E10" s="84"/>
      <c r="F10" s="76"/>
      <c r="G10" s="76"/>
      <c r="H10" s="79"/>
      <c r="I10" s="31" t="s">
        <v>14</v>
      </c>
      <c r="J10" s="8" t="s">
        <v>23</v>
      </c>
      <c r="K10" s="8" t="s">
        <v>15</v>
      </c>
      <c r="L10" s="8" t="s">
        <v>16</v>
      </c>
      <c r="M10" s="8" t="s">
        <v>17</v>
      </c>
      <c r="N10" s="8" t="s">
        <v>18</v>
      </c>
      <c r="O10" s="8" t="s">
        <v>19</v>
      </c>
      <c r="P10" s="8" t="s">
        <v>20</v>
      </c>
      <c r="Q10" s="8" t="s">
        <v>21</v>
      </c>
      <c r="R10" s="8" t="s">
        <v>22</v>
      </c>
      <c r="S10" s="8" t="s">
        <v>48</v>
      </c>
      <c r="T10" s="8" t="s">
        <v>44</v>
      </c>
      <c r="U10" s="8" t="s">
        <v>24</v>
      </c>
      <c r="V10" s="8" t="s">
        <v>25</v>
      </c>
      <c r="W10" s="8" t="s">
        <v>47</v>
      </c>
      <c r="X10" s="8" t="s">
        <v>45</v>
      </c>
      <c r="Y10" s="8" t="s">
        <v>46</v>
      </c>
      <c r="Z10" s="8" t="s">
        <v>55</v>
      </c>
      <c r="AA10" s="8" t="s">
        <v>26</v>
      </c>
      <c r="AB10" s="8" t="s">
        <v>27</v>
      </c>
      <c r="AC10" s="8" t="s">
        <v>28</v>
      </c>
      <c r="AD10" s="8" t="s">
        <v>56</v>
      </c>
      <c r="AE10" s="22" t="s">
        <v>63</v>
      </c>
      <c r="AF10" s="22" t="s">
        <v>29</v>
      </c>
      <c r="AH10" s="16" t="s">
        <v>34</v>
      </c>
      <c r="AI10" s="16" t="s">
        <v>33</v>
      </c>
      <c r="AJ10" s="16" t="s">
        <v>31</v>
      </c>
      <c r="AK10" s="16" t="s">
        <v>32</v>
      </c>
      <c r="AL10" s="17"/>
      <c r="AM10" s="17"/>
      <c r="AN10" s="25"/>
    </row>
    <row r="11" spans="2:41" s="7" customFormat="1" ht="27">
      <c r="B11" s="76"/>
      <c r="C11" s="76"/>
      <c r="D11" s="83"/>
      <c r="E11" s="84"/>
      <c r="F11" s="76"/>
      <c r="G11" s="76"/>
      <c r="H11" s="79"/>
      <c r="I11" s="31" t="s">
        <v>49</v>
      </c>
      <c r="J11" s="8" t="s">
        <v>50</v>
      </c>
      <c r="K11" s="22" t="s">
        <v>58</v>
      </c>
      <c r="L11" s="8" t="s">
        <v>59</v>
      </c>
      <c r="M11" s="8" t="s">
        <v>60</v>
      </c>
      <c r="N11" s="8"/>
      <c r="O11" s="8"/>
      <c r="P11" s="8"/>
      <c r="Q11" s="8"/>
      <c r="R11" s="8"/>
      <c r="S11" s="8"/>
      <c r="T11" s="8" t="s">
        <v>61</v>
      </c>
      <c r="U11" s="8" t="s">
        <v>51</v>
      </c>
      <c r="V11" s="8" t="s">
        <v>52</v>
      </c>
      <c r="W11" s="8" t="s">
        <v>53</v>
      </c>
      <c r="X11" s="8"/>
      <c r="Y11" s="8"/>
      <c r="Z11" s="8" t="s">
        <v>54</v>
      </c>
      <c r="AA11" s="8"/>
      <c r="AB11" s="8"/>
      <c r="AC11" s="8"/>
      <c r="AD11" s="8" t="s">
        <v>54</v>
      </c>
      <c r="AE11" s="8"/>
      <c r="AF11" s="8" t="s">
        <v>54</v>
      </c>
      <c r="AH11" s="16"/>
      <c r="AI11" s="16"/>
      <c r="AJ11" s="16" t="s">
        <v>64</v>
      </c>
      <c r="AK11" s="16"/>
      <c r="AL11" s="17"/>
      <c r="AM11" s="17"/>
      <c r="AN11" s="25"/>
    </row>
    <row r="12" spans="2:41" s="7" customFormat="1" ht="16.5">
      <c r="B12" s="76"/>
      <c r="C12" s="76"/>
      <c r="D12" s="83"/>
      <c r="E12" s="84"/>
      <c r="F12" s="76"/>
      <c r="G12" s="76"/>
      <c r="H12" s="79"/>
      <c r="I12" s="31" t="s">
        <v>42</v>
      </c>
      <c r="J12" s="8">
        <f>MAX(J14:J25)</f>
        <v>40</v>
      </c>
      <c r="K12" s="8">
        <f>MAX(K14:K25)</f>
        <v>0.9</v>
      </c>
      <c r="L12" s="38">
        <f>MAX(L14:L25)</f>
        <v>0.44931546149160062</v>
      </c>
      <c r="M12" s="8">
        <f>MAX(M14:M25)</f>
        <v>4.58</v>
      </c>
      <c r="N12" s="8">
        <f>MAX(N14:N25)</f>
        <v>33.299999999999997</v>
      </c>
      <c r="O12" s="8">
        <f t="shared" ref="O12:AF12" si="0">MAX(O14:O25)</f>
        <v>35.5</v>
      </c>
      <c r="P12" s="8">
        <f t="shared" si="0"/>
        <v>23.08</v>
      </c>
      <c r="Q12" s="38">
        <f t="shared" si="0"/>
        <v>3.91</v>
      </c>
      <c r="R12" s="8">
        <f t="shared" si="0"/>
        <v>48.9</v>
      </c>
      <c r="S12" s="8">
        <f t="shared" si="0"/>
        <v>-13.29</v>
      </c>
      <c r="T12" s="8">
        <f t="shared" si="0"/>
        <v>-13.493535103043907</v>
      </c>
      <c r="U12" s="8">
        <f t="shared" si="0"/>
        <v>-16.670000000000002</v>
      </c>
      <c r="V12" s="38">
        <f t="shared" si="0"/>
        <v>-16.07</v>
      </c>
      <c r="W12" s="8">
        <f t="shared" si="0"/>
        <v>1.0399999999999991</v>
      </c>
      <c r="X12" s="8">
        <f t="shared" si="0"/>
        <v>74.5</v>
      </c>
      <c r="Y12" s="8">
        <f t="shared" si="0"/>
        <v>79.22</v>
      </c>
      <c r="Z12" s="8">
        <f t="shared" si="0"/>
        <v>12.779999999999998</v>
      </c>
      <c r="AA12" s="38">
        <f t="shared" si="0"/>
        <v>3.37</v>
      </c>
      <c r="AB12" s="8">
        <f t="shared" si="0"/>
        <v>45.93</v>
      </c>
      <c r="AC12" s="8">
        <f t="shared" si="0"/>
        <v>0.89</v>
      </c>
      <c r="AD12" s="8">
        <f t="shared" si="0"/>
        <v>0.6100000000000001</v>
      </c>
      <c r="AE12" s="8">
        <f t="shared" si="0"/>
        <v>-7.51</v>
      </c>
      <c r="AF12" s="38">
        <f t="shared" si="0"/>
        <v>0.49000000000000021</v>
      </c>
      <c r="AH12" s="16"/>
      <c r="AI12" s="16"/>
      <c r="AJ12" s="16"/>
      <c r="AK12" s="16"/>
      <c r="AL12" s="17"/>
      <c r="AM12" s="17"/>
      <c r="AN12" s="25"/>
    </row>
    <row r="13" spans="2:41" s="7" customFormat="1" ht="17.25" thickBot="1">
      <c r="B13" s="77"/>
      <c r="C13" s="77"/>
      <c r="D13" s="85"/>
      <c r="E13" s="86"/>
      <c r="F13" s="77"/>
      <c r="G13" s="77"/>
      <c r="H13" s="80"/>
      <c r="I13" s="32" t="s">
        <v>43</v>
      </c>
      <c r="J13" s="26">
        <f>MIN(J14:J25)</f>
        <v>22</v>
      </c>
      <c r="K13" s="26">
        <f>MIN(K14:K25)</f>
        <v>-2.14</v>
      </c>
      <c r="L13" s="39">
        <f>MIN(L14:L25)</f>
        <v>-2.132485778544388</v>
      </c>
      <c r="M13" s="26">
        <f>MIN(M14:M25)</f>
        <v>3.94</v>
      </c>
      <c r="N13" s="26">
        <f t="shared" ref="N13:AF13" si="1">MIN(N14:N25)</f>
        <v>29.3</v>
      </c>
      <c r="O13" s="26">
        <f t="shared" si="1"/>
        <v>33.4</v>
      </c>
      <c r="P13" s="39">
        <f t="shared" si="1"/>
        <v>17.57</v>
      </c>
      <c r="Q13" s="26">
        <f t="shared" si="1"/>
        <v>2.74</v>
      </c>
      <c r="R13" s="26">
        <f t="shared" si="1"/>
        <v>45.8</v>
      </c>
      <c r="S13" s="26">
        <f t="shared" si="1"/>
        <v>-14.49</v>
      </c>
      <c r="T13" s="39">
        <f t="shared" si="1"/>
        <v>-15.055955423025067</v>
      </c>
      <c r="U13" s="26">
        <f t="shared" si="1"/>
        <v>-19.3</v>
      </c>
      <c r="V13" s="26">
        <f t="shared" si="1"/>
        <v>-18.260000000000002</v>
      </c>
      <c r="W13" s="26">
        <f t="shared" si="1"/>
        <v>0.47999999999999687</v>
      </c>
      <c r="X13" s="39">
        <f t="shared" si="1"/>
        <v>4.8</v>
      </c>
      <c r="Y13" s="26">
        <f>MIN(Y14:Y25)</f>
        <v>17.43</v>
      </c>
      <c r="Z13" s="26">
        <f t="shared" si="1"/>
        <v>4.5</v>
      </c>
      <c r="AA13" s="26">
        <f t="shared" si="1"/>
        <v>3.31</v>
      </c>
      <c r="AB13" s="39">
        <f t="shared" si="1"/>
        <v>19.45</v>
      </c>
      <c r="AC13" s="26">
        <f t="shared" si="1"/>
        <v>-0.2</v>
      </c>
      <c r="AD13" s="26">
        <f t="shared" si="1"/>
        <v>-2.38</v>
      </c>
      <c r="AE13" s="26">
        <f t="shared" si="1"/>
        <v>-8.42</v>
      </c>
      <c r="AF13" s="39">
        <f t="shared" si="1"/>
        <v>-0.41999999999999993</v>
      </c>
      <c r="AG13" s="27"/>
      <c r="AH13" s="28"/>
      <c r="AI13" s="28"/>
      <c r="AJ13" s="28"/>
      <c r="AK13" s="28"/>
      <c r="AL13" s="29"/>
      <c r="AM13" s="29"/>
      <c r="AN13" s="30"/>
    </row>
    <row r="14" spans="2:41" s="9" customFormat="1" ht="13.5" customHeight="1" thickBot="1">
      <c r="B14" s="56"/>
      <c r="C14" s="56"/>
      <c r="D14" s="42"/>
      <c r="E14" s="18" t="s">
        <v>69</v>
      </c>
      <c r="F14" s="42">
        <v>3.3</v>
      </c>
      <c r="G14" s="46" t="s">
        <v>30</v>
      </c>
      <c r="H14" s="49">
        <v>0.93400000000000005</v>
      </c>
      <c r="I14" s="33">
        <v>1</v>
      </c>
      <c r="J14" s="20">
        <v>36</v>
      </c>
      <c r="K14" s="20">
        <v>0.57999999999999996</v>
      </c>
      <c r="L14" s="37">
        <f>10*LOG10(1.085)</f>
        <v>0.35429738184548304</v>
      </c>
      <c r="M14" s="20">
        <v>4.29</v>
      </c>
      <c r="N14" s="20">
        <v>31.2</v>
      </c>
      <c r="O14" s="20">
        <v>34.299999999999997</v>
      </c>
      <c r="P14" s="20">
        <v>19.41</v>
      </c>
      <c r="Q14" s="20">
        <v>3.06</v>
      </c>
      <c r="R14" s="20">
        <v>48.7</v>
      </c>
      <c r="S14" s="20">
        <v>-13.85</v>
      </c>
      <c r="T14" s="20">
        <v>-14.237594150790695</v>
      </c>
      <c r="U14" s="20">
        <v>-17.149999999999999</v>
      </c>
      <c r="V14" s="20">
        <v>-16.670000000000002</v>
      </c>
      <c r="W14" s="89">
        <f>V14-U14</f>
        <v>0.47999999999999687</v>
      </c>
      <c r="X14" s="20">
        <v>34.700000000000003</v>
      </c>
      <c r="Y14" s="20">
        <v>42.44</v>
      </c>
      <c r="Z14" s="20">
        <f>Y14-X14</f>
        <v>7.7399999999999949</v>
      </c>
      <c r="AA14" s="20">
        <v>3.32</v>
      </c>
      <c r="AB14" s="20">
        <v>23.06</v>
      </c>
      <c r="AC14" s="20">
        <v>0.79</v>
      </c>
      <c r="AD14" s="20">
        <f>K14-AC14</f>
        <v>-0.21000000000000008</v>
      </c>
      <c r="AE14" s="20">
        <v>-7.95</v>
      </c>
      <c r="AF14" s="20">
        <f>AE14+8</f>
        <v>4.9999999999999822E-2</v>
      </c>
      <c r="AG14" s="19"/>
      <c r="AI14" s="55"/>
      <c r="AJ14" s="55"/>
      <c r="AK14" s="55"/>
      <c r="AL14" s="55"/>
      <c r="AM14" s="55"/>
      <c r="AN14" s="55"/>
      <c r="AO14" s="55"/>
    </row>
    <row r="15" spans="2:41" s="9" customFormat="1" ht="13.5" customHeight="1" thickBot="1">
      <c r="B15" s="57"/>
      <c r="C15" s="57"/>
      <c r="D15" s="43"/>
      <c r="E15" s="18" t="s">
        <v>70</v>
      </c>
      <c r="F15" s="43"/>
      <c r="G15" s="47"/>
      <c r="H15" s="50"/>
      <c r="I15" s="33">
        <v>2</v>
      </c>
      <c r="J15" s="20">
        <v>37</v>
      </c>
      <c r="K15" s="20">
        <v>0</v>
      </c>
      <c r="L15" s="37">
        <f>10*LOG10(0.916)</f>
        <v>-0.38104526332149602</v>
      </c>
      <c r="M15" s="20">
        <v>4.0999999999999996</v>
      </c>
      <c r="N15" s="20">
        <v>32.9</v>
      </c>
      <c r="O15" s="20">
        <v>35</v>
      </c>
      <c r="P15" s="20">
        <v>20.8</v>
      </c>
      <c r="Q15" s="20">
        <v>2.83</v>
      </c>
      <c r="R15" s="20">
        <v>47.8</v>
      </c>
      <c r="S15" s="20">
        <v>-13.55</v>
      </c>
      <c r="T15" s="20">
        <v>-14.106772448806524</v>
      </c>
      <c r="U15" s="20">
        <v>-16.73</v>
      </c>
      <c r="V15" s="20">
        <v>-16.09</v>
      </c>
      <c r="W15" s="20">
        <f t="shared" ref="W15:W25" si="2">V15-U15</f>
        <v>0.64000000000000057</v>
      </c>
      <c r="X15" s="20">
        <v>34.700000000000003</v>
      </c>
      <c r="Y15" s="20">
        <v>42.51</v>
      </c>
      <c r="Z15" s="20">
        <f t="shared" ref="Z15:Z25" si="3">Y15-X15</f>
        <v>7.8099999999999952</v>
      </c>
      <c r="AA15" s="20">
        <v>3.31</v>
      </c>
      <c r="AB15" s="20">
        <v>25.68</v>
      </c>
      <c r="AC15" s="20">
        <v>0.18</v>
      </c>
      <c r="AD15" s="20">
        <f t="shared" ref="AD15:AD25" si="4">K15-AC15</f>
        <v>-0.18</v>
      </c>
      <c r="AE15" s="20">
        <v>-8.4</v>
      </c>
      <c r="AF15" s="20">
        <f t="shared" ref="AF15:AF25" si="5">AE15+8</f>
        <v>-0.40000000000000036</v>
      </c>
      <c r="AG15" s="20"/>
      <c r="AI15" s="45"/>
      <c r="AJ15" s="45"/>
      <c r="AK15" s="45"/>
      <c r="AL15" s="45"/>
      <c r="AM15" s="45"/>
      <c r="AN15" s="45"/>
      <c r="AO15" s="45"/>
    </row>
    <row r="16" spans="2:41" s="9" customFormat="1" ht="13.5" customHeight="1" thickBot="1">
      <c r="B16" s="57"/>
      <c r="C16" s="57"/>
      <c r="D16" s="43"/>
      <c r="E16" s="18" t="s">
        <v>71</v>
      </c>
      <c r="F16" s="43"/>
      <c r="G16" s="47"/>
      <c r="H16" s="50"/>
      <c r="I16" s="33">
        <v>3</v>
      </c>
      <c r="J16" s="20">
        <v>33</v>
      </c>
      <c r="K16" s="20">
        <v>0.57999999999999996</v>
      </c>
      <c r="L16" s="37">
        <f>10*LOG10(1.019)</f>
        <v>8.1741840064263549E-2</v>
      </c>
      <c r="M16" s="20">
        <v>3.98</v>
      </c>
      <c r="N16" s="20">
        <v>31.2</v>
      </c>
      <c r="O16" s="20">
        <v>34</v>
      </c>
      <c r="P16" s="20">
        <v>21.15</v>
      </c>
      <c r="Q16" s="20">
        <v>3.61</v>
      </c>
      <c r="R16" s="20">
        <v>48.2</v>
      </c>
      <c r="S16" s="20">
        <v>-13.76</v>
      </c>
      <c r="T16" s="20">
        <v>-14.428896604814845</v>
      </c>
      <c r="U16" s="20">
        <v>-17.329999999999998</v>
      </c>
      <c r="V16" s="20">
        <v>-16.809999999999999</v>
      </c>
      <c r="W16" s="20">
        <f t="shared" si="2"/>
        <v>0.51999999999999957</v>
      </c>
      <c r="X16" s="20">
        <v>34.700000000000003</v>
      </c>
      <c r="Y16" s="20">
        <v>42.36</v>
      </c>
      <c r="Z16" s="20">
        <f t="shared" si="3"/>
        <v>7.6599999999999966</v>
      </c>
      <c r="AA16" s="20">
        <v>3.31</v>
      </c>
      <c r="AB16" s="20">
        <v>25.63</v>
      </c>
      <c r="AC16" s="20">
        <v>0.45</v>
      </c>
      <c r="AD16" s="20">
        <f t="shared" si="4"/>
        <v>0.12999999999999995</v>
      </c>
      <c r="AE16" s="20">
        <v>-7.6</v>
      </c>
      <c r="AF16" s="20">
        <f t="shared" si="5"/>
        <v>0.40000000000000036</v>
      </c>
      <c r="AG16" s="20" t="s">
        <v>66</v>
      </c>
      <c r="AI16" s="45"/>
      <c r="AJ16" s="45"/>
      <c r="AK16" s="45"/>
      <c r="AL16" s="45"/>
      <c r="AM16" s="45"/>
      <c r="AN16" s="45"/>
      <c r="AO16" s="45"/>
    </row>
    <row r="17" spans="2:41" s="9" customFormat="1" ht="14.25" customHeight="1" thickBot="1">
      <c r="B17" s="57"/>
      <c r="C17" s="57"/>
      <c r="D17" s="43"/>
      <c r="E17" s="18" t="s">
        <v>72</v>
      </c>
      <c r="F17" s="43"/>
      <c r="G17" s="48"/>
      <c r="H17" s="51"/>
      <c r="I17" s="33">
        <v>4</v>
      </c>
      <c r="J17" s="20">
        <v>33</v>
      </c>
      <c r="K17" s="20">
        <v>-0.16</v>
      </c>
      <c r="L17" s="37">
        <f>LOG10(0.883)*10</f>
        <v>-0.54039296422431415</v>
      </c>
      <c r="M17" s="20">
        <v>4.09</v>
      </c>
      <c r="N17" s="20">
        <v>31.8</v>
      </c>
      <c r="O17" s="20">
        <v>34.6</v>
      </c>
      <c r="P17" s="20">
        <v>22.93</v>
      </c>
      <c r="Q17" s="20">
        <v>3.66</v>
      </c>
      <c r="R17" s="20">
        <v>48</v>
      </c>
      <c r="S17" s="20">
        <v>-14.49</v>
      </c>
      <c r="T17" s="20">
        <v>-15.055955423025067</v>
      </c>
      <c r="U17" s="20">
        <v>-17.38</v>
      </c>
      <c r="V17" s="20">
        <v>-16.68</v>
      </c>
      <c r="W17" s="20">
        <f t="shared" si="2"/>
        <v>0.69999999999999929</v>
      </c>
      <c r="X17" s="20">
        <v>34.700000000000003</v>
      </c>
      <c r="Y17" s="20">
        <v>42.44</v>
      </c>
      <c r="Z17" s="20">
        <f t="shared" si="3"/>
        <v>7.7399999999999949</v>
      </c>
      <c r="AA17" s="20">
        <v>3.31</v>
      </c>
      <c r="AB17" s="20">
        <v>25.12</v>
      </c>
      <c r="AC17" s="20">
        <v>0.49</v>
      </c>
      <c r="AD17" s="20">
        <f t="shared" si="4"/>
        <v>-0.65</v>
      </c>
      <c r="AE17" s="20">
        <v>-7.62</v>
      </c>
      <c r="AF17" s="20">
        <f t="shared" si="5"/>
        <v>0.37999999999999989</v>
      </c>
      <c r="AG17" s="20"/>
      <c r="AI17" s="45"/>
      <c r="AJ17" s="45"/>
      <c r="AK17" s="45"/>
      <c r="AL17" s="45"/>
      <c r="AM17" s="45"/>
      <c r="AN17" s="45"/>
      <c r="AO17" s="45"/>
    </row>
    <row r="18" spans="2:41" s="9" customFormat="1" ht="13.5" customHeight="1" thickBot="1">
      <c r="B18" s="57"/>
      <c r="C18" s="57"/>
      <c r="D18" s="43"/>
      <c r="E18" s="18" t="s">
        <v>69</v>
      </c>
      <c r="F18" s="42">
        <v>3.34</v>
      </c>
      <c r="G18" s="46" t="s">
        <v>67</v>
      </c>
      <c r="H18" s="49">
        <v>1.0309999999999999</v>
      </c>
      <c r="I18" s="33">
        <v>1</v>
      </c>
      <c r="J18" s="20">
        <v>37</v>
      </c>
      <c r="K18" s="20">
        <v>-1.24</v>
      </c>
      <c r="L18" s="37">
        <f>10*LOG10(0.74)</f>
        <v>-1.3076828026902381</v>
      </c>
      <c r="M18" s="20">
        <v>4.51</v>
      </c>
      <c r="N18" s="20">
        <v>31.1</v>
      </c>
      <c r="O18" s="20">
        <v>35.299999999999997</v>
      </c>
      <c r="P18" s="20">
        <v>20.14</v>
      </c>
      <c r="Q18" s="20">
        <v>3.38</v>
      </c>
      <c r="R18" s="20">
        <v>47</v>
      </c>
      <c r="S18" s="20">
        <v>-13.29</v>
      </c>
      <c r="T18" s="20">
        <v>-13.493535103043907</v>
      </c>
      <c r="U18" s="20">
        <v>-18.96</v>
      </c>
      <c r="V18" s="20">
        <v>-17.920000000000002</v>
      </c>
      <c r="W18" s="20">
        <f t="shared" si="2"/>
        <v>1.0399999999999991</v>
      </c>
      <c r="X18" s="20">
        <v>74.5</v>
      </c>
      <c r="Y18" s="20">
        <v>79.22</v>
      </c>
      <c r="Z18" s="20">
        <f t="shared" si="3"/>
        <v>4.7199999999999989</v>
      </c>
      <c r="AA18" s="20">
        <v>3.33</v>
      </c>
      <c r="AB18" s="20">
        <v>39.78</v>
      </c>
      <c r="AC18" s="20">
        <v>0.89</v>
      </c>
      <c r="AD18" s="20">
        <f t="shared" si="4"/>
        <v>-2.13</v>
      </c>
      <c r="AE18" s="20">
        <v>-7.85</v>
      </c>
      <c r="AF18" s="20">
        <f t="shared" si="5"/>
        <v>0.15000000000000036</v>
      </c>
      <c r="AG18" s="20"/>
      <c r="AI18" s="45"/>
      <c r="AJ18" s="45"/>
      <c r="AK18" s="45"/>
      <c r="AL18" s="45"/>
      <c r="AM18" s="45"/>
      <c r="AN18" s="45"/>
      <c r="AO18" s="45"/>
    </row>
    <row r="19" spans="2:41" s="9" customFormat="1" ht="13.5" customHeight="1" thickBot="1">
      <c r="B19" s="57"/>
      <c r="C19" s="57"/>
      <c r="D19" s="43"/>
      <c r="E19" s="18" t="s">
        <v>70</v>
      </c>
      <c r="F19" s="43"/>
      <c r="G19" s="47"/>
      <c r="H19" s="50"/>
      <c r="I19" s="33">
        <v>2</v>
      </c>
      <c r="J19" s="20">
        <v>36</v>
      </c>
      <c r="K19" s="20">
        <v>-2.14</v>
      </c>
      <c r="L19" s="37">
        <f>10*LOG10(0.612)</f>
        <v>-2.132485778544388</v>
      </c>
      <c r="M19" s="20">
        <v>4.58</v>
      </c>
      <c r="N19" s="20">
        <v>30.2</v>
      </c>
      <c r="O19" s="20">
        <v>35.200000000000003</v>
      </c>
      <c r="P19" s="20">
        <v>21.79</v>
      </c>
      <c r="Q19" s="20">
        <v>3.34</v>
      </c>
      <c r="R19" s="20">
        <v>46.3</v>
      </c>
      <c r="S19" s="20">
        <v>-13.6</v>
      </c>
      <c r="T19" s="20">
        <v>-13.747457046063653</v>
      </c>
      <c r="U19" s="20">
        <v>-18.72</v>
      </c>
      <c r="V19" s="20">
        <v>-17.72</v>
      </c>
      <c r="W19" s="20">
        <f t="shared" si="2"/>
        <v>1</v>
      </c>
      <c r="X19" s="20">
        <v>74.5</v>
      </c>
      <c r="Y19" s="20">
        <v>79.069999999999993</v>
      </c>
      <c r="Z19" s="20">
        <f t="shared" si="3"/>
        <v>4.5699999999999932</v>
      </c>
      <c r="AA19" s="20">
        <v>3.33</v>
      </c>
      <c r="AB19" s="20">
        <v>44.64</v>
      </c>
      <c r="AC19" s="20">
        <v>0.24</v>
      </c>
      <c r="AD19" s="20">
        <f t="shared" si="4"/>
        <v>-2.38</v>
      </c>
      <c r="AE19" s="20">
        <v>-8.06</v>
      </c>
      <c r="AF19" s="20">
        <f t="shared" si="5"/>
        <v>-6.0000000000000497E-2</v>
      </c>
      <c r="AG19" s="20"/>
      <c r="AI19" s="45"/>
      <c r="AJ19" s="45"/>
      <c r="AK19" s="45"/>
      <c r="AL19" s="45"/>
      <c r="AM19" s="45"/>
      <c r="AN19" s="45"/>
      <c r="AO19" s="45"/>
    </row>
    <row r="20" spans="2:41" s="9" customFormat="1" ht="13.5" customHeight="1" thickBot="1">
      <c r="B20" s="57"/>
      <c r="C20" s="57"/>
      <c r="D20" s="43"/>
      <c r="E20" s="18" t="s">
        <v>71</v>
      </c>
      <c r="F20" s="43"/>
      <c r="G20" s="47"/>
      <c r="H20" s="50"/>
      <c r="I20" s="33">
        <v>3</v>
      </c>
      <c r="J20" s="20">
        <v>22</v>
      </c>
      <c r="K20" s="20">
        <v>-1.02</v>
      </c>
      <c r="L20" s="37">
        <f>10*LOG10(0.764)</f>
        <v>-1.1690664142431006</v>
      </c>
      <c r="M20" s="20">
        <v>4.3899999999999997</v>
      </c>
      <c r="N20" s="20">
        <v>29.3</v>
      </c>
      <c r="O20" s="20">
        <v>33.4</v>
      </c>
      <c r="P20" s="20">
        <v>20.9</v>
      </c>
      <c r="Q20" s="20">
        <v>3.77</v>
      </c>
      <c r="R20" s="20">
        <v>45.8</v>
      </c>
      <c r="S20" s="20">
        <v>-13.4</v>
      </c>
      <c r="T20" s="20">
        <v>-13.702421919056558</v>
      </c>
      <c r="U20" s="20">
        <v>-19.3</v>
      </c>
      <c r="V20" s="20">
        <v>-18.260000000000002</v>
      </c>
      <c r="W20" s="20">
        <f t="shared" si="2"/>
        <v>1.0399999999999991</v>
      </c>
      <c r="X20" s="20">
        <v>74.5</v>
      </c>
      <c r="Y20" s="20">
        <v>79</v>
      </c>
      <c r="Z20" s="20">
        <f t="shared" si="3"/>
        <v>4.5</v>
      </c>
      <c r="AA20" s="20">
        <v>3.33</v>
      </c>
      <c r="AB20" s="20">
        <v>44.7</v>
      </c>
      <c r="AC20" s="20">
        <v>0.46</v>
      </c>
      <c r="AD20" s="20">
        <f t="shared" si="4"/>
        <v>-1.48</v>
      </c>
      <c r="AE20" s="20">
        <v>-7.51</v>
      </c>
      <c r="AF20" s="20">
        <f t="shared" si="5"/>
        <v>0.49000000000000021</v>
      </c>
      <c r="AG20" s="20"/>
      <c r="AI20" s="45"/>
      <c r="AJ20" s="45"/>
      <c r="AK20" s="45"/>
      <c r="AL20" s="45"/>
      <c r="AM20" s="45"/>
      <c r="AN20" s="45"/>
      <c r="AO20" s="45"/>
    </row>
    <row r="21" spans="2:41" s="9" customFormat="1" ht="14.25" customHeight="1" thickBot="1">
      <c r="B21" s="57"/>
      <c r="C21" s="57"/>
      <c r="D21" s="43"/>
      <c r="E21" s="18" t="s">
        <v>72</v>
      </c>
      <c r="F21" s="44"/>
      <c r="G21" s="48"/>
      <c r="H21" s="51"/>
      <c r="I21" s="33">
        <v>4</v>
      </c>
      <c r="J21" s="20">
        <v>30</v>
      </c>
      <c r="K21" s="20">
        <v>-1.3</v>
      </c>
      <c r="L21" s="37">
        <f>10*LOG10(0.715)</f>
        <v>-1.4569395819891939</v>
      </c>
      <c r="M21" s="20">
        <v>4.4000000000000004</v>
      </c>
      <c r="N21" s="20">
        <v>31</v>
      </c>
      <c r="O21" s="20">
        <v>35.5</v>
      </c>
      <c r="P21" s="20">
        <v>23.08</v>
      </c>
      <c r="Q21" s="20">
        <v>3.91</v>
      </c>
      <c r="R21" s="20">
        <v>46.4</v>
      </c>
      <c r="S21" s="20">
        <v>-14.22</v>
      </c>
      <c r="T21" s="20">
        <v>-14.514045173353068</v>
      </c>
      <c r="U21" s="20">
        <v>-19.18</v>
      </c>
      <c r="V21" s="20">
        <v>-18.14</v>
      </c>
      <c r="W21" s="20">
        <f t="shared" si="2"/>
        <v>1.0399999999999991</v>
      </c>
      <c r="X21" s="20">
        <v>74.5</v>
      </c>
      <c r="Y21" s="20">
        <v>79</v>
      </c>
      <c r="Z21" s="20">
        <f t="shared" si="3"/>
        <v>4.5</v>
      </c>
      <c r="AA21" s="20">
        <v>3.33</v>
      </c>
      <c r="AB21" s="20">
        <v>45.93</v>
      </c>
      <c r="AC21" s="20">
        <v>0.76</v>
      </c>
      <c r="AD21" s="20">
        <f t="shared" si="4"/>
        <v>-2.06</v>
      </c>
      <c r="AE21" s="20">
        <v>-7.6</v>
      </c>
      <c r="AF21" s="20">
        <f t="shared" si="5"/>
        <v>0.40000000000000036</v>
      </c>
      <c r="AG21" s="20"/>
      <c r="AI21" s="45"/>
      <c r="AJ21" s="45"/>
      <c r="AK21" s="45"/>
      <c r="AL21" s="45"/>
      <c r="AM21" s="45"/>
      <c r="AN21" s="45"/>
      <c r="AO21" s="45"/>
    </row>
    <row r="22" spans="2:41" s="9" customFormat="1" ht="13.5" customHeight="1" thickBot="1">
      <c r="B22" s="57"/>
      <c r="C22" s="57"/>
      <c r="D22" s="43"/>
      <c r="E22" s="18" t="s">
        <v>69</v>
      </c>
      <c r="F22" s="42">
        <v>3.3140000000000001</v>
      </c>
      <c r="G22" s="46" t="s">
        <v>62</v>
      </c>
      <c r="H22" s="49">
        <v>0.875</v>
      </c>
      <c r="I22" s="33">
        <v>1</v>
      </c>
      <c r="J22" s="20">
        <v>40</v>
      </c>
      <c r="K22" s="20">
        <v>0.9</v>
      </c>
      <c r="L22" s="37">
        <f>10*LOG10(1.109)</f>
        <v>0.44931546149160062</v>
      </c>
      <c r="M22" s="20">
        <v>4.04</v>
      </c>
      <c r="N22" s="20">
        <v>31.3</v>
      </c>
      <c r="O22" s="20">
        <v>34.1</v>
      </c>
      <c r="P22" s="20">
        <v>17.57</v>
      </c>
      <c r="Q22" s="20">
        <v>2.87</v>
      </c>
      <c r="R22" s="20">
        <v>48.9</v>
      </c>
      <c r="S22" s="20">
        <v>-13.61</v>
      </c>
      <c r="T22" s="20">
        <v>-14.222304536979758</v>
      </c>
      <c r="U22" s="20">
        <f>V22-W22</f>
        <v>-16.970000000000002</v>
      </c>
      <c r="V22" s="20">
        <v>-16.170000000000002</v>
      </c>
      <c r="W22" s="20">
        <v>0.8</v>
      </c>
      <c r="X22" s="20">
        <v>4.8</v>
      </c>
      <c r="Y22" s="20">
        <v>17.79</v>
      </c>
      <c r="Z22" s="20">
        <v>8</v>
      </c>
      <c r="AA22" s="20">
        <v>3.36</v>
      </c>
      <c r="AB22" s="20">
        <v>19.45</v>
      </c>
      <c r="AC22" s="20">
        <v>0.28999999999999998</v>
      </c>
      <c r="AD22" s="20">
        <f t="shared" si="4"/>
        <v>0.6100000000000001</v>
      </c>
      <c r="AE22" s="20">
        <v>-8.19</v>
      </c>
      <c r="AF22" s="20">
        <f t="shared" si="5"/>
        <v>-0.1899999999999995</v>
      </c>
      <c r="AG22" s="20"/>
      <c r="AI22" s="45"/>
      <c r="AJ22" s="45"/>
      <c r="AK22" s="45"/>
      <c r="AL22" s="45"/>
      <c r="AM22" s="45"/>
      <c r="AN22" s="45"/>
      <c r="AO22" s="45"/>
    </row>
    <row r="23" spans="2:41" s="9" customFormat="1" ht="13.5" customHeight="1" thickBot="1">
      <c r="B23" s="57"/>
      <c r="C23" s="57"/>
      <c r="D23" s="43"/>
      <c r="E23" s="18" t="s">
        <v>70</v>
      </c>
      <c r="F23" s="43"/>
      <c r="G23" s="47"/>
      <c r="H23" s="50"/>
      <c r="I23" s="33">
        <v>2</v>
      </c>
      <c r="J23" s="20">
        <v>39</v>
      </c>
      <c r="K23" s="20">
        <v>0.22</v>
      </c>
      <c r="L23" s="37">
        <f>10*LOG10(0.943)</f>
        <v>-0.2548830726267165</v>
      </c>
      <c r="M23" s="20">
        <v>3.99</v>
      </c>
      <c r="N23" s="20">
        <v>33.299999999999997</v>
      </c>
      <c r="O23" s="20">
        <v>35</v>
      </c>
      <c r="P23" s="20">
        <v>19.07</v>
      </c>
      <c r="Q23" s="20">
        <v>2.74</v>
      </c>
      <c r="R23" s="20">
        <v>47.9</v>
      </c>
      <c r="S23" s="20">
        <v>-13.62</v>
      </c>
      <c r="T23" s="20">
        <v>-14.27938972560446</v>
      </c>
      <c r="U23" s="20">
        <v>-16.670000000000002</v>
      </c>
      <c r="V23" s="20">
        <v>-16.07</v>
      </c>
      <c r="W23" s="20">
        <f t="shared" si="2"/>
        <v>0.60000000000000142</v>
      </c>
      <c r="X23" s="20">
        <v>4.8</v>
      </c>
      <c r="Y23" s="20">
        <v>17.579999999999998</v>
      </c>
      <c r="Z23" s="20">
        <f t="shared" si="3"/>
        <v>12.779999999999998</v>
      </c>
      <c r="AA23" s="20">
        <v>3.37</v>
      </c>
      <c r="AB23" s="20">
        <v>20.22</v>
      </c>
      <c r="AC23" s="20">
        <v>-0.2</v>
      </c>
      <c r="AD23" s="20">
        <f t="shared" si="4"/>
        <v>0.42000000000000004</v>
      </c>
      <c r="AE23" s="20">
        <v>-8.42</v>
      </c>
      <c r="AF23" s="20">
        <f t="shared" si="5"/>
        <v>-0.41999999999999993</v>
      </c>
      <c r="AG23" s="20"/>
      <c r="AI23" s="45"/>
      <c r="AJ23" s="45"/>
      <c r="AK23" s="45"/>
      <c r="AL23" s="45"/>
      <c r="AM23" s="45"/>
      <c r="AN23" s="45"/>
      <c r="AO23" s="45"/>
    </row>
    <row r="24" spans="2:41" s="9" customFormat="1" ht="13.5" customHeight="1" thickBot="1">
      <c r="B24" s="57"/>
      <c r="C24" s="57"/>
      <c r="D24" s="43"/>
      <c r="E24" s="18" t="s">
        <v>71</v>
      </c>
      <c r="F24" s="43"/>
      <c r="G24" s="47"/>
      <c r="H24" s="50"/>
      <c r="I24" s="33">
        <v>3</v>
      </c>
      <c r="J24" s="20">
        <v>40</v>
      </c>
      <c r="K24" s="20">
        <v>0.68</v>
      </c>
      <c r="L24" s="37">
        <f>10*LOG10(1.04)</f>
        <v>0.1703333929878037</v>
      </c>
      <c r="M24" s="20">
        <v>3.94</v>
      </c>
      <c r="N24" s="20">
        <v>31.6</v>
      </c>
      <c r="O24" s="20">
        <v>33.4</v>
      </c>
      <c r="P24" s="20">
        <v>20.02</v>
      </c>
      <c r="Q24" s="20">
        <v>3.34</v>
      </c>
      <c r="R24" s="20">
        <v>48.4</v>
      </c>
      <c r="S24" s="20">
        <v>-14.27</v>
      </c>
      <c r="T24" s="20">
        <v>-14.977228302357663</v>
      </c>
      <c r="U24" s="20">
        <v>-17.170000000000002</v>
      </c>
      <c r="V24" s="20">
        <v>-16.47</v>
      </c>
      <c r="W24" s="20">
        <f t="shared" si="2"/>
        <v>0.70000000000000284</v>
      </c>
      <c r="X24" s="20">
        <v>4.8</v>
      </c>
      <c r="Y24" s="20">
        <v>17.579999999999998</v>
      </c>
      <c r="Z24" s="20">
        <f t="shared" si="3"/>
        <v>12.779999999999998</v>
      </c>
      <c r="AA24" s="20">
        <v>3.37</v>
      </c>
      <c r="AB24" s="20">
        <v>19.82</v>
      </c>
      <c r="AC24" s="20">
        <v>0.14000000000000001</v>
      </c>
      <c r="AD24" s="20">
        <f t="shared" si="4"/>
        <v>0.54</v>
      </c>
      <c r="AE24" s="20">
        <v>-7.85</v>
      </c>
      <c r="AF24" s="20">
        <f t="shared" si="5"/>
        <v>0.15000000000000036</v>
      </c>
      <c r="AG24" s="20"/>
      <c r="AI24" s="45"/>
      <c r="AJ24" s="45"/>
      <c r="AK24" s="45"/>
      <c r="AL24" s="45"/>
      <c r="AM24" s="45"/>
      <c r="AN24" s="45"/>
      <c r="AO24" s="45"/>
    </row>
    <row r="25" spans="2:41" s="9" customFormat="1" ht="14.25" customHeight="1" thickBot="1">
      <c r="B25" s="57"/>
      <c r="C25" s="57"/>
      <c r="D25" s="43"/>
      <c r="E25" s="18" t="s">
        <v>72</v>
      </c>
      <c r="F25" s="44"/>
      <c r="G25" s="48"/>
      <c r="H25" s="51"/>
      <c r="I25" s="33">
        <v>4</v>
      </c>
      <c r="J25" s="20">
        <v>34</v>
      </c>
      <c r="K25" s="20">
        <v>0.4</v>
      </c>
      <c r="L25" s="37">
        <f>10*LOG10(0.983)</f>
        <v>-7.4464821678643836E-2</v>
      </c>
      <c r="M25" s="20">
        <v>3.98</v>
      </c>
      <c r="N25" s="20">
        <v>32.200000000000003</v>
      </c>
      <c r="O25" s="20">
        <v>34.299999999999997</v>
      </c>
      <c r="P25" s="20">
        <v>20.11</v>
      </c>
      <c r="Q25" s="20">
        <v>3.45</v>
      </c>
      <c r="R25" s="20">
        <v>48.2</v>
      </c>
      <c r="S25" s="20">
        <v>-14.28</v>
      </c>
      <c r="T25" s="20">
        <v>-14.948896604814848</v>
      </c>
      <c r="U25" s="20">
        <v>-17.07</v>
      </c>
      <c r="V25" s="20">
        <v>-16.37</v>
      </c>
      <c r="W25" s="20">
        <f t="shared" si="2"/>
        <v>0.69999999999999929</v>
      </c>
      <c r="X25" s="20">
        <v>4.8</v>
      </c>
      <c r="Y25" s="20">
        <v>17.43</v>
      </c>
      <c r="Z25" s="20">
        <f t="shared" si="3"/>
        <v>12.629999999999999</v>
      </c>
      <c r="AA25" s="20">
        <v>3.37</v>
      </c>
      <c r="AB25" s="20">
        <v>20.09</v>
      </c>
      <c r="AC25" s="20">
        <v>0.16</v>
      </c>
      <c r="AD25" s="20">
        <f t="shared" si="4"/>
        <v>0.24000000000000002</v>
      </c>
      <c r="AE25" s="20">
        <v>-7.99</v>
      </c>
      <c r="AF25" s="20">
        <f t="shared" si="5"/>
        <v>9.9999999999997868E-3</v>
      </c>
      <c r="AG25" s="21"/>
      <c r="AI25" s="45"/>
      <c r="AJ25" s="45"/>
      <c r="AK25" s="45"/>
      <c r="AL25" s="45"/>
      <c r="AM25" s="45"/>
      <c r="AN25" s="45"/>
      <c r="AO25" s="45"/>
    </row>
    <row r="26" spans="2:41" s="9" customFormat="1" ht="14.25" customHeight="1" thickBot="1">
      <c r="B26" s="57"/>
      <c r="C26" s="57"/>
      <c r="D26" s="43"/>
      <c r="E26" s="18"/>
      <c r="F26" s="40"/>
      <c r="G26" s="87"/>
      <c r="H26" s="41"/>
      <c r="I26" s="33"/>
      <c r="J26" s="20"/>
      <c r="K26" s="20"/>
      <c r="L26" s="37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88"/>
      <c r="AI26" s="45"/>
      <c r="AJ26" s="45"/>
      <c r="AK26" s="45"/>
      <c r="AL26" s="45"/>
      <c r="AM26" s="45"/>
      <c r="AN26" s="45"/>
      <c r="AO26" s="45"/>
    </row>
    <row r="27" spans="2:41" s="9" customFormat="1" ht="13.5" customHeight="1" thickBot="1">
      <c r="B27" s="57"/>
      <c r="C27" s="57"/>
      <c r="D27" s="43"/>
      <c r="E27" s="18" t="s">
        <v>69</v>
      </c>
      <c r="F27" s="42">
        <v>3.3</v>
      </c>
      <c r="G27" s="46" t="s">
        <v>68</v>
      </c>
      <c r="H27" s="49">
        <v>1.0580000000000001</v>
      </c>
      <c r="I27" s="33">
        <v>1</v>
      </c>
      <c r="J27" s="20">
        <v>31</v>
      </c>
      <c r="K27" s="20">
        <v>-1.91</v>
      </c>
      <c r="L27" s="37">
        <f>10*LOG10(0.732)</f>
        <v>-1.3548891894160815</v>
      </c>
      <c r="M27" s="20">
        <v>5.25</v>
      </c>
      <c r="N27" s="20"/>
      <c r="O27" s="20"/>
      <c r="P27" s="20"/>
      <c r="Q27" s="20"/>
      <c r="R27" s="20">
        <v>44.5</v>
      </c>
      <c r="S27" s="20"/>
      <c r="T27" s="20"/>
      <c r="U27" s="20"/>
      <c r="V27" s="20"/>
      <c r="W27" s="20"/>
      <c r="X27" s="20">
        <v>82.8</v>
      </c>
      <c r="Y27" s="20">
        <v>88.4</v>
      </c>
      <c r="Z27" s="20"/>
      <c r="AA27" s="20"/>
      <c r="AB27" s="20"/>
      <c r="AC27" s="20"/>
      <c r="AD27" s="20"/>
      <c r="AE27" s="20"/>
      <c r="AF27" s="20"/>
      <c r="AG27" s="19"/>
      <c r="AI27" s="45"/>
      <c r="AJ27" s="45"/>
      <c r="AK27" s="45"/>
      <c r="AL27" s="45"/>
      <c r="AM27" s="45"/>
      <c r="AN27" s="45"/>
      <c r="AO27" s="45"/>
    </row>
    <row r="28" spans="2:41" s="9" customFormat="1" ht="13.5" customHeight="1" thickBot="1">
      <c r="B28" s="57"/>
      <c r="C28" s="57"/>
      <c r="D28" s="43"/>
      <c r="E28" s="18" t="s">
        <v>70</v>
      </c>
      <c r="F28" s="43"/>
      <c r="G28" s="47"/>
      <c r="H28" s="50"/>
      <c r="I28" s="33">
        <v>2</v>
      </c>
      <c r="J28" s="20">
        <v>14</v>
      </c>
      <c r="K28" s="20">
        <v>-3.65</v>
      </c>
      <c r="L28" s="37">
        <f>10*LOG10(0.539)</f>
        <v>-2.6841123481326128</v>
      </c>
      <c r="M28" s="20">
        <v>5.96</v>
      </c>
      <c r="N28" s="20"/>
      <c r="O28" s="20"/>
      <c r="P28" s="20"/>
      <c r="Q28" s="20"/>
      <c r="R28" s="20">
        <v>42.1</v>
      </c>
      <c r="S28" s="20"/>
      <c r="T28" s="20"/>
      <c r="U28" s="20"/>
      <c r="V28" s="20"/>
      <c r="W28" s="20"/>
      <c r="X28" s="20">
        <v>82.8</v>
      </c>
      <c r="Y28" s="20">
        <v>88.47</v>
      </c>
      <c r="Z28" s="20"/>
      <c r="AA28" s="20"/>
      <c r="AB28" s="20"/>
      <c r="AC28" s="20"/>
      <c r="AD28" s="20"/>
      <c r="AE28" s="20"/>
      <c r="AF28" s="20"/>
      <c r="AG28" s="20"/>
      <c r="AI28" s="45"/>
      <c r="AJ28" s="45"/>
      <c r="AK28" s="45"/>
      <c r="AL28" s="45"/>
      <c r="AM28" s="45"/>
      <c r="AN28" s="45"/>
      <c r="AO28" s="45"/>
    </row>
    <row r="29" spans="2:41" s="9" customFormat="1" ht="13.5" customHeight="1" thickBot="1">
      <c r="B29" s="57"/>
      <c r="C29" s="57"/>
      <c r="D29" s="43"/>
      <c r="E29" s="18" t="s">
        <v>71</v>
      </c>
      <c r="F29" s="43"/>
      <c r="G29" s="47"/>
      <c r="H29" s="50"/>
      <c r="I29" s="33">
        <v>3</v>
      </c>
      <c r="J29" s="20">
        <v>10</v>
      </c>
      <c r="K29" s="20">
        <v>-2.66</v>
      </c>
      <c r="L29" s="37">
        <f>10*LOG10(0.678)</f>
        <v>-1.6877030613293662</v>
      </c>
      <c r="M29" s="20">
        <v>5.85</v>
      </c>
      <c r="N29" s="20"/>
      <c r="O29" s="20"/>
      <c r="P29" s="20"/>
      <c r="Q29" s="20"/>
      <c r="R29" s="20">
        <v>41.3</v>
      </c>
      <c r="S29" s="20"/>
      <c r="T29" s="20"/>
      <c r="U29" s="20"/>
      <c r="V29" s="20"/>
      <c r="W29" s="20"/>
      <c r="X29" s="20">
        <v>82.8</v>
      </c>
      <c r="Y29" s="20">
        <v>88.32</v>
      </c>
      <c r="Z29" s="20"/>
      <c r="AA29" s="20"/>
      <c r="AB29" s="20"/>
      <c r="AC29" s="20"/>
      <c r="AD29" s="20"/>
      <c r="AE29" s="20"/>
      <c r="AF29" s="20"/>
      <c r="AG29" s="20"/>
      <c r="AI29" s="45"/>
      <c r="AJ29" s="45"/>
      <c r="AK29" s="45"/>
      <c r="AL29" s="45"/>
      <c r="AM29" s="45"/>
      <c r="AN29" s="45"/>
      <c r="AO29" s="45"/>
    </row>
    <row r="30" spans="2:41" s="9" customFormat="1" ht="14.25" customHeight="1" thickBot="1">
      <c r="B30" s="58"/>
      <c r="C30" s="58"/>
      <c r="D30" s="44"/>
      <c r="E30" s="18" t="s">
        <v>72</v>
      </c>
      <c r="F30" s="44"/>
      <c r="G30" s="48"/>
      <c r="H30" s="51"/>
      <c r="I30" s="33">
        <v>4</v>
      </c>
      <c r="J30" s="20">
        <v>15</v>
      </c>
      <c r="K30" s="20">
        <v>-2.4300000000000002</v>
      </c>
      <c r="L30" s="37">
        <f>10*LOG10(0.692)</f>
        <v>-1.5989390554324223</v>
      </c>
      <c r="M30" s="20">
        <v>5.64</v>
      </c>
      <c r="N30" s="20"/>
      <c r="O30" s="20"/>
      <c r="P30" s="20"/>
      <c r="Q30" s="20"/>
      <c r="R30" s="20">
        <v>42.5</v>
      </c>
      <c r="S30" s="20"/>
      <c r="T30" s="20"/>
      <c r="U30" s="20"/>
      <c r="V30" s="20"/>
      <c r="W30" s="20"/>
      <c r="X30" s="20">
        <v>82.8</v>
      </c>
      <c r="Y30" s="20">
        <v>88.4</v>
      </c>
      <c r="Z30" s="20"/>
      <c r="AA30" s="20"/>
      <c r="AB30" s="20"/>
      <c r="AC30" s="20"/>
      <c r="AD30" s="20"/>
      <c r="AE30" s="20"/>
      <c r="AF30" s="20"/>
      <c r="AG30" s="20"/>
      <c r="AI30" s="45"/>
      <c r="AJ30" s="45"/>
      <c r="AK30" s="45"/>
      <c r="AL30" s="45"/>
      <c r="AM30" s="45"/>
      <c r="AN30" s="45"/>
      <c r="AO30" s="45"/>
    </row>
    <row r="34" spans="2:41" s="11" customFormat="1" ht="13.5" customHeight="1">
      <c r="B34" s="10"/>
      <c r="C34" s="10"/>
      <c r="D34" s="10"/>
      <c r="E34" s="10"/>
      <c r="F34" s="10"/>
      <c r="G34" s="10"/>
      <c r="H34" s="10"/>
      <c r="I34" s="10"/>
      <c r="J34" s="10"/>
      <c r="AG34" s="12"/>
      <c r="AH34" s="12"/>
      <c r="AI34" s="12"/>
      <c r="AJ34" s="12"/>
      <c r="AK34" s="12"/>
      <c r="AL34" s="12"/>
      <c r="AM34" s="12"/>
      <c r="AN34" s="12"/>
      <c r="AO34" s="12"/>
    </row>
  </sheetData>
  <mergeCells count="40">
    <mergeCell ref="AN14:AN30"/>
    <mergeCell ref="AO14:AO30"/>
    <mergeCell ref="G18:G21"/>
    <mergeCell ref="H18:H21"/>
    <mergeCell ref="G22:G25"/>
    <mergeCell ref="H22:H25"/>
    <mergeCell ref="H14:H17"/>
    <mergeCell ref="AI14:AI30"/>
    <mergeCell ref="AJ14:AJ30"/>
    <mergeCell ref="AK14:AK30"/>
    <mergeCell ref="AL14:AL30"/>
    <mergeCell ref="AM14:AM30"/>
    <mergeCell ref="H27:H30"/>
    <mergeCell ref="G27:G30"/>
    <mergeCell ref="G14:G17"/>
    <mergeCell ref="F14:F17"/>
    <mergeCell ref="F18:F21"/>
    <mergeCell ref="F22:F25"/>
    <mergeCell ref="B14:B30"/>
    <mergeCell ref="C14:C30"/>
    <mergeCell ref="D14:D30"/>
    <mergeCell ref="F27:F30"/>
    <mergeCell ref="H8:H13"/>
    <mergeCell ref="I8:AE8"/>
    <mergeCell ref="AH8:AN8"/>
    <mergeCell ref="K9:R9"/>
    <mergeCell ref="S9:W9"/>
    <mergeCell ref="X9:AE9"/>
    <mergeCell ref="AH9:AK9"/>
    <mergeCell ref="AL9:AN9"/>
    <mergeCell ref="N2:P2"/>
    <mergeCell ref="N4:P4"/>
    <mergeCell ref="N6:P6"/>
    <mergeCell ref="U6:X6"/>
    <mergeCell ref="B7:AE7"/>
    <mergeCell ref="B8:B13"/>
    <mergeCell ref="C8:C13"/>
    <mergeCell ref="D8:E13"/>
    <mergeCell ref="F8:F13"/>
    <mergeCell ref="G8:G13"/>
  </mergeCells>
  <phoneticPr fontId="2" type="noConversion"/>
  <pageMargins left="0.59055118110236227" right="0.59055118110236227" top="0.59055118110236227" bottom="0.59055118110236227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40G-PSM4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何广龙</cp:lastModifiedBy>
  <cp:lastPrinted>2017-05-19T05:50:56Z</cp:lastPrinted>
  <dcterms:created xsi:type="dcterms:W3CDTF">2017-05-19T02:52:06Z</dcterms:created>
  <dcterms:modified xsi:type="dcterms:W3CDTF">2017-08-18T09:46:50Z</dcterms:modified>
</cp:coreProperties>
</file>