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75" windowWidth="18750" windowHeight="10500"/>
  </bookViews>
  <sheets>
    <sheet name="Drive2EL" sheetId="1" r:id="rId1"/>
  </sheets>
  <calcPr calcId="145621"/>
</workbook>
</file>

<file path=xl/calcChain.xml><?xml version="1.0" encoding="utf-8"?>
<calcChain xmlns="http://schemas.openxmlformats.org/spreadsheetml/2006/main">
  <c r="J16" i="1" l="1"/>
  <c r="I16" i="1"/>
  <c r="J15" i="1"/>
  <c r="I15" i="1"/>
  <c r="J11" i="1"/>
  <c r="I11" i="1"/>
  <c r="J10" i="1"/>
  <c r="I10" i="1"/>
  <c r="J5" i="1"/>
  <c r="I5" i="1"/>
  <c r="J27" i="1"/>
  <c r="K15" i="1" l="1"/>
  <c r="I6" i="1"/>
  <c r="I27" i="1"/>
  <c r="K16" i="1"/>
  <c r="L27" i="1"/>
  <c r="J6" i="1"/>
  <c r="J7" i="1" s="1"/>
  <c r="I7" i="1" s="1"/>
  <c r="L16" i="1"/>
  <c r="L15" i="1"/>
  <c r="K27" i="1"/>
  <c r="J8" i="1" l="1"/>
  <c r="F9" i="1" s="1"/>
  <c r="J17" i="1" s="1"/>
  <c r="I8" i="1"/>
  <c r="E9" i="1" s="1"/>
  <c r="I17" i="1" s="1"/>
  <c r="K17" i="1" l="1"/>
  <c r="L17" i="1"/>
  <c r="J22" i="1" l="1"/>
  <c r="L22" i="1"/>
  <c r="K22" i="1"/>
  <c r="I22" i="1"/>
  <c r="L28" i="1" l="1"/>
  <c r="L29" i="1" s="1"/>
  <c r="F17" i="1" s="1"/>
  <c r="J28" i="1"/>
  <c r="J29" i="1" s="1"/>
  <c r="C17" i="1" s="1"/>
  <c r="I28" i="1"/>
  <c r="I29" i="1" s="1"/>
  <c r="B17" i="1" s="1"/>
  <c r="K28" i="1"/>
  <c r="K29" i="1" s="1"/>
  <c r="E17" i="1" s="1"/>
</calcChain>
</file>

<file path=xl/sharedStrings.xml><?xml version="1.0" encoding="utf-8"?>
<sst xmlns="http://schemas.openxmlformats.org/spreadsheetml/2006/main" count="62" uniqueCount="40">
  <si>
    <t>Z11-Z1,2 = d</t>
  </si>
  <si>
    <t>Z22 x d = e</t>
  </si>
  <si>
    <t>SQRT(e)</t>
  </si>
  <si>
    <t>Real</t>
  </si>
  <si>
    <t>Imag</t>
  </si>
  <si>
    <t>Mutual Impedance</t>
  </si>
  <si>
    <t>Zin Total</t>
  </si>
  <si>
    <t>Z11, Z22</t>
  </si>
  <si>
    <t>Z12 * I2 / I1</t>
  </si>
  <si>
    <t>From</t>
  </si>
  <si>
    <t>Zin1</t>
  </si>
  <si>
    <t>Zin2</t>
  </si>
  <si>
    <t>To EL1</t>
  </si>
  <si>
    <t>To EL2</t>
  </si>
  <si>
    <t>vector ohm</t>
  </si>
  <si>
    <t>angle rad</t>
  </si>
  <si>
    <t>Total impedance at each element feedpoint, in complex value format</t>
  </si>
  <si>
    <t>Additional feedpoint impedance by mutual impedances and currents, in polar format</t>
  </si>
  <si>
    <t xml:space="preserve">Self and mutual impedances from imput cells </t>
  </si>
  <si>
    <t>Mutual Z12</t>
  </si>
  <si>
    <t>Self-Z EL1</t>
  </si>
  <si>
    <t>Self-Z EL2</t>
  </si>
  <si>
    <t>Vector</t>
  </si>
  <si>
    <t>Angle Rad</t>
  </si>
  <si>
    <t>I1 mag, rad</t>
  </si>
  <si>
    <t>I2 mag, rad</t>
  </si>
  <si>
    <t>R</t>
  </si>
  <si>
    <t>X</t>
  </si>
  <si>
    <t>I Mag (A)</t>
  </si>
  <si>
    <t>Phase (deg)</t>
  </si>
  <si>
    <t>Calculating Area (don’t edit!)</t>
  </si>
  <si>
    <t>SELF Element 1  Z</t>
  </si>
  <si>
    <t>SELF Element 2  Z</t>
  </si>
  <si>
    <t>COUPLED Element  Z</t>
  </si>
  <si>
    <t>Element 1  I and Phase</t>
  </si>
  <si>
    <t>Element 2  I and Phase</t>
  </si>
  <si>
    <t>Element 1  Drive Z</t>
  </si>
  <si>
    <t>Element 2  Drive Z</t>
  </si>
  <si>
    <t>Drive Impedances for Two Element Phased Array</t>
  </si>
  <si>
    <t>Rev signs if R is neg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</si>
</sst>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b/>
      <sz val="11"/>
      <color rgb="FF3F3F3F"/>
      <name val="Calibri"/>
      <family val="2"/>
      <scheme val="minor"/>
    </font>
    <font>
      <b/>
      <sz val="11"/>
      <color theme="0" tint="-0.499984740745262"/>
      <name val="Calibri"/>
      <family val="2"/>
      <scheme val="minor"/>
    </font>
    <font>
      <sz val="11"/>
      <color theme="0" tint="-0.499984740745262"/>
      <name val="Calibri"/>
      <family val="2"/>
      <scheme val="minor"/>
    </font>
    <font>
      <b/>
      <i/>
      <sz val="11"/>
      <color theme="0" tint="-0.499984740745262"/>
      <name val="Calibri"/>
      <family val="2"/>
      <scheme val="minor"/>
    </font>
    <font>
      <b/>
      <sz val="12"/>
      <color theme="1"/>
      <name val="Arial"/>
      <family val="2"/>
    </font>
    <font>
      <sz val="10"/>
      <color theme="1"/>
      <name val="Tahoma"/>
      <family val="2"/>
    </font>
    <font>
      <sz val="10"/>
      <name val="Tahoma"/>
      <family val="2"/>
    </font>
    <font>
      <b/>
      <sz val="10"/>
      <color rgb="FF3F3F3F"/>
      <name val="Tahoma"/>
      <family val="2"/>
    </font>
    <font>
      <sz val="10"/>
      <color rgb="FF3F3F3F"/>
      <name val="Tahoma"/>
      <family val="2"/>
    </font>
  </fonts>
  <fills count="5">
    <fill>
      <patternFill patternType="none"/>
    </fill>
    <fill>
      <patternFill patternType="gray125"/>
    </fill>
    <fill>
      <patternFill patternType="solid">
        <fgColor rgb="FFC6EFCE"/>
      </patternFill>
    </fill>
    <fill>
      <patternFill patternType="solid">
        <fgColor rgb="FFF2F2F2"/>
      </patternFill>
    </fill>
    <fill>
      <patternFill patternType="solid">
        <fgColor rgb="FFFFFF99"/>
        <bgColor indexed="64"/>
      </patternFill>
    </fill>
  </fills>
  <borders count="15">
    <border>
      <left/>
      <right/>
      <top/>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0" tint="-0.14996795556505021"/>
      </top>
      <bottom style="thin">
        <color indexed="64"/>
      </bottom>
      <diagonal/>
    </border>
    <border>
      <left style="thin">
        <color indexed="64"/>
      </left>
      <right style="thin">
        <color theme="0" tint="-0.14996795556505021"/>
      </right>
      <top style="thin">
        <color theme="0" tint="-0.14996795556505021"/>
      </top>
      <bottom style="thin">
        <color indexed="64"/>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style="thin">
        <color theme="0" tint="-0.14996795556505021"/>
      </left>
      <right style="thin">
        <color auto="1"/>
      </right>
      <top style="thin">
        <color theme="0" tint="-0.14996795556505021"/>
      </top>
      <bottom style="thin">
        <color auto="1"/>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44">
    <xf numFmtId="0" fontId="0" fillId="0" borderId="0" xfId="0"/>
    <xf numFmtId="0" fontId="4" fillId="0" borderId="3" xfId="0" applyFont="1" applyBorder="1"/>
    <xf numFmtId="0" fontId="4" fillId="0" borderId="4" xfId="0" applyFont="1" applyBorder="1"/>
    <xf numFmtId="0" fontId="4" fillId="0" borderId="5" xfId="0" applyFont="1" applyBorder="1"/>
    <xf numFmtId="0" fontId="4" fillId="0" borderId="0" xfId="0" applyFont="1" applyBorder="1"/>
    <xf numFmtId="0" fontId="4" fillId="0" borderId="6" xfId="0" applyFont="1" applyBorder="1"/>
    <xf numFmtId="0" fontId="3" fillId="0" borderId="5" xfId="0" applyFont="1" applyFill="1" applyBorder="1"/>
    <xf numFmtId="0" fontId="4" fillId="0" borderId="0" xfId="0" applyFont="1" applyFill="1" applyBorder="1"/>
    <xf numFmtId="0" fontId="3" fillId="0" borderId="5" xfId="0" applyFont="1" applyBorder="1"/>
    <xf numFmtId="2" fontId="4" fillId="0" borderId="0" xfId="0" applyNumberFormat="1" applyFont="1" applyBorder="1"/>
    <xf numFmtId="0" fontId="4" fillId="0" borderId="7" xfId="0" applyFont="1" applyBorder="1"/>
    <xf numFmtId="0" fontId="4" fillId="0" borderId="8" xfId="0" applyFont="1" applyBorder="1"/>
    <xf numFmtId="0" fontId="4" fillId="0" borderId="9" xfId="0" applyFont="1" applyBorder="1"/>
    <xf numFmtId="0" fontId="5" fillId="0" borderId="2" xfId="0" applyFont="1" applyBorder="1"/>
    <xf numFmtId="0" fontId="6" fillId="0" borderId="0" xfId="0" applyFont="1"/>
    <xf numFmtId="0" fontId="7" fillId="0" borderId="0" xfId="0" applyFont="1"/>
    <xf numFmtId="0" fontId="7" fillId="0" borderId="0" xfId="0" applyFont="1" applyAlignment="1">
      <alignment horizontal="center"/>
    </xf>
    <xf numFmtId="0" fontId="8" fillId="0" borderId="2" xfId="0" applyNumberFormat="1" applyFont="1" applyBorder="1" applyAlignment="1">
      <alignment horizontal="center"/>
    </xf>
    <xf numFmtId="0" fontId="8" fillId="0" borderId="4" xfId="0" applyNumberFormat="1" applyFont="1" applyBorder="1" applyAlignment="1">
      <alignment horizontal="center"/>
    </xf>
    <xf numFmtId="0" fontId="7" fillId="0" borderId="0" xfId="0" applyFont="1" applyBorder="1" applyAlignment="1">
      <alignment horizontal="center"/>
    </xf>
    <xf numFmtId="0" fontId="8" fillId="0" borderId="0" xfId="0" applyNumberFormat="1" applyFont="1" applyBorder="1" applyAlignment="1">
      <alignment horizontal="center"/>
    </xf>
    <xf numFmtId="0" fontId="7" fillId="0" borderId="2" xfId="0" applyFont="1" applyBorder="1" applyAlignment="1">
      <alignment horizontal="center"/>
    </xf>
    <xf numFmtId="0" fontId="7" fillId="0" borderId="4" xfId="0" applyFont="1" applyBorder="1" applyAlignment="1">
      <alignment horizontal="center"/>
    </xf>
    <xf numFmtId="0" fontId="8" fillId="4" borderId="10" xfId="1" applyFont="1" applyFill="1" applyBorder="1" applyAlignment="1">
      <alignment horizontal="center"/>
    </xf>
    <xf numFmtId="0" fontId="8" fillId="4" borderId="11" xfId="1" applyFont="1" applyFill="1" applyBorder="1" applyAlignment="1">
      <alignment horizontal="center"/>
    </xf>
    <xf numFmtId="0" fontId="7" fillId="0" borderId="12" xfId="0" applyFont="1" applyBorder="1" applyAlignment="1">
      <alignment horizontal="center"/>
    </xf>
    <xf numFmtId="0" fontId="7" fillId="0" borderId="13" xfId="0" applyFont="1" applyBorder="1" applyAlignment="1">
      <alignment horizontal="center"/>
    </xf>
    <xf numFmtId="2" fontId="9" fillId="3" borderId="11" xfId="2" applyNumberFormat="1" applyFont="1" applyBorder="1" applyAlignment="1">
      <alignment horizontal="center"/>
    </xf>
    <xf numFmtId="2" fontId="9" fillId="3" borderId="14" xfId="2" applyNumberFormat="1" applyFont="1" applyBorder="1" applyAlignment="1">
      <alignment horizontal="center"/>
    </xf>
    <xf numFmtId="0" fontId="4" fillId="0" borderId="0" xfId="2" applyFont="1" applyFill="1" applyBorder="1"/>
    <xf numFmtId="0" fontId="4" fillId="0" borderId="5" xfId="2" applyFont="1" applyFill="1" applyBorder="1"/>
    <xf numFmtId="0" fontId="8" fillId="0" borderId="0" xfId="1" applyFont="1" applyFill="1" applyBorder="1" applyAlignment="1">
      <alignment horizontal="center"/>
    </xf>
    <xf numFmtId="0" fontId="7" fillId="0" borderId="0" xfId="0" applyFont="1" applyFill="1" applyBorder="1" applyAlignment="1">
      <alignment horizontal="center"/>
    </xf>
    <xf numFmtId="0" fontId="10" fillId="0" borderId="0" xfId="2" applyFont="1" applyFill="1" applyBorder="1" applyAlignment="1">
      <alignment horizontal="center"/>
    </xf>
    <xf numFmtId="0" fontId="7" fillId="0" borderId="0" xfId="0" applyFont="1" applyFill="1" applyBorder="1"/>
    <xf numFmtId="2" fontId="10" fillId="0" borderId="0" xfId="2" applyNumberFormat="1" applyFont="1" applyFill="1" applyBorder="1" applyAlignment="1">
      <alignment horizontal="center"/>
    </xf>
    <xf numFmtId="0" fontId="0" fillId="0" borderId="0" xfId="0" applyFill="1" applyBorder="1"/>
    <xf numFmtId="2" fontId="10" fillId="3" borderId="11" xfId="2" applyNumberFormat="1" applyFont="1" applyBorder="1" applyAlignment="1">
      <alignment horizontal="center"/>
    </xf>
    <xf numFmtId="2" fontId="10" fillId="3" borderId="14" xfId="2" applyNumberFormat="1" applyFont="1" applyBorder="1" applyAlignment="1">
      <alignment horizontal="center"/>
    </xf>
    <xf numFmtId="0" fontId="4" fillId="0" borderId="6" xfId="0" applyFont="1" applyFill="1" applyBorder="1"/>
    <xf numFmtId="2" fontId="4" fillId="0" borderId="6" xfId="0" applyNumberFormat="1" applyFont="1" applyBorder="1"/>
    <xf numFmtId="0" fontId="7" fillId="0" borderId="0" xfId="0" applyFont="1" applyAlignment="1">
      <alignment horizontal="center"/>
    </xf>
    <xf numFmtId="0" fontId="7" fillId="0" borderId="0" xfId="0" applyFont="1" applyBorder="1" applyAlignment="1">
      <alignment horizontal="center"/>
    </xf>
    <xf numFmtId="0" fontId="7" fillId="0" borderId="8" xfId="0" applyFont="1" applyBorder="1" applyAlignment="1">
      <alignment horizontal="center"/>
    </xf>
  </cellXfs>
  <cellStyles count="3">
    <cellStyle name="Good" xfId="1" builtinId="26"/>
    <cellStyle name="Normal" xfId="0" builtinId="0"/>
    <cellStyle name="Output" xfId="2" builtinId="2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6</xdr:col>
      <xdr:colOff>428624</xdr:colOff>
      <xdr:row>1</xdr:row>
      <xdr:rowOff>85724</xdr:rowOff>
    </xdr:from>
    <xdr:ext cx="5686425" cy="6657976"/>
    <xdr:sp macro="" textlink="">
      <xdr:nvSpPr>
        <xdr:cNvPr id="2" name="TextBox 1"/>
        <xdr:cNvSpPr txBox="1"/>
      </xdr:nvSpPr>
      <xdr:spPr>
        <a:xfrm>
          <a:off x="4724399" y="285749"/>
          <a:ext cx="5686425" cy="665797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User input cells are marked in yellow.</a:t>
          </a:r>
          <a:endParaRPr lang="en-US" sz="1100"/>
        </a:p>
        <a:p>
          <a:endParaRPr lang="en-US" sz="1100"/>
        </a:p>
        <a:p>
          <a:r>
            <a:rPr lang="en-US" sz="1100"/>
            <a:t>Calculates</a:t>
          </a:r>
          <a:r>
            <a:rPr lang="en-US" sz="1100" baseline="0"/>
            <a:t> drive impedances for use with Feed2EL (AC6LA) or Arrayfeed1 (W7EL), which will then calculate "Simplest" (coax delay line lengths) or L Network  (current forcing) values for use with 1/4 wave lines .</a:t>
          </a:r>
        </a:p>
        <a:p>
          <a:endParaRPr lang="en-US" sz="1100" baseline="0"/>
        </a:p>
        <a:p>
          <a:r>
            <a:rPr lang="en-US" sz="1100" baseline="0"/>
            <a:t>This calculation allows real world measurements to be taken from the elements self and coupled impedances.</a:t>
          </a:r>
          <a:endParaRPr lang="en-US" sz="1100"/>
        </a:p>
        <a:p>
          <a:endParaRPr lang="en-US" sz="1100"/>
        </a:p>
        <a:p>
          <a:r>
            <a:rPr lang="en-US" sz="1100"/>
            <a:t>SELF R and X values are measured from each element with the other removed/detuned/disconnected from ground.</a:t>
          </a:r>
          <a:r>
            <a:rPr lang="en-US" sz="1100" baseline="0"/>
            <a:t>.</a:t>
          </a:r>
        </a:p>
        <a:p>
          <a:endParaRPr lang="en-US" sz="1100" baseline="0"/>
        </a:p>
        <a:p>
          <a:r>
            <a:rPr lang="en-US" sz="1100" baseline="0"/>
            <a:t>..</a:t>
          </a:r>
          <a:r>
            <a:rPr lang="en-US" sz="1100"/>
            <a:t>If the system is symmetrical it will be the same reading from each element with the other</a:t>
          </a:r>
          <a:r>
            <a:rPr lang="en-US" sz="1100" baseline="0"/>
            <a:t> removed. If not then two sets of calculations will need to be done using L Networks where each element has the networks switched in or out to reverse the direction.</a:t>
          </a:r>
          <a:endParaRPr lang="en-US" sz="1100"/>
        </a:p>
        <a:p>
          <a:endParaRPr lang="en-US" sz="1100"/>
        </a:p>
        <a:p>
          <a:r>
            <a:rPr lang="en-US" sz="1100"/>
            <a:t>COUPLED R and X values are measured with the</a:t>
          </a:r>
          <a:r>
            <a:rPr lang="en-US" sz="1100" baseline="0"/>
            <a:t> 2nd element in position and connected to ground/radial field (e.g. 1/4 wave).</a:t>
          </a:r>
        </a:p>
        <a:p>
          <a:endParaRPr lang="en-US" sz="1100" baseline="0"/>
        </a:p>
        <a:p>
          <a:r>
            <a:rPr lang="en-US" sz="1100" baseline="0"/>
            <a:t>Element 1 and 2 drive Z (impedances) are then calculated.</a:t>
          </a:r>
        </a:p>
        <a:p>
          <a:endParaRPr lang="en-US" sz="1100" baseline="0"/>
        </a:p>
        <a:p>
          <a:r>
            <a:rPr lang="en-US" sz="1100" baseline="0"/>
            <a:t>A two source EZNEC model with the desired phase shift will show you each element's drive impedance in the source tab - it's essentially doing the calculation this sheet does for you. </a:t>
          </a:r>
        </a:p>
        <a:p>
          <a:endParaRPr lang="en-US" sz="1100" baseline="0"/>
        </a:p>
        <a:p>
          <a:r>
            <a:rPr lang="en-US" sz="1100" baseline="0"/>
            <a:t>Using this sheet with a model allows replicating the self and coupled measurements, performing the calculations, and if they're close to the two source impedances in the model we know it works. The model can then be updated with the coax lengths (simplest) or two 1/4 wave lines and the L network values (current forcing), using the transmission lines and L network functions to a virtual connection for the source.</a:t>
          </a:r>
        </a:p>
        <a:p>
          <a:endParaRPr lang="en-US" sz="1100" baseline="0"/>
        </a:p>
        <a:p>
          <a:r>
            <a:rPr lang="en-US" sz="1100" baseline="0"/>
            <a:t>A walk through of this process using examples can be found at:</a:t>
          </a:r>
        </a:p>
        <a:p>
          <a:r>
            <a:rPr lang="en-US" sz="1100" baseline="0"/>
            <a:t>https://lonneys-notebook.blogspot.com/2020/10/phased-arrays-christman-feed-system.html</a:t>
          </a:r>
        </a:p>
        <a:p>
          <a:endParaRPr lang="en-US" sz="1100" baseline="0"/>
        </a:p>
        <a:p>
          <a:r>
            <a:rPr lang="en-US" sz="1100"/>
            <a:t>https://ac6la.com/feed2el.html (Feed2EL by AC6LA)</a:t>
          </a:r>
        </a:p>
        <a:p>
          <a:r>
            <a:rPr lang="en-US" sz="1100"/>
            <a:t>https://eznec.com/misc/Arrayfeed/ (Arrayfeed1 by W7EL)</a:t>
          </a:r>
        </a:p>
        <a:p>
          <a:r>
            <a:rPr lang="en-US" sz="1100"/>
            <a:t>Formulas in this sheet are borrowed from ON4UN's Low Band DXing 5th Ed Excel sheet "w1mk-on4un-oh1tv-arrays.xls",</a:t>
          </a:r>
          <a:r>
            <a:rPr lang="en-US" sz="1100" baseline="0"/>
            <a:t> this is a simplified version for two element arrays.</a:t>
          </a:r>
        </a:p>
        <a:p>
          <a:endParaRPr lang="en-US" sz="1100" baseline="0"/>
        </a:p>
        <a:p>
          <a:r>
            <a:rPr lang="en-US" sz="1100" baseline="0"/>
            <a:t>---</a:t>
          </a:r>
        </a:p>
        <a:p>
          <a:r>
            <a:rPr lang="en-US" sz="1100" baseline="0"/>
            <a:t>Version history:</a:t>
          </a:r>
        </a:p>
        <a:p>
          <a:r>
            <a:rPr lang="en-US" sz="1100" baseline="0"/>
            <a:t>v1, 06-Apr-23, Lonney K1LH, Initial version.</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9"/>
  <sheetViews>
    <sheetView tabSelected="1" workbookViewId="0">
      <selection activeCell="B5" sqref="B5"/>
    </sheetView>
  </sheetViews>
  <sheetFormatPr defaultRowHeight="15" x14ac:dyDescent="0.25"/>
  <cols>
    <col min="1" max="1" width="3" customWidth="1"/>
    <col min="2" max="6" width="12.28515625" customWidth="1"/>
    <col min="8" max="8" width="18" customWidth="1"/>
    <col min="9" max="12" width="14.5703125" customWidth="1"/>
  </cols>
  <sheetData>
    <row r="1" spans="2:12" ht="15.75" x14ac:dyDescent="0.25">
      <c r="B1" s="14" t="s">
        <v>38</v>
      </c>
    </row>
    <row r="3" spans="2:12" x14ac:dyDescent="0.25">
      <c r="B3" s="41" t="s">
        <v>31</v>
      </c>
      <c r="C3" s="41"/>
      <c r="D3" s="16"/>
      <c r="E3" s="41" t="s">
        <v>32</v>
      </c>
      <c r="F3" s="41"/>
      <c r="H3" s="13" t="s">
        <v>30</v>
      </c>
      <c r="I3" s="1"/>
      <c r="J3" s="1"/>
      <c r="K3" s="1"/>
      <c r="L3" s="2"/>
    </row>
    <row r="4" spans="2:12" x14ac:dyDescent="0.25">
      <c r="B4" s="21" t="s">
        <v>26</v>
      </c>
      <c r="C4" s="22" t="s">
        <v>27</v>
      </c>
      <c r="D4" s="19"/>
      <c r="E4" s="21" t="s">
        <v>26</v>
      </c>
      <c r="F4" s="22" t="s">
        <v>27</v>
      </c>
      <c r="H4" s="3"/>
      <c r="I4" s="4" t="s">
        <v>3</v>
      </c>
      <c r="J4" s="4" t="s">
        <v>4</v>
      </c>
      <c r="K4" s="4"/>
      <c r="L4" s="5"/>
    </row>
    <row r="5" spans="2:12" x14ac:dyDescent="0.25">
      <c r="B5" s="24">
        <v>29.8</v>
      </c>
      <c r="C5" s="23">
        <v>-16.86</v>
      </c>
      <c r="D5" s="19"/>
      <c r="E5" s="24">
        <v>29.8</v>
      </c>
      <c r="F5" s="23">
        <v>-16.86</v>
      </c>
      <c r="H5" s="3" t="s">
        <v>0</v>
      </c>
      <c r="I5" s="4">
        <f>B5-B9</f>
        <v>-0.83999999999999986</v>
      </c>
      <c r="J5" s="4">
        <f>C5-C9</f>
        <v>-16.29</v>
      </c>
      <c r="K5" s="4"/>
      <c r="L5" s="5"/>
    </row>
    <row r="6" spans="2:12" x14ac:dyDescent="0.25">
      <c r="B6" s="15"/>
      <c r="C6" s="15"/>
      <c r="D6" s="15"/>
      <c r="E6" s="15"/>
      <c r="F6" s="15"/>
      <c r="H6" s="3" t="s">
        <v>1</v>
      </c>
      <c r="I6" s="4">
        <f>E5*I5-F5*J5</f>
        <v>-299.68139999999994</v>
      </c>
      <c r="J6" s="4">
        <f>E5*J5+I5*F5</f>
        <v>-471.27960000000002</v>
      </c>
      <c r="K6" s="4"/>
      <c r="L6" s="5"/>
    </row>
    <row r="7" spans="2:12" x14ac:dyDescent="0.25">
      <c r="B7" s="42" t="s">
        <v>33</v>
      </c>
      <c r="C7" s="42"/>
      <c r="D7" s="15"/>
      <c r="E7" s="41" t="s">
        <v>5</v>
      </c>
      <c r="F7" s="41"/>
      <c r="H7" s="3" t="s">
        <v>2</v>
      </c>
      <c r="I7" s="4">
        <f>J6/(2*J7)</f>
        <v>-11.375646784161605</v>
      </c>
      <c r="J7" s="4">
        <f>((((I6^2+J6^2))^0.5-I6)/2)^0.5</f>
        <v>20.714408988865848</v>
      </c>
      <c r="K7" s="4"/>
      <c r="L7" s="5"/>
    </row>
    <row r="8" spans="2:12" x14ac:dyDescent="0.25">
      <c r="B8" s="25" t="s">
        <v>26</v>
      </c>
      <c r="C8" s="26" t="s">
        <v>27</v>
      </c>
      <c r="D8" s="15"/>
      <c r="E8" s="25" t="s">
        <v>26</v>
      </c>
      <c r="F8" s="26" t="s">
        <v>27</v>
      </c>
      <c r="H8" s="3" t="s">
        <v>39</v>
      </c>
      <c r="I8" s="4">
        <f>IF(I7&lt;0,I7*-1,I7)</f>
        <v>11.375646784161605</v>
      </c>
      <c r="J8" s="4">
        <f>IF(I7&lt;0,J7*-1,J7)</f>
        <v>-20.714408988865848</v>
      </c>
      <c r="K8" s="4"/>
      <c r="L8" s="5"/>
    </row>
    <row r="9" spans="2:12" x14ac:dyDescent="0.25">
      <c r="B9" s="24">
        <v>30.64</v>
      </c>
      <c r="C9" s="23">
        <v>-0.56999999999999995</v>
      </c>
      <c r="D9" s="15"/>
      <c r="E9" s="37">
        <f>I8</f>
        <v>11.375646784161605</v>
      </c>
      <c r="F9" s="38">
        <f>J8</f>
        <v>-20.714408988865848</v>
      </c>
      <c r="H9" s="3"/>
      <c r="I9" s="4"/>
      <c r="J9" s="4"/>
      <c r="K9" s="4"/>
      <c r="L9" s="5"/>
    </row>
    <row r="10" spans="2:12" s="36" customFormat="1" x14ac:dyDescent="0.25">
      <c r="B10" s="33"/>
      <c r="C10" s="33"/>
      <c r="D10" s="34"/>
      <c r="E10" s="35"/>
      <c r="F10" s="35"/>
      <c r="H10" s="30" t="s">
        <v>24</v>
      </c>
      <c r="I10" s="29">
        <f>B13</f>
        <v>1</v>
      </c>
      <c r="J10" s="29">
        <f>C13*PI()/180</f>
        <v>0</v>
      </c>
      <c r="K10" s="4"/>
      <c r="L10" s="5"/>
    </row>
    <row r="11" spans="2:12" x14ac:dyDescent="0.25">
      <c r="B11" s="43" t="s">
        <v>34</v>
      </c>
      <c r="C11" s="43"/>
      <c r="D11" s="15"/>
      <c r="E11" s="43" t="s">
        <v>35</v>
      </c>
      <c r="F11" s="43"/>
      <c r="H11" s="30" t="s">
        <v>25</v>
      </c>
      <c r="I11" s="29">
        <f>E13</f>
        <v>1</v>
      </c>
      <c r="J11" s="29">
        <f>F13*PI()/180</f>
        <v>-1.5707963267948966</v>
      </c>
      <c r="K11" s="4"/>
      <c r="L11" s="5"/>
    </row>
    <row r="12" spans="2:12" x14ac:dyDescent="0.25">
      <c r="B12" s="17" t="s">
        <v>28</v>
      </c>
      <c r="C12" s="18" t="s">
        <v>29</v>
      </c>
      <c r="D12" s="20"/>
      <c r="E12" s="17" t="s">
        <v>28</v>
      </c>
      <c r="F12" s="18" t="s">
        <v>29</v>
      </c>
      <c r="H12" s="3"/>
      <c r="I12" s="4"/>
      <c r="J12" s="4"/>
      <c r="K12" s="4"/>
      <c r="L12" s="5"/>
    </row>
    <row r="13" spans="2:12" x14ac:dyDescent="0.25">
      <c r="B13" s="24">
        <v>1</v>
      </c>
      <c r="C13" s="23">
        <v>0</v>
      </c>
      <c r="D13" s="19"/>
      <c r="E13" s="24">
        <v>1</v>
      </c>
      <c r="F13" s="23">
        <v>-90</v>
      </c>
      <c r="H13" s="6" t="s">
        <v>18</v>
      </c>
      <c r="I13" s="4"/>
      <c r="J13" s="4"/>
      <c r="K13" s="4"/>
      <c r="L13" s="5"/>
    </row>
    <row r="14" spans="2:12" x14ac:dyDescent="0.25">
      <c r="B14" s="31"/>
      <c r="C14" s="31"/>
      <c r="D14" s="32"/>
      <c r="E14" s="31"/>
      <c r="F14" s="31"/>
      <c r="H14" s="3"/>
      <c r="I14" s="7" t="s">
        <v>3</v>
      </c>
      <c r="J14" s="7" t="s">
        <v>4</v>
      </c>
      <c r="K14" s="7" t="s">
        <v>22</v>
      </c>
      <c r="L14" s="39" t="s">
        <v>23</v>
      </c>
    </row>
    <row r="15" spans="2:12" x14ac:dyDescent="0.25">
      <c r="B15" s="41" t="s">
        <v>36</v>
      </c>
      <c r="C15" s="41"/>
      <c r="D15" s="15"/>
      <c r="E15" s="41" t="s">
        <v>37</v>
      </c>
      <c r="F15" s="41"/>
      <c r="H15" s="3" t="s">
        <v>20</v>
      </c>
      <c r="I15" s="4">
        <f>B5</f>
        <v>29.8</v>
      </c>
      <c r="J15" s="4">
        <f>C5</f>
        <v>-16.86</v>
      </c>
      <c r="K15" s="4">
        <f>SQRT(I15^2+J15^2)</f>
        <v>34.238860962362637</v>
      </c>
      <c r="L15" s="5">
        <f>IF(I15=0,SIGN(J15)*PI()/2,(ATAN(J15/I15)))</f>
        <v>-0.51487139749340283</v>
      </c>
    </row>
    <row r="16" spans="2:12" x14ac:dyDescent="0.25">
      <c r="B16" s="25" t="s">
        <v>26</v>
      </c>
      <c r="C16" s="26" t="s">
        <v>27</v>
      </c>
      <c r="D16" s="16"/>
      <c r="E16" s="25" t="s">
        <v>26</v>
      </c>
      <c r="F16" s="26" t="s">
        <v>27</v>
      </c>
      <c r="H16" s="3" t="s">
        <v>21</v>
      </c>
      <c r="I16" s="4">
        <f>E5</f>
        <v>29.8</v>
      </c>
      <c r="J16" s="4">
        <f>F5</f>
        <v>-16.86</v>
      </c>
      <c r="K16" s="4">
        <f>SQRT(I16^2+J16^2)</f>
        <v>34.238860962362637</v>
      </c>
      <c r="L16" s="5">
        <f>IF(I16=0,SIGN(J16)*PI()/2,(ATAN(J16/I16)))</f>
        <v>-0.51487139749340283</v>
      </c>
    </row>
    <row r="17" spans="2:12" x14ac:dyDescent="0.25">
      <c r="B17" s="27">
        <f>I29</f>
        <v>9.0855910111341522</v>
      </c>
      <c r="C17" s="28">
        <f>J29</f>
        <v>-28.235646784161602</v>
      </c>
      <c r="D17" s="15"/>
      <c r="E17" s="27">
        <f>K29</f>
        <v>50.514408988865853</v>
      </c>
      <c r="F17" s="28">
        <f>L29</f>
        <v>-5.4843532158383983</v>
      </c>
      <c r="H17" s="3" t="s">
        <v>19</v>
      </c>
      <c r="I17" s="9">
        <f>E9</f>
        <v>11.375646784161605</v>
      </c>
      <c r="J17" s="9">
        <f>F9</f>
        <v>-20.714408988865848</v>
      </c>
      <c r="K17" s="4">
        <f>SQRT(I17^2+J17^2)</f>
        <v>23.632437020248513</v>
      </c>
      <c r="L17" s="5">
        <f>IF(I17=0,SIGN(J17)*PI()/2,(ATAN(J17/I17)))</f>
        <v>-1.0685937353442885</v>
      </c>
    </row>
    <row r="18" spans="2:12" x14ac:dyDescent="0.25">
      <c r="H18" s="3"/>
      <c r="I18" s="4"/>
      <c r="J18" s="4"/>
      <c r="K18" s="4"/>
      <c r="L18" s="5"/>
    </row>
    <row r="19" spans="2:12" x14ac:dyDescent="0.25">
      <c r="H19" s="8" t="s">
        <v>17</v>
      </c>
      <c r="I19" s="4"/>
      <c r="J19" s="4"/>
      <c r="K19" s="4"/>
      <c r="L19" s="5"/>
    </row>
    <row r="20" spans="2:12" x14ac:dyDescent="0.25">
      <c r="H20" s="3"/>
      <c r="I20" s="4" t="s">
        <v>12</v>
      </c>
      <c r="J20" s="4"/>
      <c r="K20" s="4" t="s">
        <v>13</v>
      </c>
      <c r="L20" s="5"/>
    </row>
    <row r="21" spans="2:12" x14ac:dyDescent="0.25">
      <c r="H21" s="3" t="s">
        <v>9</v>
      </c>
      <c r="I21" s="4" t="s">
        <v>14</v>
      </c>
      <c r="J21" s="4" t="s">
        <v>15</v>
      </c>
      <c r="K21" s="4" t="s">
        <v>14</v>
      </c>
      <c r="L21" s="5" t="s">
        <v>15</v>
      </c>
    </row>
    <row r="22" spans="2:12" x14ac:dyDescent="0.25">
      <c r="H22" s="3" t="s">
        <v>8</v>
      </c>
      <c r="I22" s="4">
        <f>K17*I10/I11</f>
        <v>23.632437020248513</v>
      </c>
      <c r="J22" s="9">
        <f>L17+J11-J10</f>
        <v>-2.639390062139185</v>
      </c>
      <c r="K22" s="4">
        <f>K17*I11/I10</f>
        <v>23.632437020248513</v>
      </c>
      <c r="L22" s="40">
        <f>L17+J10-J11</f>
        <v>0.50220259145060808</v>
      </c>
    </row>
    <row r="23" spans="2:12" x14ac:dyDescent="0.25">
      <c r="H23" s="3"/>
      <c r="I23" s="4"/>
      <c r="J23" s="4"/>
      <c r="K23" s="4"/>
      <c r="L23" s="5"/>
    </row>
    <row r="24" spans="2:12" x14ac:dyDescent="0.25">
      <c r="H24" s="8" t="s">
        <v>16</v>
      </c>
      <c r="I24" s="4"/>
      <c r="J24" s="4"/>
      <c r="K24" s="4"/>
      <c r="L24" s="5"/>
    </row>
    <row r="25" spans="2:12" x14ac:dyDescent="0.25">
      <c r="H25" s="3"/>
      <c r="I25" s="4" t="s">
        <v>10</v>
      </c>
      <c r="J25" s="9"/>
      <c r="K25" s="4" t="s">
        <v>11</v>
      </c>
      <c r="L25" s="40"/>
    </row>
    <row r="26" spans="2:12" x14ac:dyDescent="0.25">
      <c r="H26" s="3" t="s">
        <v>9</v>
      </c>
      <c r="I26" s="4" t="s">
        <v>3</v>
      </c>
      <c r="J26" s="4" t="s">
        <v>4</v>
      </c>
      <c r="K26" s="4" t="s">
        <v>3</v>
      </c>
      <c r="L26" s="5" t="s">
        <v>4</v>
      </c>
    </row>
    <row r="27" spans="2:12" x14ac:dyDescent="0.25">
      <c r="H27" s="3" t="s">
        <v>7</v>
      </c>
      <c r="I27" s="4">
        <f>I15</f>
        <v>29.8</v>
      </c>
      <c r="J27" s="4">
        <f>J15</f>
        <v>-16.86</v>
      </c>
      <c r="K27" s="4">
        <f>I16</f>
        <v>29.8</v>
      </c>
      <c r="L27" s="5">
        <f>J16</f>
        <v>-16.86</v>
      </c>
    </row>
    <row r="28" spans="2:12" x14ac:dyDescent="0.25">
      <c r="H28" s="3" t="s">
        <v>8</v>
      </c>
      <c r="I28" s="4">
        <f>I22*COS(J22)</f>
        <v>-20.714408988865848</v>
      </c>
      <c r="J28" s="4">
        <f>I22*SIN(J22)</f>
        <v>-11.375646784161603</v>
      </c>
      <c r="K28" s="4">
        <f>K22*COS(L22)</f>
        <v>20.714408988865848</v>
      </c>
      <c r="L28" s="5">
        <f>K22*SIN(L22)</f>
        <v>11.375646784161601</v>
      </c>
    </row>
    <row r="29" spans="2:12" x14ac:dyDescent="0.25">
      <c r="H29" s="10" t="s">
        <v>6</v>
      </c>
      <c r="I29" s="11">
        <f>SUM(I27:I28)</f>
        <v>9.0855910111341522</v>
      </c>
      <c r="J29" s="11">
        <f>SUM(J27:J28)</f>
        <v>-28.235646784161602</v>
      </c>
      <c r="K29" s="11">
        <f>SUM(K27:K28)</f>
        <v>50.514408988865853</v>
      </c>
      <c r="L29" s="12">
        <f>SUM(L27:L28)</f>
        <v>-5.4843532158383983</v>
      </c>
    </row>
  </sheetData>
  <mergeCells count="8">
    <mergeCell ref="B3:C3"/>
    <mergeCell ref="E3:F3"/>
    <mergeCell ref="B15:C15"/>
    <mergeCell ref="E15:F15"/>
    <mergeCell ref="B7:C7"/>
    <mergeCell ref="E7:F7"/>
    <mergeCell ref="B11:C11"/>
    <mergeCell ref="E11:F1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Drive2EL</vt:lpstr>
    </vt:vector>
  </TitlesOfParts>
  <Company>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Lonney</dc:creator>
  <cp:lastModifiedBy>Lonney</cp:lastModifiedBy>
  <dcterms:created xsi:type="dcterms:W3CDTF">2023-04-05T03:03:02Z</dcterms:created>
  <dcterms:modified xsi:type="dcterms:W3CDTF">2023-04-18T03:42:17Z</dcterms:modified>
</cp:coreProperties>
</file>