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itos" sheetId="1" r:id="rId4"/>
    <sheet state="visible" name="Circuito Economico" sheetId="2" r:id="rId5"/>
    <sheet state="visible" name="Desemprego" sheetId="3" r:id="rId6"/>
    <sheet state="visible" name="IPC" sheetId="4" r:id="rId7"/>
    <sheet state="visible" name="Cabaz" sheetId="5" r:id="rId8"/>
    <sheet state="visible" name="Modelo Rendimento Gasto" sheetId="6" r:id="rId9"/>
    <sheet state="visible" name="Sheet6" sheetId="7" r:id="rId10"/>
    <sheet state="visible" name="PIB(NominalReal)" sheetId="8" r:id="rId11"/>
    <sheet state="visible" name="Questoes Antigo Teste" sheetId="9" r:id="rId12"/>
    <sheet state="visible" name="PIBpmPIBcf" sheetId="10" r:id="rId13"/>
  </sheets>
  <definedNames/>
  <calcPr/>
</workbook>
</file>

<file path=xl/sharedStrings.xml><?xml version="1.0" encoding="utf-8"?>
<sst xmlns="http://schemas.openxmlformats.org/spreadsheetml/2006/main" count="482" uniqueCount="254">
  <si>
    <t>Sigla</t>
  </si>
  <si>
    <t>Descricao</t>
  </si>
  <si>
    <t>Formulas</t>
  </si>
  <si>
    <t>PIB</t>
  </si>
  <si>
    <t>Produto Interno Bruto</t>
  </si>
  <si>
    <t>Produto Interno Bruto na Otica Despesa</t>
  </si>
  <si>
    <t>PIB=C+G+I+Ex-Im</t>
  </si>
  <si>
    <t>PNB</t>
  </si>
  <si>
    <t>Produto Nacional Bruto</t>
  </si>
  <si>
    <t>PNB=PIB+- RLE</t>
  </si>
  <si>
    <t>PIL</t>
  </si>
  <si>
    <t>Produto Interno Liquido</t>
  </si>
  <si>
    <t>PIL=PIB-Amortizacoes Economia</t>
  </si>
  <si>
    <t>RLE</t>
  </si>
  <si>
    <t>Rendimentos Liquidos do Exterior</t>
  </si>
  <si>
    <t>RLE=RLRE-RLEE</t>
  </si>
  <si>
    <t>RLRE</t>
  </si>
  <si>
    <t>Rendimentos Liquidos Recebido do Exterior</t>
  </si>
  <si>
    <t>RLEE</t>
  </si>
  <si>
    <t>Rendimentos Liquidos Enviado do Exterior</t>
  </si>
  <si>
    <t>PIBpm</t>
  </si>
  <si>
    <t>Produto Interno Bruto Precos de Mercado</t>
  </si>
  <si>
    <t>PIBcf</t>
  </si>
  <si>
    <t>Produto Interno Bruto Custo dos Factores</t>
  </si>
  <si>
    <t>PIBpm − (Impostos Indiretos + Subsidios) - Amortizações</t>
  </si>
  <si>
    <t>PNLcf</t>
  </si>
  <si>
    <t>VAB −Amortizações</t>
  </si>
  <si>
    <t>FBCF</t>
  </si>
  <si>
    <t>Formacao Bruta de Capital Fixo</t>
  </si>
  <si>
    <t>C</t>
  </si>
  <si>
    <t>Consumo Privado</t>
  </si>
  <si>
    <t>G</t>
  </si>
  <si>
    <t>Consumo Publico</t>
  </si>
  <si>
    <t>Consumo final (privado+ público )</t>
  </si>
  <si>
    <t>C +G</t>
  </si>
  <si>
    <t>I</t>
  </si>
  <si>
    <t>Investimento</t>
  </si>
  <si>
    <t>FCBF + Δ Existências</t>
  </si>
  <si>
    <t>Ex</t>
  </si>
  <si>
    <t>Exportacoes</t>
  </si>
  <si>
    <t>Im</t>
  </si>
  <si>
    <t>Importacoes</t>
  </si>
  <si>
    <t>PI</t>
  </si>
  <si>
    <t>Procura Interna</t>
  </si>
  <si>
    <t>C + G + I</t>
  </si>
  <si>
    <t>PE</t>
  </si>
  <si>
    <t>Procura Externa</t>
  </si>
  <si>
    <t>PG</t>
  </si>
  <si>
    <t>Procura Global</t>
  </si>
  <si>
    <t>PI + PE</t>
  </si>
  <si>
    <t>DI</t>
  </si>
  <si>
    <t>Despesa Interna</t>
  </si>
  <si>
    <t>DI = PI + PE – Im</t>
  </si>
  <si>
    <t>OU ---&gt; C+I+G+Ex-Im</t>
  </si>
  <si>
    <t>Cf</t>
  </si>
  <si>
    <t>Consumo Final</t>
  </si>
  <si>
    <t>Cf=C+G</t>
  </si>
  <si>
    <t>BC</t>
  </si>
  <si>
    <t>Balança comercial</t>
  </si>
  <si>
    <t>Exportações −Importações</t>
  </si>
  <si>
    <t>Propensão Marginal</t>
  </si>
  <si>
    <t>αy = Importações</t>
  </si>
  <si>
    <t>DO</t>
  </si>
  <si>
    <t>Defice Orcamental</t>
  </si>
  <si>
    <t>−SO</t>
  </si>
  <si>
    <t>Impostos Indirectos</t>
  </si>
  <si>
    <t>SO + G +TR</t>
  </si>
  <si>
    <t>SO</t>
  </si>
  <si>
    <t>Saldo Orcamental</t>
  </si>
  <si>
    <t>T − G − TR</t>
  </si>
  <si>
    <t>R − G</t>
  </si>
  <si>
    <t>VAB</t>
  </si>
  <si>
    <t>Vendas − Produtos comprados consumidos na produção</t>
  </si>
  <si>
    <t>TR</t>
  </si>
  <si>
    <t>transferencias</t>
  </si>
  <si>
    <t>RN</t>
  </si>
  <si>
    <t>RN=Salarios brutos+dividendos+juros+renda+lucros nao distribuidos</t>
  </si>
  <si>
    <t>IPHC</t>
  </si>
  <si>
    <t>Indice de precos harmonizado do consumidor</t>
  </si>
  <si>
    <t>IPC</t>
  </si>
  <si>
    <t>Indice de precos do consumidor</t>
  </si>
  <si>
    <t>IP=(Custo do cabaz no ano)/(custo do cabaz base)*100</t>
  </si>
  <si>
    <t>Deflator de PIB</t>
  </si>
  <si>
    <t>PIB Nominal ou precos correntes/ PIB real ou precos constantes(base)</t>
  </si>
  <si>
    <t>Valor Real</t>
  </si>
  <si>
    <t>Valor Nominal/Indice de Precos * 100</t>
  </si>
  <si>
    <t>Valor Nominal</t>
  </si>
  <si>
    <t>???</t>
  </si>
  <si>
    <t>BTC</t>
  </si>
  <si>
    <t>Balanca de transacoes correntes</t>
  </si>
  <si>
    <t>Ex-Im+RE(remessas do exterior)</t>
  </si>
  <si>
    <t>RE</t>
  </si>
  <si>
    <t>Remessas do Exterior</t>
  </si>
  <si>
    <t>yd</t>
  </si>
  <si>
    <t>Rendimento Disponivel</t>
  </si>
  <si>
    <t>y-T+TR+RE  OU    C+S</t>
  </si>
  <si>
    <t>S</t>
  </si>
  <si>
    <t>Poupanca das Familias</t>
  </si>
  <si>
    <t>BTC+I+DO</t>
  </si>
  <si>
    <t>Y</t>
  </si>
  <si>
    <t>Rendimento</t>
  </si>
  <si>
    <t>TX De Desemprego</t>
  </si>
  <si>
    <t>(Numero de desempregados/Total populacao activa)*100</t>
  </si>
  <si>
    <t>Deflacao</t>
  </si>
  <si>
    <t>PIB Precos Correntes(Nominal) / PIB a precos constantes(PIB REAL)</t>
  </si>
  <si>
    <t>PIB Real</t>
  </si>
  <si>
    <t>PIB Precos Correntes(Nominal) / Deflator</t>
  </si>
  <si>
    <t>T</t>
  </si>
  <si>
    <t>EX</t>
  </si>
  <si>
    <t>YD</t>
  </si>
  <si>
    <t>IM</t>
  </si>
  <si>
    <t>I=110- (75+28+250-28)</t>
  </si>
  <si>
    <t>Tabela de Calculos</t>
  </si>
  <si>
    <t>Formula</t>
  </si>
  <si>
    <t>RESULTADOS</t>
  </si>
  <si>
    <t>=</t>
  </si>
  <si>
    <t>+</t>
  </si>
  <si>
    <t>-</t>
  </si>
  <si>
    <t>menos fiavel</t>
  </si>
  <si>
    <t>- (</t>
  </si>
  <si>
    <t>)</t>
  </si>
  <si>
    <t>Populacao</t>
  </si>
  <si>
    <t>Estudantes</t>
  </si>
  <si>
    <t>Reformados</t>
  </si>
  <si>
    <t>Empregados</t>
  </si>
  <si>
    <t>Desempregados inscritos no CE</t>
  </si>
  <si>
    <t>Desempregados nao inscritos</t>
  </si>
  <si>
    <t>Resultado</t>
  </si>
  <si>
    <t>Taxa de desemprego</t>
  </si>
  <si>
    <t>Taxa Efectiva de desemprego</t>
  </si>
  <si>
    <t>Custo do desemprego</t>
  </si>
  <si>
    <t>Falta fazer</t>
  </si>
  <si>
    <t>(Rendimento de pleno emprego - rendimento atual)</t>
  </si>
  <si>
    <t>Cabaz</t>
  </si>
  <si>
    <t>Pipocas</t>
  </si>
  <si>
    <t>Bebida</t>
  </si>
  <si>
    <t>Bilhete</t>
  </si>
  <si>
    <t>Custo total do cabaz</t>
  </si>
  <si>
    <t>Indice de PRecos</t>
  </si>
  <si>
    <t>Gerado automaticamente</t>
  </si>
  <si>
    <t>unidad.cabaz</t>
  </si>
  <si>
    <t>Titulos</t>
  </si>
  <si>
    <t>Ano</t>
  </si>
  <si>
    <t>Precos unitarios</t>
  </si>
  <si>
    <t>Inserir Valores</t>
  </si>
  <si>
    <t>Valor Default</t>
  </si>
  <si>
    <t>Custo Cabaz</t>
  </si>
  <si>
    <t>IP</t>
  </si>
  <si>
    <t>IP Formula</t>
  </si>
  <si>
    <t>Taxa de Inflacao %</t>
  </si>
  <si>
    <t>Tx. Inflacao Formula</t>
  </si>
  <si>
    <t>Modelo Rendimento Gasto</t>
  </si>
  <si>
    <t>20+0.8yd</t>
  </si>
  <si>
    <t>10+0.75yd</t>
  </si>
  <si>
    <t>0.2y</t>
  </si>
  <si>
    <t>0.2y-10</t>
  </si>
  <si>
    <t>https://pt.symbolab.com/solver/equation-calculator/y%3D0.75%5Cleft(0.8y-160%5Cright)%2B100%2B300%2B200-0.1y</t>
  </si>
  <si>
    <t>Calcular rendimento disponivel</t>
  </si>
  <si>
    <t>FORMULA</t>
  </si>
  <si>
    <t>y=C+I+G+Ex-Im</t>
  </si>
  <si>
    <t>FORMULA PARA CALCULAR</t>
  </si>
  <si>
    <t>y=10+0.75(y-8)+18+30</t>
  </si>
  <si>
    <r>
      <rPr>
        <rFont val="Arial"/>
        <color theme="1"/>
      </rPr>
      <t>Valor de</t>
    </r>
    <r>
      <rPr>
        <rFont val="Arial"/>
        <b/>
        <color theme="1"/>
      </rPr>
      <t xml:space="preserve"> yd</t>
    </r>
  </si>
  <si>
    <t>0.8y+50</t>
  </si>
  <si>
    <t>y-0.75y=10-6+18+30</t>
  </si>
  <si>
    <r>
      <rPr>
        <rFont val="Arial"/>
        <color theme="1"/>
      </rPr>
      <t>Valor de</t>
    </r>
    <r>
      <rPr>
        <rFont val="Arial"/>
        <b/>
        <color theme="1"/>
      </rPr>
      <t xml:space="preserve"> yd</t>
    </r>
  </si>
  <si>
    <t>0.8y+40</t>
  </si>
  <si>
    <t>EXEMPLO</t>
  </si>
  <si>
    <t>yd=y-160-0.2y
yd=0.8y-160</t>
  </si>
  <si>
    <t>0.25y=52</t>
  </si>
  <si>
    <t>y=52/0.25</t>
  </si>
  <si>
    <t>Calcule o rendimento de equilibrio</t>
  </si>
  <si>
    <t>ye=208</t>
  </si>
  <si>
    <t>C(yd)+G+I+Ex-Im</t>
  </si>
  <si>
    <t>Formula p/ calcular</t>
  </si>
  <si>
    <t>Valor de ye</t>
  </si>
  <si>
    <t>SO = T-G-TR</t>
  </si>
  <si>
    <t>"y=0.75(0.8y-160)+100+300+200-0.1y
y=0.6y-120+100+300+200-0.1y
y-0.6y+0.1y=480
0.5y=480
y=480/0.5
y=960 -&gt; rendimento equilibrio"</t>
  </si>
  <si>
    <t>SO=20-18-12</t>
  </si>
  <si>
    <t>SO=-10</t>
  </si>
  <si>
    <t>Para chegar a um saldo orcamental nulo teremos:
- reduzir os gastos em 10
- aumentar os impostos em 10
- diminuir as transferencias em 10</t>
  </si>
  <si>
    <t>Calcular Saldo Orcamenta (SO)</t>
  </si>
  <si>
    <t>qual a opcao que tem menor impacto no PIB</t>
  </si>
  <si>
    <t>SO=T-G-TR</t>
  </si>
  <si>
    <t>KG=1/1-b</t>
  </si>
  <si>
    <t>1/1-0.75=4</t>
  </si>
  <si>
    <t>Var. Y=-10*4=-40</t>
  </si>
  <si>
    <t>Valor de SO</t>
  </si>
  <si>
    <t>KT=-b/1-b</t>
  </si>
  <si>
    <t>Var. Y=-10*(-3)=--30</t>
  </si>
  <si>
    <t>SO=160+0.2*960-100
SO=252</t>
  </si>
  <si>
    <t>Calcular Balanca Comercial (BC)</t>
  </si>
  <si>
    <t>BC=EX-IM</t>
  </si>
  <si>
    <t>automatico</t>
  </si>
  <si>
    <t xml:space="preserve">
BC=200-0.1*960
BC=104</t>
  </si>
  <si>
    <t>Calcular o multiplicador das importacoes</t>
  </si>
  <si>
    <t>Rendimento Disponivel das Familias</t>
  </si>
  <si>
    <t>KIM =-1/*(1-b+bt+IM)</t>
  </si>
  <si>
    <t>EX: 0.8(500)+40 - substituir o y pelo ye</t>
  </si>
  <si>
    <t>-1/1-0.75+0.75*0.2+0.1</t>
  </si>
  <si>
    <t>PER</t>
  </si>
  <si>
    <t>PIB Normal</t>
  </si>
  <si>
    <t>t</t>
  </si>
  <si>
    <t>t+1</t>
  </si>
  <si>
    <t>Taxa de inflacao</t>
  </si>
  <si>
    <t>Deflator PIB</t>
  </si>
  <si>
    <t>PIB Precos Correntes(Nominal)</t>
  </si>
  <si>
    <t>PIB a precos constantes(PIB REAL)</t>
  </si>
  <si>
    <t>Taxa Crescimento</t>
  </si>
  <si>
    <t>deflator</t>
  </si>
  <si>
    <t>Taxa inflacao</t>
  </si>
  <si>
    <t>PIB a precos correntes ou nominal</t>
  </si>
  <si>
    <t>Deflator do PIB</t>
  </si>
  <si>
    <t>Exemplos</t>
  </si>
  <si>
    <t xml:space="preserve"> </t>
  </si>
  <si>
    <t>A) Qual o ano base desta economia?</t>
  </si>
  <si>
    <t>O que tem o 1</t>
  </si>
  <si>
    <t>B) Calcule as taxas de inflacao para cada ano_</t>
  </si>
  <si>
    <t>Indicadores</t>
  </si>
  <si>
    <t>C) Calcule a taxa de crescimento real da economia ao longo dos anos</t>
  </si>
  <si>
    <t>Saldo da balanca correntes(% PIB)</t>
  </si>
  <si>
    <t>Saldo orcamental</t>
  </si>
  <si>
    <t>Tx de desemprego</t>
  </si>
  <si>
    <t>Tx crescimento real do PIB</t>
  </si>
  <si>
    <t>Periodo</t>
  </si>
  <si>
    <t>PIB Nominal</t>
  </si>
  <si>
    <t>Crescimento PIB Nominal</t>
  </si>
  <si>
    <t>Taxa de Inflacao t+1</t>
  </si>
  <si>
    <t>Atualizacao Salarial</t>
  </si>
  <si>
    <t>Taxa Crescimento Nominal Salarios</t>
  </si>
  <si>
    <t>Recessao</t>
  </si>
  <si>
    <t>Ou rendimento com a inflacao</t>
  </si>
  <si>
    <t xml:space="preserve">Consumo final Privado </t>
  </si>
  <si>
    <t xml:space="preserve">Gastos do estado </t>
  </si>
  <si>
    <t xml:space="preserve">Formação Bruta de Capital fixo </t>
  </si>
  <si>
    <t>Variação das existências -</t>
  </si>
  <si>
    <t>Saldo da balança comercial -</t>
  </si>
  <si>
    <t xml:space="preserve">Impostos indirectos + subsídios </t>
  </si>
  <si>
    <t>PIB Medido aos Precos 2016</t>
  </si>
  <si>
    <t>Rendimentos líquidos do exterior -</t>
  </si>
  <si>
    <t>Deflator PIB 2016</t>
  </si>
  <si>
    <t>PIBpm=C+G+I+Ex-Im</t>
  </si>
  <si>
    <t>Deflator PIB 2017</t>
  </si>
  <si>
    <t>Calcule o PIBpm</t>
  </si>
  <si>
    <t>PNBcf = PIBpm-Impostos Indirectos + subsidios +- RLE</t>
  </si>
  <si>
    <t>Calcule o PIBcf</t>
  </si>
  <si>
    <t>propensao marginal a importar</t>
  </si>
  <si>
    <t>Valor das Importacoes</t>
  </si>
  <si>
    <t>Valor das Exportacoes</t>
  </si>
  <si>
    <t>PIB a precos constantes</t>
  </si>
  <si>
    <t>Deflator</t>
  </si>
  <si>
    <t>%</t>
  </si>
  <si>
    <t>Pib Nominal</t>
  </si>
  <si>
    <t>Pib 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</si>
</sst>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sz val="11.0"/>
      <color rgb="FF11A9CC"/>
      <name val="Arial"/>
    </font>
    <font>
      <color rgb="FF000000"/>
      <name val="Arial"/>
    </font>
    <font>
      <b/>
      <color rgb="FFFFFFFF"/>
      <name val="Arial"/>
    </font>
    <font>
      <u/>
      <color rgb="FF1155CC"/>
    </font>
    <font>
      <u/>
      <color rgb="FF1155CC"/>
    </font>
  </fonts>
  <fills count="2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3D85C6"/>
        <bgColor rgb="FF3D85C6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vertical="bottom"/>
    </xf>
    <xf borderId="1" fillId="0" fontId="1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right" vertical="bottom"/>
    </xf>
    <xf borderId="0" fillId="6" fontId="2" numFmtId="0" xfId="0" applyAlignment="1" applyFill="1" applyFont="1">
      <alignment horizontal="center" readingOrder="0" vertical="center"/>
    </xf>
    <xf borderId="0" fillId="3" fontId="1" numFmtId="0" xfId="0" applyFont="1"/>
    <xf borderId="0" fillId="7" fontId="2" numFmtId="0" xfId="0" applyAlignment="1" applyFill="1" applyFont="1">
      <alignment horizontal="center" readingOrder="0" vertical="center"/>
    </xf>
    <xf borderId="2" fillId="7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0" fillId="0" fontId="1" numFmtId="0" xfId="0" applyAlignment="1" applyFont="1">
      <alignment vertical="bottom"/>
    </xf>
    <xf borderId="0" fillId="8" fontId="1" numFmtId="0" xfId="0" applyAlignment="1" applyFill="1" applyFont="1">
      <alignment horizontal="center" vertical="center"/>
    </xf>
    <xf quotePrefix="1"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0" fillId="9" fontId="1" numFmtId="0" xfId="0" applyAlignment="1" applyFill="1" applyFont="1">
      <alignment readingOrder="0" vertical="bottom"/>
    </xf>
    <xf borderId="0" fillId="0" fontId="2" numFmtId="0" xfId="0" applyAlignment="1" applyFont="1">
      <alignment horizontal="center" vertical="center"/>
    </xf>
    <xf borderId="0" fillId="8" fontId="1" numFmtId="0" xfId="0" applyAlignment="1" applyFont="1">
      <alignment horizontal="center"/>
    </xf>
    <xf quotePrefix="1" borderId="0" fillId="0" fontId="2" numFmtId="0" xfId="0" applyAlignment="1" applyFont="1">
      <alignment horizontal="center"/>
    </xf>
    <xf borderId="0" fillId="10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Font="1"/>
    <xf borderId="1" fillId="0" fontId="4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0" fillId="8" fontId="1" numFmtId="0" xfId="0" applyAlignment="1" applyFont="1">
      <alignment horizontal="center" readingOrder="0" vertical="center"/>
    </xf>
    <xf quotePrefix="1"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quotePrefix="1"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quotePrefix="1" borderId="0" fillId="0" fontId="1" numFmtId="0" xfId="0" applyAlignment="1" applyFont="1">
      <alignment horizontal="center" readingOrder="0" vertical="bottom"/>
    </xf>
    <xf borderId="0" fillId="11" fontId="1" numFmtId="0" xfId="0" applyAlignment="1" applyFill="1" applyFont="1">
      <alignment readingOrder="0" vertical="bottom"/>
    </xf>
    <xf borderId="1" fillId="12" fontId="1" numFmtId="0" xfId="0" applyAlignment="1" applyBorder="1" applyFill="1" applyFont="1">
      <alignment vertical="bottom"/>
    </xf>
    <xf borderId="1" fillId="12" fontId="5" numFmtId="0" xfId="0" applyAlignment="1" applyBorder="1" applyFont="1">
      <alignment vertical="bottom"/>
    </xf>
    <xf borderId="0" fillId="13" fontId="1" numFmtId="0" xfId="0" applyAlignment="1" applyFill="1" applyFont="1">
      <alignment vertical="bottom"/>
    </xf>
    <xf borderId="0" fillId="8" fontId="1" numFmtId="0" xfId="0" applyAlignment="1" applyFont="1">
      <alignment horizontal="right" vertical="bottom"/>
    </xf>
    <xf borderId="0" fillId="6" fontId="1" numFmtId="0" xfId="0" applyAlignment="1" applyFont="1">
      <alignment readingOrder="0"/>
    </xf>
    <xf borderId="0" fillId="2" fontId="1" numFmtId="2" xfId="0" applyFont="1" applyNumberFormat="1"/>
    <xf borderId="0" fillId="9" fontId="1" numFmtId="0" xfId="0" applyAlignment="1" applyFont="1">
      <alignment readingOrder="0"/>
    </xf>
    <xf borderId="1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5" fontId="1" numFmtId="0" xfId="0" applyFont="1"/>
    <xf borderId="0" fillId="9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0" fillId="2" fontId="1" numFmtId="0" xfId="0" applyAlignment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1" fillId="9" fontId="1" numFmtId="0" xfId="0" applyAlignment="1" applyBorder="1" applyFont="1">
      <alignment horizontal="center" shrinkToFit="0" vertical="center" wrapText="1"/>
    </xf>
    <xf borderId="1" fillId="14" fontId="1" numFmtId="0" xfId="0" applyAlignment="1" applyBorder="1" applyFill="1" applyFont="1">
      <alignment horizontal="center" shrinkToFit="0" vertical="center" wrapText="1"/>
    </xf>
    <xf borderId="0" fillId="14" fontId="1" numFmtId="0" xfId="0" applyAlignment="1" applyFont="1">
      <alignment horizontal="center" shrinkToFit="0" vertical="center" wrapText="1"/>
    </xf>
    <xf borderId="1" fillId="9" fontId="1" numFmtId="2" xfId="0" applyAlignment="1" applyBorder="1" applyFont="1" applyNumberFormat="1">
      <alignment horizontal="center" shrinkToFit="0" vertical="center" wrapText="1"/>
    </xf>
    <xf borderId="0" fillId="5" fontId="1" numFmtId="0" xfId="0" applyAlignment="1" applyFont="1">
      <alignment horizontal="center" shrinkToFit="0" vertical="center" wrapText="1"/>
    </xf>
    <xf borderId="0" fillId="13" fontId="1" numFmtId="0" xfId="0" applyAlignment="1" applyFont="1">
      <alignment horizontal="center" shrinkToFit="0" vertical="center" wrapText="1"/>
    </xf>
    <xf borderId="0" fillId="8" fontId="1" numFmtId="2" xfId="0" applyAlignment="1" applyFont="1" applyNumberFormat="1">
      <alignment horizontal="center" shrinkToFit="0" vertical="center" wrapText="1"/>
    </xf>
    <xf borderId="0" fillId="15" fontId="1" numFmtId="0" xfId="0" applyAlignment="1" applyFill="1" applyFont="1">
      <alignment horizontal="center" shrinkToFit="0" vertical="center" wrapText="1"/>
    </xf>
    <xf borderId="0" fillId="16" fontId="1" numFmtId="2" xfId="0" applyAlignment="1" applyFill="1" applyFont="1" applyNumberFormat="1">
      <alignment horizontal="center" shrinkToFit="0" vertical="center" wrapText="1"/>
    </xf>
    <xf borderId="0" fillId="6" fontId="1" numFmtId="0" xfId="0" applyAlignment="1" applyFont="1">
      <alignment horizontal="center" readingOrder="0" vertical="center"/>
    </xf>
    <xf borderId="0" fillId="17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9" fontId="1" numFmtId="0" xfId="0" applyAlignment="1" applyFont="1">
      <alignment horizontal="center" readingOrder="0" vertical="center"/>
    </xf>
    <xf borderId="0" fillId="9" fontId="1" numFmtId="0" xfId="0" applyAlignment="1" applyFont="1">
      <alignment horizontal="center" vertical="center"/>
    </xf>
    <xf borderId="0" fillId="18" fontId="6" numFmtId="0" xfId="0" applyAlignment="1" applyFill="1" applyFont="1">
      <alignment horizontal="left" readingOrder="0" vertical="center"/>
    </xf>
    <xf borderId="0" fillId="6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0" fontId="7" numFmtId="0" xfId="0" applyAlignment="1" applyFont="1">
      <alignment horizontal="center" readingOrder="0" vertical="center"/>
    </xf>
    <xf borderId="0" fillId="0" fontId="1" numFmtId="0" xfId="0" applyFont="1"/>
    <xf borderId="0" fillId="0" fontId="8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readingOrder="0"/>
    </xf>
    <xf borderId="0" fillId="19" fontId="1" numFmtId="0" xfId="0" applyAlignment="1" applyFill="1" applyFont="1">
      <alignment horizontal="left" readingOrder="0" vertical="center"/>
    </xf>
    <xf borderId="0" fillId="14" fontId="1" numFmtId="0" xfId="0" applyAlignment="1" applyFont="1">
      <alignment horizontal="center" readingOrder="0" vertical="center"/>
    </xf>
    <xf borderId="0" fillId="5" fontId="1" numFmtId="0" xfId="0" applyAlignment="1" applyFont="1">
      <alignment horizontal="left" readingOrder="0" vertical="center"/>
    </xf>
    <xf borderId="0" fillId="3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/>
    </xf>
    <xf borderId="0" fillId="18" fontId="6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/>
    </xf>
    <xf borderId="0" fillId="5" fontId="1" numFmtId="0" xfId="0" applyAlignment="1" applyFont="1">
      <alignment readingOrder="0"/>
    </xf>
    <xf borderId="0" fillId="20" fontId="1" numFmtId="0" xfId="0" applyAlignment="1" applyFill="1" applyFont="1">
      <alignment readingOrder="0"/>
    </xf>
    <xf borderId="0" fillId="9" fontId="1" numFmtId="0" xfId="0" applyAlignment="1" applyFont="1">
      <alignment horizontal="center" vertical="center"/>
    </xf>
    <xf borderId="0" fillId="9" fontId="1" numFmtId="164" xfId="0" applyAlignment="1" applyFont="1" applyNumberFormat="1">
      <alignment horizontal="center" readingOrder="0" vertical="center"/>
    </xf>
    <xf borderId="0" fillId="5" fontId="1" numFmtId="10" xfId="0" applyFont="1" applyNumberFormat="1"/>
    <xf borderId="0" fillId="9" fontId="1" numFmtId="164" xfId="0" applyAlignment="1" applyFont="1" applyNumberFormat="1">
      <alignment horizontal="center" vertical="center"/>
    </xf>
    <xf borderId="0" fillId="6" fontId="1" numFmtId="0" xfId="0" applyFont="1"/>
    <xf borderId="0" fillId="21" fontId="1" numFmtId="0" xfId="0" applyFill="1" applyFont="1"/>
    <xf borderId="0" fillId="2" fontId="1" numFmtId="0" xfId="0" applyFont="1"/>
    <xf borderId="0" fillId="14" fontId="1" numFmtId="0" xfId="0" applyAlignment="1" applyFont="1">
      <alignment readingOrder="0"/>
    </xf>
    <xf borderId="0" fillId="12" fontId="1" numFmtId="0" xfId="0" applyAlignment="1" applyFont="1">
      <alignment readingOrder="0"/>
    </xf>
    <xf borderId="0" fillId="22" fontId="1" numFmtId="0" xfId="0" applyFill="1" applyFont="1"/>
    <xf borderId="0" fillId="2" fontId="1" numFmtId="0" xfId="0" applyFont="1"/>
    <xf borderId="0" fillId="13" fontId="1" numFmtId="0" xfId="0" applyAlignment="1" applyFont="1">
      <alignment readingOrder="0"/>
    </xf>
    <xf borderId="0" fillId="8" fontId="1" numFmtId="0" xfId="0" applyFont="1"/>
    <xf borderId="0" fillId="8" fontId="1" numFmtId="0" xfId="0" applyFont="1"/>
    <xf borderId="0" fillId="12" fontId="1" numFmtId="0" xfId="0" applyFont="1"/>
    <xf borderId="0" fillId="23" fontId="1" numFmtId="0" xfId="0" applyAlignment="1" applyFill="1" applyFont="1">
      <alignment readingOrder="0"/>
    </xf>
    <xf borderId="0" fillId="23" fontId="1" numFmtId="0" xfId="0" applyFont="1"/>
    <xf borderId="0" fillId="2" fontId="5" numFmtId="0" xfId="0" applyAlignment="1" applyFont="1">
      <alignment horizontal="left" readingOrder="0"/>
    </xf>
    <xf borderId="0" fillId="22" fontId="1" numFmtId="49" xfId="0" applyFont="1" applyNumberFormat="1"/>
    <xf borderId="0" fillId="12" fontId="1" numFmtId="0" xfId="0" applyAlignment="1" applyFont="1">
      <alignment horizontal="center" readingOrder="0" vertical="center"/>
    </xf>
    <xf borderId="0" fillId="22" fontId="1" numFmtId="0" xfId="0" applyAlignment="1" applyFont="1">
      <alignment horizontal="center" vertical="center"/>
    </xf>
    <xf borderId="0" fillId="9" fontId="1" numFmtId="0" xfId="0" applyFont="1"/>
    <xf borderId="0" fillId="22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4.png"/><Relationship Id="rId3" Type="http://schemas.openxmlformats.org/officeDocument/2006/relationships/image" Target="../media/image6.png"/><Relationship Id="rId4" Type="http://schemas.openxmlformats.org/officeDocument/2006/relationships/image" Target="../media/image1.png"/><Relationship Id="rId5" Type="http://schemas.openxmlformats.org/officeDocument/2006/relationships/image" Target="../media/image20.png"/><Relationship Id="rId6" Type="http://schemas.openxmlformats.org/officeDocument/2006/relationships/image" Target="../media/image2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3.png"/><Relationship Id="rId3" Type="http://schemas.openxmlformats.org/officeDocument/2006/relationships/image" Target="../media/image7.png"/><Relationship Id="rId4" Type="http://schemas.openxmlformats.org/officeDocument/2006/relationships/image" Target="../media/image23.png"/><Relationship Id="rId5" Type="http://schemas.openxmlformats.org/officeDocument/2006/relationships/image" Target="../media/image18.png"/><Relationship Id="rId6" Type="http://schemas.openxmlformats.org/officeDocument/2006/relationships/image" Target="../media/image5.png"/><Relationship Id="rId7" Type="http://schemas.openxmlformats.org/officeDocument/2006/relationships/image" Target="../media/image2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10.png"/><Relationship Id="rId3" Type="http://schemas.openxmlformats.org/officeDocument/2006/relationships/image" Target="../media/image13.png"/><Relationship Id="rId4" Type="http://schemas.openxmlformats.org/officeDocument/2006/relationships/image" Target="../media/image16.png"/><Relationship Id="rId10" Type="http://schemas.openxmlformats.org/officeDocument/2006/relationships/image" Target="../media/image19.png"/><Relationship Id="rId9" Type="http://schemas.openxmlformats.org/officeDocument/2006/relationships/image" Target="../media/image9.png"/><Relationship Id="rId5" Type="http://schemas.openxmlformats.org/officeDocument/2006/relationships/image" Target="../media/image12.png"/><Relationship Id="rId6" Type="http://schemas.openxmlformats.org/officeDocument/2006/relationships/image" Target="../media/image2.png"/><Relationship Id="rId7" Type="http://schemas.openxmlformats.org/officeDocument/2006/relationships/image" Target="../media/image14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533400</xdr:colOff>
      <xdr:row>0</xdr:row>
      <xdr:rowOff>0</xdr:rowOff>
    </xdr:from>
    <xdr:ext cx="8077200" cy="6362700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466725</xdr:colOff>
      <xdr:row>33</xdr:row>
      <xdr:rowOff>142875</xdr:rowOff>
    </xdr:from>
    <xdr:ext cx="7972425" cy="6467475"/>
    <xdr:pic>
      <xdr:nvPicPr>
        <xdr:cNvPr id="0" name="image2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14</xdr:row>
      <xdr:rowOff>19050</xdr:rowOff>
    </xdr:from>
    <xdr:ext cx="4133850" cy="295275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20</xdr:row>
      <xdr:rowOff>47625</xdr:rowOff>
    </xdr:from>
    <xdr:ext cx="4133850" cy="2952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25</xdr:row>
      <xdr:rowOff>76200</xdr:rowOff>
    </xdr:from>
    <xdr:ext cx="4133850" cy="657225"/>
    <xdr:pic>
      <xdr:nvPicPr>
        <xdr:cNvPr id="0" name="image20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0</xdr:row>
      <xdr:rowOff>0</xdr:rowOff>
    </xdr:from>
    <xdr:ext cx="5181600" cy="723900"/>
    <xdr:pic>
      <xdr:nvPicPr>
        <xdr:cNvPr id="0" name="image2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85725</xdr:rowOff>
    </xdr:from>
    <xdr:ext cx="4324350" cy="34194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914400</xdr:colOff>
      <xdr:row>39</xdr:row>
      <xdr:rowOff>133350</xdr:rowOff>
    </xdr:from>
    <xdr:ext cx="7791450" cy="1876425"/>
    <xdr:pic>
      <xdr:nvPicPr>
        <xdr:cNvPr id="0" name="image1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0</xdr:row>
      <xdr:rowOff>0</xdr:rowOff>
    </xdr:from>
    <xdr:ext cx="6829425" cy="2590800"/>
    <xdr:pic>
      <xdr:nvPicPr>
        <xdr:cNvPr id="0" name="image1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228600</xdr:colOff>
      <xdr:row>4</xdr:row>
      <xdr:rowOff>180975</xdr:rowOff>
    </xdr:from>
    <xdr:ext cx="4962525" cy="3667125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14</xdr:row>
      <xdr:rowOff>9525</xdr:rowOff>
    </xdr:from>
    <xdr:ext cx="4410075" cy="3143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200025</xdr:rowOff>
    </xdr:from>
    <xdr:ext cx="4124325" cy="619125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161925</xdr:rowOff>
    </xdr:from>
    <xdr:ext cx="3114675" cy="209550"/>
    <xdr:pic>
      <xdr:nvPicPr>
        <xdr:cNvPr id="0" name="image2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57150</xdr:rowOff>
    </xdr:from>
    <xdr:ext cx="4124325" cy="504825"/>
    <xdr:pic>
      <xdr:nvPicPr>
        <xdr:cNvPr id="0" name="image18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200025</xdr:rowOff>
    </xdr:from>
    <xdr:ext cx="3257550" cy="1333500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161925</xdr:rowOff>
    </xdr:from>
    <xdr:ext cx="3971925" cy="209550"/>
    <xdr:pic>
      <xdr:nvPicPr>
        <xdr:cNvPr id="0" name="image2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248525" cy="5572125"/>
    <xdr:pic>
      <xdr:nvPicPr>
        <xdr:cNvPr id="0" name="image2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666750</xdr:colOff>
      <xdr:row>0</xdr:row>
      <xdr:rowOff>0</xdr:rowOff>
    </xdr:from>
    <xdr:ext cx="4371975" cy="260032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666750</xdr:colOff>
      <xdr:row>13</xdr:row>
      <xdr:rowOff>76200</xdr:rowOff>
    </xdr:from>
    <xdr:ext cx="4629150" cy="2466975"/>
    <xdr:pic>
      <xdr:nvPicPr>
        <xdr:cNvPr id="0" name="image1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733425</xdr:colOff>
      <xdr:row>24</xdr:row>
      <xdr:rowOff>190500</xdr:rowOff>
    </xdr:from>
    <xdr:ext cx="2400300" cy="1028700"/>
    <xdr:pic>
      <xdr:nvPicPr>
        <xdr:cNvPr id="0" name="image1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381000</xdr:colOff>
      <xdr:row>0</xdr:row>
      <xdr:rowOff>0</xdr:rowOff>
    </xdr:from>
    <xdr:ext cx="4562475" cy="3581400"/>
    <xdr:pic>
      <xdr:nvPicPr>
        <xdr:cNvPr id="0" name="image1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809625</xdr:colOff>
      <xdr:row>17</xdr:row>
      <xdr:rowOff>57150</xdr:rowOff>
    </xdr:from>
    <xdr:ext cx="2733675" cy="1524000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133350</xdr:rowOff>
    </xdr:from>
    <xdr:ext cx="4572000" cy="3009900"/>
    <xdr:pic>
      <xdr:nvPicPr>
        <xdr:cNvPr id="0" name="image1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933450</xdr:colOff>
      <xdr:row>31</xdr:row>
      <xdr:rowOff>171450</xdr:rowOff>
    </xdr:from>
    <xdr:ext cx="4448175" cy="2047875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514350</xdr:colOff>
      <xdr:row>26</xdr:row>
      <xdr:rowOff>104775</xdr:rowOff>
    </xdr:from>
    <xdr:ext cx="4219575" cy="2276475"/>
    <xdr:pic>
      <xdr:nvPicPr>
        <xdr:cNvPr id="0" name="image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257175</xdr:colOff>
      <xdr:row>38</xdr:row>
      <xdr:rowOff>95250</xdr:rowOff>
    </xdr:from>
    <xdr:ext cx="4505325" cy="2095500"/>
    <xdr:pic>
      <xdr:nvPicPr>
        <xdr:cNvPr id="0" name="image19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t.symbolab.com/solver/equation-calculator/y%3D0.75%5Cleft(0.8y-160%5Cright)%2B100%2B300%2B200-0.1y" TargetMode="External"/><Relationship Id="rId2" Type="http://schemas.openxmlformats.org/officeDocument/2006/relationships/hyperlink" Target="https://pt.symbolab.com/solver/equation-calculator/y%3D0.75%5Cleft(0.8y-160%5Cright)%2B100%2B300%2B200-0.1y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86"/>
    <col customWidth="1" min="2" max="2" width="38.71"/>
    <col customWidth="1" min="3" max="3" width="59.43"/>
    <col customWidth="1" min="4" max="4" width="19.29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</row>
    <row r="3">
      <c r="A3" s="1" t="s">
        <v>3</v>
      </c>
      <c r="B3" s="1" t="s">
        <v>5</v>
      </c>
      <c r="C3" s="1" t="s">
        <v>6</v>
      </c>
    </row>
    <row r="4">
      <c r="A4" s="1" t="s">
        <v>7</v>
      </c>
      <c r="B4" s="1" t="s">
        <v>8</v>
      </c>
      <c r="C4" s="1" t="s">
        <v>9</v>
      </c>
    </row>
    <row r="5">
      <c r="A5" s="1" t="s">
        <v>10</v>
      </c>
      <c r="B5" s="1" t="s">
        <v>11</v>
      </c>
      <c r="C5" s="1" t="s">
        <v>12</v>
      </c>
    </row>
    <row r="6">
      <c r="A6" s="1" t="s">
        <v>13</v>
      </c>
      <c r="B6" s="1" t="s">
        <v>14</v>
      </c>
      <c r="C6" s="1" t="s">
        <v>15</v>
      </c>
    </row>
    <row r="7">
      <c r="A7" s="1" t="s">
        <v>16</v>
      </c>
      <c r="B7" s="1" t="s">
        <v>17</v>
      </c>
    </row>
    <row r="8">
      <c r="A8" s="1" t="s">
        <v>18</v>
      </c>
      <c r="B8" s="1" t="s">
        <v>19</v>
      </c>
    </row>
    <row r="9">
      <c r="A9" s="1" t="s">
        <v>20</v>
      </c>
      <c r="B9" s="1" t="s">
        <v>21</v>
      </c>
    </row>
    <row r="10">
      <c r="A10" s="1" t="s">
        <v>22</v>
      </c>
      <c r="B10" s="1" t="s">
        <v>23</v>
      </c>
      <c r="C10" s="1" t="s">
        <v>24</v>
      </c>
    </row>
    <row r="11">
      <c r="A11" s="1" t="s">
        <v>25</v>
      </c>
      <c r="B11" s="1"/>
      <c r="C11" s="1" t="s">
        <v>26</v>
      </c>
    </row>
    <row r="12">
      <c r="A12" s="1" t="s">
        <v>27</v>
      </c>
      <c r="B12" s="1" t="s">
        <v>28</v>
      </c>
    </row>
    <row r="13">
      <c r="A13" s="1" t="s">
        <v>29</v>
      </c>
      <c r="B13" s="1" t="s">
        <v>30</v>
      </c>
    </row>
    <row r="14" ht="14.25" customHeight="1">
      <c r="A14" s="1" t="s">
        <v>31</v>
      </c>
      <c r="B14" s="1" t="s">
        <v>32</v>
      </c>
    </row>
    <row r="15" ht="14.25" customHeight="1">
      <c r="A15" s="1" t="s">
        <v>33</v>
      </c>
      <c r="B15" s="1"/>
      <c r="C15" s="1" t="s">
        <v>34</v>
      </c>
    </row>
    <row r="16">
      <c r="A16" s="1" t="s">
        <v>35</v>
      </c>
      <c r="B16" s="1" t="s">
        <v>36</v>
      </c>
      <c r="C16" s="1" t="s">
        <v>37</v>
      </c>
    </row>
    <row r="17">
      <c r="A17" s="1" t="s">
        <v>38</v>
      </c>
      <c r="B17" s="1" t="s">
        <v>39</v>
      </c>
    </row>
    <row r="18">
      <c r="A18" s="1" t="s">
        <v>40</v>
      </c>
      <c r="B18" s="1" t="s">
        <v>41</v>
      </c>
    </row>
    <row r="19">
      <c r="A19" s="1" t="s">
        <v>42</v>
      </c>
      <c r="B19" s="1" t="s">
        <v>43</v>
      </c>
      <c r="C19" s="1" t="s">
        <v>44</v>
      </c>
    </row>
    <row r="20">
      <c r="A20" s="1" t="s">
        <v>45</v>
      </c>
      <c r="B20" s="1" t="s">
        <v>46</v>
      </c>
      <c r="C20" s="1" t="s">
        <v>38</v>
      </c>
    </row>
    <row r="21">
      <c r="A21" s="1" t="s">
        <v>47</v>
      </c>
      <c r="B21" s="1" t="s">
        <v>48</v>
      </c>
      <c r="C21" s="1" t="s">
        <v>49</v>
      </c>
    </row>
    <row r="22">
      <c r="A22" s="1" t="s">
        <v>50</v>
      </c>
      <c r="B22" s="1" t="s">
        <v>51</v>
      </c>
      <c r="C22" s="1" t="s">
        <v>52</v>
      </c>
      <c r="D22" s="1" t="s">
        <v>53</v>
      </c>
    </row>
    <row r="23">
      <c r="A23" s="1" t="s">
        <v>54</v>
      </c>
      <c r="B23" s="1" t="s">
        <v>55</v>
      </c>
      <c r="C23" s="1" t="s">
        <v>56</v>
      </c>
    </row>
    <row r="24">
      <c r="A24" s="1" t="s">
        <v>57</v>
      </c>
      <c r="B24" s="1" t="s">
        <v>58</v>
      </c>
      <c r="C24" s="1" t="s">
        <v>59</v>
      </c>
    </row>
    <row r="25">
      <c r="A25" s="1" t="s">
        <v>60</v>
      </c>
      <c r="C25" s="1" t="s">
        <v>61</v>
      </c>
    </row>
    <row r="26">
      <c r="A26" s="1" t="s">
        <v>62</v>
      </c>
      <c r="B26" s="1" t="s">
        <v>63</v>
      </c>
      <c r="C26" s="1" t="s">
        <v>64</v>
      </c>
    </row>
    <row r="27">
      <c r="A27" s="1" t="s">
        <v>65</v>
      </c>
      <c r="C27" s="1" t="s">
        <v>66</v>
      </c>
    </row>
    <row r="28">
      <c r="A28" s="1" t="s">
        <v>67</v>
      </c>
      <c r="B28" s="1" t="s">
        <v>68</v>
      </c>
      <c r="C28" s="1" t="s">
        <v>69</v>
      </c>
    </row>
    <row r="29">
      <c r="A29" s="1" t="s">
        <v>67</v>
      </c>
      <c r="B29" s="1" t="s">
        <v>68</v>
      </c>
      <c r="C29" s="1" t="s">
        <v>70</v>
      </c>
    </row>
    <row r="30">
      <c r="A30" s="1" t="s">
        <v>71</v>
      </c>
      <c r="C30" s="1" t="s">
        <v>72</v>
      </c>
    </row>
    <row r="31">
      <c r="A31" s="1" t="s">
        <v>73</v>
      </c>
      <c r="B31" s="1" t="s">
        <v>74</v>
      </c>
    </row>
    <row r="32">
      <c r="A32" s="1" t="s">
        <v>75</v>
      </c>
      <c r="C32" s="1" t="s">
        <v>76</v>
      </c>
    </row>
    <row r="33">
      <c r="A33" s="1" t="s">
        <v>77</v>
      </c>
      <c r="B33" s="1" t="s">
        <v>78</v>
      </c>
    </row>
    <row r="34">
      <c r="A34" s="1" t="s">
        <v>79</v>
      </c>
      <c r="B34" s="1" t="s">
        <v>80</v>
      </c>
      <c r="C34" s="1" t="s">
        <v>81</v>
      </c>
    </row>
    <row r="35">
      <c r="B35" s="1" t="s">
        <v>82</v>
      </c>
      <c r="C35" s="1" t="s">
        <v>83</v>
      </c>
    </row>
    <row r="36">
      <c r="A36" s="1" t="s">
        <v>84</v>
      </c>
      <c r="C36" s="1" t="s">
        <v>85</v>
      </c>
    </row>
    <row r="37">
      <c r="A37" s="1" t="s">
        <v>86</v>
      </c>
      <c r="C37" s="1" t="s">
        <v>87</v>
      </c>
    </row>
    <row r="38">
      <c r="A38" s="1" t="s">
        <v>88</v>
      </c>
      <c r="B38" s="1" t="s">
        <v>89</v>
      </c>
      <c r="C38" s="1" t="s">
        <v>90</v>
      </c>
    </row>
    <row r="39">
      <c r="A39" s="1" t="s">
        <v>91</v>
      </c>
      <c r="B39" s="1" t="s">
        <v>92</v>
      </c>
    </row>
    <row r="40">
      <c r="A40" s="1" t="s">
        <v>93</v>
      </c>
      <c r="B40" s="1" t="s">
        <v>94</v>
      </c>
      <c r="C40" s="1" t="s">
        <v>95</v>
      </c>
    </row>
    <row r="41">
      <c r="A41" s="1" t="s">
        <v>96</v>
      </c>
      <c r="B41" s="1" t="s">
        <v>97</v>
      </c>
      <c r="C41" s="1" t="s">
        <v>98</v>
      </c>
    </row>
    <row r="42">
      <c r="A42" s="1" t="s">
        <v>99</v>
      </c>
      <c r="B42" s="1" t="s">
        <v>100</v>
      </c>
    </row>
    <row r="43">
      <c r="A43" s="1" t="s">
        <v>101</v>
      </c>
      <c r="C43" s="1" t="s">
        <v>102</v>
      </c>
    </row>
    <row r="44">
      <c r="A44" s="1" t="s">
        <v>103</v>
      </c>
      <c r="C44" s="1" t="s">
        <v>104</v>
      </c>
    </row>
    <row r="45">
      <c r="A45" s="1" t="s">
        <v>105</v>
      </c>
      <c r="C45" s="1" t="s">
        <v>106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19.14"/>
    <col customWidth="1" min="3" max="3" width="29.0"/>
    <col customWidth="1" min="5" max="5" width="10.43"/>
    <col customWidth="1" min="6" max="6" width="3.71"/>
    <col customWidth="1" min="7" max="7" width="25.14"/>
    <col customWidth="1" min="8" max="8" width="29.57"/>
    <col customWidth="1" min="11" max="11" width="16.0"/>
  </cols>
  <sheetData>
    <row r="1">
      <c r="A1" s="44" t="s">
        <v>232</v>
      </c>
      <c r="B1" s="106">
        <v>5000.0</v>
      </c>
    </row>
    <row r="2">
      <c r="A2" s="44" t="s">
        <v>233</v>
      </c>
      <c r="B2" s="106">
        <v>1000.0</v>
      </c>
    </row>
    <row r="3">
      <c r="A3" s="44" t="s">
        <v>234</v>
      </c>
      <c r="B3" s="106">
        <v>600.0</v>
      </c>
    </row>
    <row r="4">
      <c r="A4" s="44" t="s">
        <v>235</v>
      </c>
      <c r="B4" s="106">
        <v>-100.0</v>
      </c>
    </row>
    <row r="5">
      <c r="A5" s="44" t="s">
        <v>236</v>
      </c>
      <c r="B5" s="78">
        <v>-100.0</v>
      </c>
    </row>
    <row r="6">
      <c r="A6" s="44" t="s">
        <v>237</v>
      </c>
      <c r="B6" s="78">
        <v>500.0</v>
      </c>
      <c r="G6" s="44" t="s">
        <v>238</v>
      </c>
      <c r="H6" s="78">
        <v>10673.0</v>
      </c>
    </row>
    <row r="7">
      <c r="A7" s="44" t="s">
        <v>239</v>
      </c>
      <c r="B7" s="78">
        <v>100.0</v>
      </c>
      <c r="G7" s="97" t="s">
        <v>20</v>
      </c>
      <c r="H7" s="98">
        <f>B10</f>
        <v>6400</v>
      </c>
    </row>
    <row r="8">
      <c r="B8" s="1">
        <v>50.0</v>
      </c>
      <c r="G8" s="44" t="s">
        <v>240</v>
      </c>
      <c r="H8" s="78">
        <v>1.0</v>
      </c>
    </row>
    <row r="9">
      <c r="A9" s="97" t="s">
        <v>241</v>
      </c>
      <c r="C9" s="97" t="s">
        <v>113</v>
      </c>
      <c r="G9" s="97" t="s">
        <v>242</v>
      </c>
      <c r="H9" s="107">
        <f>H7/H6</f>
        <v>0.5996439614</v>
      </c>
    </row>
    <row r="10">
      <c r="A10" s="108" t="s">
        <v>243</v>
      </c>
      <c r="B10" s="109">
        <f>Sum(B1,B2)+Sum((B3+(B4)))+Sum(B5)</f>
        <v>6400</v>
      </c>
      <c r="C10" s="98" t="str">
        <f>Concatenate(B1,"+",B2,"+(",B3,"+(",B4,"))+(",B5,")")</f>
        <v>5000+1000+(600+(-100))+(-100)</v>
      </c>
    </row>
    <row r="11">
      <c r="A11" s="17"/>
      <c r="G11" s="78" t="s">
        <v>142</v>
      </c>
      <c r="H11" s="78" t="s">
        <v>211</v>
      </c>
      <c r="I11" s="78" t="s">
        <v>212</v>
      </c>
      <c r="J11" s="78" t="s">
        <v>204</v>
      </c>
      <c r="K11" s="96" t="s">
        <v>208</v>
      </c>
    </row>
    <row r="12">
      <c r="A12" s="97" t="s">
        <v>244</v>
      </c>
      <c r="C12" s="97" t="s">
        <v>113</v>
      </c>
      <c r="G12" s="1">
        <v>2016.0</v>
      </c>
      <c r="H12" s="1">
        <v>9000.0</v>
      </c>
      <c r="I12" s="1">
        <v>1.0</v>
      </c>
      <c r="J12" s="46" t="s">
        <v>117</v>
      </c>
      <c r="K12" s="46" t="s">
        <v>117</v>
      </c>
    </row>
    <row r="13">
      <c r="A13" s="108" t="s">
        <v>245</v>
      </c>
      <c r="B13" s="109">
        <f>SUM(B10-B6,B7)</f>
        <v>6000</v>
      </c>
      <c r="C13" s="98" t="str">
        <f>Concatenate(B10,"-",B6,B7)</f>
        <v>6400-500100</v>
      </c>
      <c r="G13" s="1">
        <v>2017.0</v>
      </c>
      <c r="H13" s="1">
        <v>10673.0</v>
      </c>
      <c r="I13" s="46">
        <f>H7/H6</f>
        <v>0.5996439614</v>
      </c>
      <c r="J13" s="110">
        <f>(I13-I12)/I12*100</f>
        <v>-40.03560386</v>
      </c>
      <c r="K13" s="110">
        <f>(H13-H12)/H12*100</f>
        <v>18.58888889</v>
      </c>
    </row>
    <row r="17">
      <c r="A17" s="44" t="s">
        <v>246</v>
      </c>
      <c r="B17" s="78" t="s">
        <v>154</v>
      </c>
      <c r="C17" s="26" t="str">
        <f>SUBSTITUTE(B17,"y","")</f>
        <v>0.2</v>
      </c>
    </row>
    <row r="18">
      <c r="A18" s="97" t="s">
        <v>247</v>
      </c>
      <c r="B18" s="98">
        <f>B10*C17</f>
        <v>1280</v>
      </c>
    </row>
    <row r="19">
      <c r="A19" s="97" t="s">
        <v>248</v>
      </c>
      <c r="B19" s="111">
        <f>Sum(B18,B5)</f>
        <v>1180</v>
      </c>
    </row>
    <row r="23">
      <c r="A23" s="44" t="s">
        <v>249</v>
      </c>
      <c r="B23" s="78">
        <v>1.4760765E7</v>
      </c>
    </row>
    <row r="24">
      <c r="A24" s="97" t="s">
        <v>250</v>
      </c>
      <c r="B24" s="98">
        <f>B10/B23</f>
        <v>0.0004335818638</v>
      </c>
    </row>
    <row r="25">
      <c r="A25" s="97" t="s">
        <v>210</v>
      </c>
      <c r="B25" s="98">
        <f>(B24-1)*100/1</f>
        <v>-99.95664181</v>
      </c>
      <c r="C25" s="1" t="s">
        <v>251</v>
      </c>
    </row>
    <row r="30">
      <c r="A30" s="69" t="s">
        <v>142</v>
      </c>
      <c r="B30" s="69" t="s">
        <v>252</v>
      </c>
      <c r="C30" s="69" t="s">
        <v>209</v>
      </c>
      <c r="D30" s="108" t="s">
        <v>253</v>
      </c>
      <c r="E30" s="108" t="s">
        <v>204</v>
      </c>
    </row>
    <row r="31">
      <c r="A31" s="31">
        <v>2010.0</v>
      </c>
      <c r="B31" s="31">
        <v>10500.0</v>
      </c>
      <c r="C31" s="31">
        <v>1.0</v>
      </c>
      <c r="D31" s="17">
        <f t="shared" ref="D31:D32" si="1">B31/C31</f>
        <v>10500</v>
      </c>
      <c r="E31" s="31" t="s">
        <v>117</v>
      </c>
    </row>
    <row r="32">
      <c r="A32" s="31">
        <v>2011.0</v>
      </c>
      <c r="B32" s="31">
        <v>11039.0</v>
      </c>
      <c r="C32" s="31">
        <v>1.025</v>
      </c>
      <c r="D32" s="17">
        <f t="shared" si="1"/>
        <v>10769.7561</v>
      </c>
      <c r="E32" s="17">
        <f>(C32-C31)/C31*100</f>
        <v>2.5</v>
      </c>
      <c r="F32" s="1" t="s">
        <v>251</v>
      </c>
    </row>
    <row r="34">
      <c r="A34" s="97" t="str">
        <f>Concatenate("taxa crescimento ",A32)</f>
        <v>taxa crescimento 2011</v>
      </c>
      <c r="B34" s="98">
        <f>(D32-D31)/D31*100</f>
        <v>2.569105691</v>
      </c>
      <c r="C34" s="1" t="s">
        <v>251</v>
      </c>
    </row>
  </sheetData>
  <mergeCells count="4">
    <mergeCell ref="A9:B9"/>
    <mergeCell ref="A12:B12"/>
    <mergeCell ref="E30:F30"/>
    <mergeCell ref="E31:F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19.29"/>
  </cols>
  <sheetData>
    <row r="1">
      <c r="A1" s="2" t="s">
        <v>107</v>
      </c>
      <c r="B1" s="3">
        <v>36.0</v>
      </c>
      <c r="C1" s="4" t="s">
        <v>35</v>
      </c>
      <c r="D1" s="3">
        <v>-215.0</v>
      </c>
      <c r="E1" s="4" t="s">
        <v>108</v>
      </c>
      <c r="F1" s="3">
        <v>250.0</v>
      </c>
      <c r="G1" s="4" t="s">
        <v>91</v>
      </c>
      <c r="H1" s="3">
        <v>-222.0</v>
      </c>
      <c r="I1" s="4" t="s">
        <v>109</v>
      </c>
      <c r="J1" s="3">
        <v>-138.0</v>
      </c>
      <c r="K1" s="5"/>
      <c r="L1" s="5"/>
      <c r="M1" s="5"/>
      <c r="N1" s="5"/>
      <c r="O1" s="5"/>
      <c r="P1" s="5"/>
    </row>
    <row r="2">
      <c r="A2" s="4" t="s">
        <v>99</v>
      </c>
      <c r="B2" s="3">
        <v>110.0</v>
      </c>
      <c r="C2" s="4" t="s">
        <v>110</v>
      </c>
      <c r="D2" s="3">
        <v>28.0</v>
      </c>
      <c r="E2" s="4" t="s">
        <v>88</v>
      </c>
      <c r="F2" s="3">
        <v>0.0</v>
      </c>
      <c r="G2" s="4" t="s">
        <v>73</v>
      </c>
      <c r="H2" s="3">
        <v>10.0</v>
      </c>
      <c r="I2" s="6"/>
      <c r="J2" s="6"/>
      <c r="K2" s="5"/>
      <c r="L2" s="5"/>
      <c r="M2" s="5"/>
      <c r="N2" s="5"/>
      <c r="O2" s="5"/>
      <c r="P2" s="5"/>
    </row>
    <row r="3">
      <c r="A3" s="4" t="s">
        <v>29</v>
      </c>
      <c r="B3" s="3">
        <v>75.0</v>
      </c>
      <c r="C3" s="4" t="s">
        <v>31</v>
      </c>
      <c r="D3" s="3">
        <v>28.0</v>
      </c>
      <c r="E3" s="4" t="s">
        <v>62</v>
      </c>
      <c r="F3" s="3">
        <v>2.0</v>
      </c>
      <c r="G3" s="4" t="s">
        <v>96</v>
      </c>
      <c r="H3" s="3">
        <v>-213.0</v>
      </c>
      <c r="I3" s="6"/>
      <c r="J3" s="6"/>
      <c r="K3" s="5"/>
      <c r="L3" s="5"/>
      <c r="M3" s="5"/>
      <c r="N3" s="5"/>
      <c r="O3" s="5"/>
      <c r="P3" s="5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5"/>
      <c r="L4" s="5"/>
      <c r="M4" s="5"/>
      <c r="N4" s="5"/>
      <c r="O4" s="5"/>
      <c r="P4" s="5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5"/>
      <c r="L5" s="5"/>
      <c r="M5" s="5" t="s">
        <v>111</v>
      </c>
      <c r="N5" s="5"/>
      <c r="O5" s="5"/>
      <c r="P5" s="5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5"/>
      <c r="L6" s="5"/>
      <c r="M6" s="5"/>
      <c r="N6" s="5"/>
      <c r="O6" s="5"/>
      <c r="P6" s="5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5"/>
      <c r="L7" s="5"/>
      <c r="M7" s="5"/>
      <c r="N7" s="5"/>
      <c r="O7" s="5"/>
      <c r="P7" s="5"/>
    </row>
    <row r="8">
      <c r="A8" s="7" t="s">
        <v>107</v>
      </c>
      <c r="B8" s="8">
        <f t="shared" ref="B8:B10" si="1">if(B1="",A1,if(B1=0,0, IF(B1,B1,A1)))</f>
        <v>36</v>
      </c>
      <c r="C8" s="7" t="s">
        <v>35</v>
      </c>
      <c r="D8" s="8">
        <f t="shared" ref="D8:D10" si="2">if(D1="",C1,if(D1=0,0, IF(D1,D1,C1)))</f>
        <v>-215</v>
      </c>
      <c r="E8" s="7" t="s">
        <v>108</v>
      </c>
      <c r="F8" s="8">
        <f t="shared" ref="F8:F10" si="3">if(F1="",E1,if(F1=0,0, IF(F1,F1,E1)))</f>
        <v>250</v>
      </c>
      <c r="G8" s="7" t="s">
        <v>91</v>
      </c>
      <c r="H8" s="8">
        <f t="shared" ref="H8:H10" si="4">if(H1="",G1,if(H1=0,0, IF(H1,H1,G1)))</f>
        <v>-222</v>
      </c>
      <c r="I8" s="7" t="s">
        <v>109</v>
      </c>
      <c r="J8" s="8">
        <f>if(J1="",I1,if(J1=0,0, IF(J1,J1,I1)))</f>
        <v>-138</v>
      </c>
      <c r="K8" s="5"/>
      <c r="L8" s="5"/>
      <c r="M8" s="5"/>
      <c r="N8" s="5"/>
      <c r="O8" s="5"/>
      <c r="P8" s="5"/>
    </row>
    <row r="9">
      <c r="A9" s="7" t="s">
        <v>99</v>
      </c>
      <c r="B9" s="8">
        <f t="shared" si="1"/>
        <v>110</v>
      </c>
      <c r="C9" s="7" t="s">
        <v>110</v>
      </c>
      <c r="D9" s="8">
        <f t="shared" si="2"/>
        <v>28</v>
      </c>
      <c r="E9" s="7" t="s">
        <v>88</v>
      </c>
      <c r="F9" s="8">
        <f t="shared" si="3"/>
        <v>0</v>
      </c>
      <c r="G9" s="7" t="s">
        <v>73</v>
      </c>
      <c r="H9" s="8">
        <f t="shared" si="4"/>
        <v>10</v>
      </c>
      <c r="I9" s="6"/>
      <c r="J9" s="6"/>
      <c r="K9" s="5"/>
      <c r="L9" s="5"/>
      <c r="M9" s="5"/>
      <c r="N9" s="5"/>
      <c r="O9" s="5"/>
      <c r="P9" s="5"/>
    </row>
    <row r="10">
      <c r="A10" s="7" t="s">
        <v>29</v>
      </c>
      <c r="B10" s="8">
        <f t="shared" si="1"/>
        <v>75</v>
      </c>
      <c r="C10" s="7" t="s">
        <v>31</v>
      </c>
      <c r="D10" s="8">
        <f t="shared" si="2"/>
        <v>28</v>
      </c>
      <c r="E10" s="7" t="s">
        <v>62</v>
      </c>
      <c r="F10" s="8">
        <f t="shared" si="3"/>
        <v>2</v>
      </c>
      <c r="G10" s="7" t="s">
        <v>96</v>
      </c>
      <c r="H10" s="8">
        <f t="shared" si="4"/>
        <v>-213</v>
      </c>
      <c r="I10" s="6"/>
      <c r="J10" s="6"/>
      <c r="K10" s="5"/>
      <c r="L10" s="5"/>
      <c r="M10" s="5"/>
      <c r="N10" s="5"/>
      <c r="O10" s="5"/>
      <c r="P10" s="5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5"/>
      <c r="L11" s="5"/>
      <c r="M11" s="5"/>
      <c r="N11" s="5"/>
      <c r="O11" s="5"/>
      <c r="P11" s="5"/>
    </row>
    <row r="12">
      <c r="A12" s="9" t="s">
        <v>112</v>
      </c>
      <c r="L12" s="10"/>
      <c r="M12" s="11" t="s">
        <v>113</v>
      </c>
      <c r="N12" s="12" t="s">
        <v>114</v>
      </c>
      <c r="O12" s="13"/>
      <c r="P12" s="14"/>
    </row>
    <row r="13">
      <c r="A13" s="15" t="s">
        <v>99</v>
      </c>
      <c r="B13" s="16" t="s">
        <v>115</v>
      </c>
      <c r="C13" s="17">
        <f>$B$10</f>
        <v>75</v>
      </c>
      <c r="D13" s="16" t="s">
        <v>116</v>
      </c>
      <c r="E13" s="17">
        <f>$D$10</f>
        <v>28</v>
      </c>
      <c r="F13" s="16" t="s">
        <v>116</v>
      </c>
      <c r="G13" s="17">
        <f>$D$8</f>
        <v>-215</v>
      </c>
      <c r="H13" s="16" t="s">
        <v>116</v>
      </c>
      <c r="I13" s="17">
        <f>$F$8</f>
        <v>250</v>
      </c>
      <c r="J13" s="16" t="s">
        <v>117</v>
      </c>
      <c r="K13" s="17">
        <f>$D$9</f>
        <v>28</v>
      </c>
      <c r="L13" s="5"/>
      <c r="M13" s="18" t="str">
        <f t="shared" ref="M13:M28" si="5">if(O13, CONCATENATE(A13:L13),"")</f>
        <v>Y=75+28+-215+250-28</v>
      </c>
      <c r="N13" s="18" t="s">
        <v>99</v>
      </c>
      <c r="O13" s="19">
        <f>C13+E13+G13+I13-K13</f>
        <v>110</v>
      </c>
      <c r="P13" s="14"/>
    </row>
    <row r="14">
      <c r="A14" s="15" t="s">
        <v>109</v>
      </c>
      <c r="B14" s="16" t="s">
        <v>115</v>
      </c>
      <c r="C14" s="17">
        <f>$B$9</f>
        <v>110</v>
      </c>
      <c r="D14" s="16" t="s">
        <v>117</v>
      </c>
      <c r="E14" s="17">
        <f>$B$8</f>
        <v>36</v>
      </c>
      <c r="F14" s="16" t="s">
        <v>116</v>
      </c>
      <c r="G14" s="17">
        <f>$H$9</f>
        <v>10</v>
      </c>
      <c r="H14" s="16" t="s">
        <v>116</v>
      </c>
      <c r="I14" s="17">
        <f>$H$8</f>
        <v>-222</v>
      </c>
      <c r="J14" s="17"/>
      <c r="K14" s="17"/>
      <c r="L14" s="5"/>
      <c r="M14" s="18" t="str">
        <f t="shared" si="5"/>
        <v>YD=110-36+10+-222</v>
      </c>
      <c r="N14" s="18" t="s">
        <v>109</v>
      </c>
      <c r="O14" s="19">
        <f>C14-E14+G14+I14</f>
        <v>-138</v>
      </c>
      <c r="P14" s="20" t="s">
        <v>118</v>
      </c>
    </row>
    <row r="15">
      <c r="A15" s="15" t="s">
        <v>109</v>
      </c>
      <c r="B15" s="16" t="s">
        <v>115</v>
      </c>
      <c r="C15" s="17">
        <f>$B$10</f>
        <v>75</v>
      </c>
      <c r="D15" s="16" t="s">
        <v>116</v>
      </c>
      <c r="E15" s="17">
        <f t="shared" ref="E15:E16" si="6">$H$10</f>
        <v>-213</v>
      </c>
      <c r="F15" s="21"/>
      <c r="G15" s="17"/>
      <c r="H15" s="21"/>
      <c r="I15" s="17"/>
      <c r="J15" s="17"/>
      <c r="K15" s="17"/>
      <c r="L15" s="5"/>
      <c r="M15" s="18" t="str">
        <f t="shared" si="5"/>
        <v>YD=75+-213</v>
      </c>
      <c r="N15" s="18" t="s">
        <v>109</v>
      </c>
      <c r="O15" s="19">
        <f>C15+E15</f>
        <v>-138</v>
      </c>
      <c r="P15" s="14"/>
    </row>
    <row r="16">
      <c r="A16" s="22" t="s">
        <v>29</v>
      </c>
      <c r="B16" s="23" t="s">
        <v>115</v>
      </c>
      <c r="C16" s="24">
        <f>J8</f>
        <v>-138</v>
      </c>
      <c r="D16" s="23" t="s">
        <v>117</v>
      </c>
      <c r="E16" s="24">
        <f t="shared" si="6"/>
        <v>-213</v>
      </c>
      <c r="F16" s="25"/>
      <c r="G16" s="26"/>
      <c r="H16" s="25"/>
      <c r="I16" s="26"/>
      <c r="J16" s="26"/>
      <c r="K16" s="26"/>
      <c r="L16" s="5"/>
      <c r="M16" s="18" t="str">
        <f t="shared" si="5"/>
        <v>C=-138--213</v>
      </c>
      <c r="N16" s="18" t="s">
        <v>29</v>
      </c>
      <c r="O16" s="19">
        <f>C16-E16</f>
        <v>75</v>
      </c>
      <c r="P16" s="14"/>
    </row>
    <row r="17">
      <c r="A17" s="15" t="s">
        <v>67</v>
      </c>
      <c r="B17" s="16" t="s">
        <v>115</v>
      </c>
      <c r="C17" s="17">
        <f>$B$8</f>
        <v>36</v>
      </c>
      <c r="D17" s="16" t="s">
        <v>117</v>
      </c>
      <c r="E17" s="17">
        <f>$D$10</f>
        <v>28</v>
      </c>
      <c r="F17" s="16" t="s">
        <v>117</v>
      </c>
      <c r="G17" s="17">
        <f>$H$9</f>
        <v>10</v>
      </c>
      <c r="H17" s="21"/>
      <c r="I17" s="17"/>
      <c r="J17" s="17"/>
      <c r="K17" s="17"/>
      <c r="L17" s="5"/>
      <c r="M17" s="18" t="str">
        <f t="shared" si="5"/>
        <v>SO=36-28-10</v>
      </c>
      <c r="N17" s="18" t="s">
        <v>67</v>
      </c>
      <c r="O17" s="19">
        <f>C17-E17-G17</f>
        <v>-2</v>
      </c>
      <c r="P17" s="14"/>
    </row>
    <row r="18">
      <c r="A18" s="15" t="s">
        <v>96</v>
      </c>
      <c r="B18" s="16" t="s">
        <v>115</v>
      </c>
      <c r="C18" s="17">
        <f>$D$8</f>
        <v>-215</v>
      </c>
      <c r="D18" s="16" t="s">
        <v>116</v>
      </c>
      <c r="E18" s="17">
        <f>$F$9</f>
        <v>0</v>
      </c>
      <c r="F18" s="16" t="s">
        <v>116</v>
      </c>
      <c r="G18" s="17">
        <f>$F$10</f>
        <v>2</v>
      </c>
      <c r="H18" s="21"/>
      <c r="I18" s="17"/>
      <c r="J18" s="17"/>
      <c r="K18" s="17"/>
      <c r="L18" s="5"/>
      <c r="M18" s="18" t="str">
        <f t="shared" si="5"/>
        <v>S=-215+0+2</v>
      </c>
      <c r="N18" s="18" t="s">
        <v>96</v>
      </c>
      <c r="O18" s="19">
        <f>C18+E18+G18</f>
        <v>-213</v>
      </c>
      <c r="P18" s="14"/>
    </row>
    <row r="19">
      <c r="A19" s="15" t="s">
        <v>96</v>
      </c>
      <c r="B19" s="16" t="s">
        <v>115</v>
      </c>
      <c r="C19" s="17">
        <f>$J$8</f>
        <v>-138</v>
      </c>
      <c r="D19" s="16" t="s">
        <v>117</v>
      </c>
      <c r="E19" s="17">
        <f>$B$10</f>
        <v>75</v>
      </c>
      <c r="F19" s="21"/>
      <c r="G19" s="17"/>
      <c r="H19" s="21"/>
      <c r="I19" s="17"/>
      <c r="J19" s="17"/>
      <c r="K19" s="17"/>
      <c r="L19" s="5"/>
      <c r="M19" s="18" t="str">
        <f t="shared" si="5"/>
        <v>S=-138-75</v>
      </c>
      <c r="N19" s="18" t="s">
        <v>96</v>
      </c>
      <c r="O19" s="19">
        <f>C19-E19</f>
        <v>-213</v>
      </c>
      <c r="P19" s="14"/>
    </row>
    <row r="20">
      <c r="A20" s="15" t="s">
        <v>88</v>
      </c>
      <c r="B20" s="16" t="s">
        <v>115</v>
      </c>
      <c r="C20" s="17">
        <f>$F$8</f>
        <v>250</v>
      </c>
      <c r="D20" s="21" t="s">
        <v>117</v>
      </c>
      <c r="E20" s="17">
        <f>$D$9</f>
        <v>28</v>
      </c>
      <c r="F20" s="16" t="s">
        <v>116</v>
      </c>
      <c r="G20" s="17">
        <f>$H$8</f>
        <v>-222</v>
      </c>
      <c r="H20" s="21"/>
      <c r="I20" s="17"/>
      <c r="J20" s="17"/>
      <c r="K20" s="17"/>
      <c r="L20" s="5"/>
      <c r="M20" s="18" t="str">
        <f t="shared" si="5"/>
        <v/>
      </c>
      <c r="N20" s="18" t="s">
        <v>88</v>
      </c>
      <c r="O20" s="19">
        <f t="shared" ref="O20:O21" si="7">C20-E20+G20</f>
        <v>0</v>
      </c>
      <c r="P20" s="20" t="s">
        <v>118</v>
      </c>
    </row>
    <row r="21">
      <c r="A21" s="15" t="s">
        <v>91</v>
      </c>
      <c r="B21" s="16" t="s">
        <v>115</v>
      </c>
      <c r="C21" s="17">
        <f>F2</f>
        <v>0</v>
      </c>
      <c r="D21" s="21" t="s">
        <v>117</v>
      </c>
      <c r="E21" s="17">
        <f>$F$1</f>
        <v>250</v>
      </c>
      <c r="F21" s="16" t="s">
        <v>116</v>
      </c>
      <c r="G21" s="17">
        <f>$D$9</f>
        <v>28</v>
      </c>
      <c r="H21" s="21"/>
      <c r="I21" s="17"/>
      <c r="J21" s="17"/>
      <c r="K21" s="17"/>
      <c r="L21" s="5"/>
      <c r="M21" s="18" t="str">
        <f t="shared" si="5"/>
        <v>RE=0-250+28</v>
      </c>
      <c r="N21" s="18" t="s">
        <v>91</v>
      </c>
      <c r="O21" s="19">
        <f t="shared" si="7"/>
        <v>-222</v>
      </c>
      <c r="P21" s="14"/>
    </row>
    <row r="22">
      <c r="A22" s="15" t="s">
        <v>73</v>
      </c>
      <c r="B22" s="16" t="s">
        <v>115</v>
      </c>
      <c r="C22" s="17">
        <f>J8</f>
        <v>-138</v>
      </c>
      <c r="D22" s="16" t="s">
        <v>117</v>
      </c>
      <c r="E22" s="17">
        <f>B9</f>
        <v>110</v>
      </c>
      <c r="F22" s="16" t="s">
        <v>116</v>
      </c>
      <c r="G22" s="17">
        <f>B8</f>
        <v>36</v>
      </c>
      <c r="H22" s="21" t="s">
        <v>117</v>
      </c>
      <c r="I22" s="17">
        <f>H8</f>
        <v>-222</v>
      </c>
      <c r="J22" s="17"/>
      <c r="K22" s="17"/>
      <c r="L22" s="5"/>
      <c r="M22" s="18" t="str">
        <f t="shared" si="5"/>
        <v>TR=-138-110+36--222</v>
      </c>
      <c r="N22" s="18" t="s">
        <v>73</v>
      </c>
      <c r="O22" s="19">
        <f>C22-E22+G22-I22</f>
        <v>10</v>
      </c>
      <c r="P22" s="20" t="s">
        <v>118</v>
      </c>
    </row>
    <row r="23">
      <c r="A23" s="15" t="s">
        <v>110</v>
      </c>
      <c r="B23" s="16" t="s">
        <v>115</v>
      </c>
      <c r="C23" s="17">
        <f>$F$8</f>
        <v>250</v>
      </c>
      <c r="D23" s="21" t="s">
        <v>117</v>
      </c>
      <c r="E23" s="17">
        <f>$F$9</f>
        <v>0</v>
      </c>
      <c r="F23" s="16" t="s">
        <v>116</v>
      </c>
      <c r="G23" s="17">
        <f>$H$8</f>
        <v>-222</v>
      </c>
      <c r="H23" s="21"/>
      <c r="I23" s="17"/>
      <c r="J23" s="17"/>
      <c r="K23" s="17"/>
      <c r="L23" s="5"/>
      <c r="M23" s="18" t="str">
        <f t="shared" si="5"/>
        <v>IM=250-0+-222</v>
      </c>
      <c r="N23" s="18" t="s">
        <v>110</v>
      </c>
      <c r="O23" s="19">
        <f t="shared" ref="O23:O24" si="8">C23-E23+G23</f>
        <v>28</v>
      </c>
      <c r="P23" s="20" t="s">
        <v>118</v>
      </c>
    </row>
    <row r="24">
      <c r="A24" s="22" t="s">
        <v>73</v>
      </c>
      <c r="B24" s="23" t="s">
        <v>115</v>
      </c>
      <c r="C24" s="24">
        <f>$B$8</f>
        <v>36</v>
      </c>
      <c r="D24" s="25" t="s">
        <v>117</v>
      </c>
      <c r="E24" s="24">
        <f t="shared" ref="E24:E25" si="9">$D$10</f>
        <v>28</v>
      </c>
      <c r="F24" s="23" t="s">
        <v>116</v>
      </c>
      <c r="G24" s="24">
        <f>F10</f>
        <v>2</v>
      </c>
      <c r="H24" s="25"/>
      <c r="I24" s="26"/>
      <c r="J24" s="26"/>
      <c r="K24" s="26"/>
      <c r="L24" s="5"/>
      <c r="M24" s="18" t="str">
        <f t="shared" si="5"/>
        <v>TR=36-28+2</v>
      </c>
      <c r="N24" s="18" t="s">
        <v>73</v>
      </c>
      <c r="O24" s="27">
        <f t="shared" si="8"/>
        <v>10</v>
      </c>
      <c r="P24" s="28"/>
    </row>
    <row r="25">
      <c r="A25" s="29" t="s">
        <v>110</v>
      </c>
      <c r="B25" s="30" t="s">
        <v>115</v>
      </c>
      <c r="C25" s="17">
        <f>$B$10</f>
        <v>75</v>
      </c>
      <c r="D25" s="30" t="s">
        <v>116</v>
      </c>
      <c r="E25" s="17">
        <f t="shared" si="9"/>
        <v>28</v>
      </c>
      <c r="F25" s="30" t="s">
        <v>116</v>
      </c>
      <c r="G25" s="17">
        <f>$D$8</f>
        <v>-215</v>
      </c>
      <c r="H25" s="30" t="s">
        <v>116</v>
      </c>
      <c r="I25" s="17">
        <f>$F$8</f>
        <v>250</v>
      </c>
      <c r="J25" s="31" t="s">
        <v>117</v>
      </c>
      <c r="K25" s="17">
        <f>B9</f>
        <v>110</v>
      </c>
      <c r="L25" s="5"/>
      <c r="M25" s="18" t="str">
        <f t="shared" si="5"/>
        <v>IM=75+28+-215+250-110</v>
      </c>
      <c r="N25" s="32" t="s">
        <v>110</v>
      </c>
      <c r="O25" s="19">
        <f>C25+E25+G25+I25-K25</f>
        <v>28</v>
      </c>
      <c r="P25" s="33"/>
    </row>
    <row r="26">
      <c r="A26" s="15" t="s">
        <v>107</v>
      </c>
      <c r="B26" s="16" t="s">
        <v>115</v>
      </c>
      <c r="C26" s="17">
        <f>$B$9</f>
        <v>110</v>
      </c>
      <c r="D26" s="21" t="s">
        <v>117</v>
      </c>
      <c r="E26" s="17">
        <f>$J$8</f>
        <v>-138</v>
      </c>
      <c r="F26" s="16" t="s">
        <v>116</v>
      </c>
      <c r="G26" s="17">
        <f>$H$9</f>
        <v>10</v>
      </c>
      <c r="H26" s="16" t="s">
        <v>116</v>
      </c>
      <c r="I26" s="17">
        <f>$H$8</f>
        <v>-222</v>
      </c>
      <c r="J26" s="17"/>
      <c r="K26" s="17"/>
      <c r="L26" s="5"/>
      <c r="M26" s="18" t="str">
        <f t="shared" si="5"/>
        <v>T=110--138+10+-222</v>
      </c>
      <c r="N26" s="18" t="s">
        <v>107</v>
      </c>
      <c r="O26" s="19">
        <f>C26-E26+G26+I26</f>
        <v>36</v>
      </c>
      <c r="P26" s="20" t="s">
        <v>118</v>
      </c>
    </row>
    <row r="27">
      <c r="A27" s="15" t="s">
        <v>107</v>
      </c>
      <c r="B27" s="16" t="s">
        <v>115</v>
      </c>
      <c r="C27" s="17">
        <f>D10</f>
        <v>28</v>
      </c>
      <c r="D27" s="34" t="s">
        <v>116</v>
      </c>
      <c r="E27" s="17">
        <f>H9</f>
        <v>10</v>
      </c>
      <c r="F27" s="35" t="s">
        <v>117</v>
      </c>
      <c r="G27" s="17">
        <f>F10</f>
        <v>2</v>
      </c>
      <c r="H27" s="14"/>
      <c r="I27" s="14"/>
      <c r="J27" s="14"/>
      <c r="K27" s="14"/>
      <c r="L27" s="5"/>
      <c r="M27" s="18" t="str">
        <f t="shared" si="5"/>
        <v>T=28+10-2</v>
      </c>
      <c r="N27" s="18" t="s">
        <v>107</v>
      </c>
      <c r="O27" s="19">
        <f>C27+E27-G27</f>
        <v>36</v>
      </c>
      <c r="P27" s="14"/>
    </row>
    <row r="28">
      <c r="A28" s="15" t="s">
        <v>35</v>
      </c>
      <c r="B28" s="30" t="s">
        <v>115</v>
      </c>
      <c r="C28" s="36">
        <f>B9</f>
        <v>110</v>
      </c>
      <c r="D28" s="37" t="s">
        <v>119</v>
      </c>
      <c r="E28" s="36">
        <f>B10</f>
        <v>75</v>
      </c>
      <c r="F28" s="38" t="s">
        <v>116</v>
      </c>
      <c r="G28" s="37">
        <f>D10</f>
        <v>28</v>
      </c>
      <c r="H28" s="38" t="s">
        <v>116</v>
      </c>
      <c r="I28" s="37">
        <f>F8</f>
        <v>250</v>
      </c>
      <c r="J28" s="37" t="s">
        <v>117</v>
      </c>
      <c r="K28" s="36">
        <f>D9</f>
        <v>28</v>
      </c>
      <c r="L28" s="39" t="s">
        <v>120</v>
      </c>
      <c r="M28" s="18" t="str">
        <f t="shared" si="5"/>
        <v>I=110- (75+28+250-28)</v>
      </c>
      <c r="N28" s="18" t="s">
        <v>35</v>
      </c>
      <c r="O28" s="19">
        <f>C28-(E28+G28+I28-K28)</f>
        <v>-215</v>
      </c>
      <c r="P28" s="14"/>
    </row>
  </sheetData>
  <mergeCells count="2">
    <mergeCell ref="A12:K12"/>
    <mergeCell ref="N12:O12"/>
  </mergeCells>
  <conditionalFormatting sqref="C13:C28 E13:E28 G13:G28 I13:I28 K13:K28">
    <cfRule type="cellIs" dxfId="0" priority="1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43"/>
    <col customWidth="1" min="2" max="2" width="22.57"/>
  </cols>
  <sheetData>
    <row r="1">
      <c r="A1" s="4" t="s">
        <v>121</v>
      </c>
      <c r="B1" s="19">
        <v>800.0</v>
      </c>
      <c r="C1" s="14"/>
      <c r="D1" s="14"/>
    </row>
    <row r="2">
      <c r="A2" s="4" t="s">
        <v>122</v>
      </c>
      <c r="B2" s="19">
        <v>150.0</v>
      </c>
      <c r="C2" s="14"/>
      <c r="D2" s="14"/>
    </row>
    <row r="3">
      <c r="A3" s="4" t="s">
        <v>123</v>
      </c>
      <c r="B3" s="19">
        <v>180.0</v>
      </c>
      <c r="C3" s="14"/>
      <c r="D3" s="14"/>
    </row>
    <row r="4">
      <c r="A4" s="4" t="s">
        <v>124</v>
      </c>
      <c r="B4" s="19">
        <v>420.0</v>
      </c>
      <c r="C4" s="14"/>
      <c r="D4" s="14"/>
    </row>
    <row r="5">
      <c r="A5" s="40" t="s">
        <v>125</v>
      </c>
      <c r="B5" s="19">
        <v>28.0</v>
      </c>
      <c r="C5" s="14"/>
      <c r="D5" s="14"/>
    </row>
    <row r="6">
      <c r="A6" s="41" t="s">
        <v>126</v>
      </c>
      <c r="B6" s="19">
        <v>22.0</v>
      </c>
      <c r="C6" s="14"/>
      <c r="D6" s="14"/>
    </row>
    <row r="7">
      <c r="A7" s="14"/>
      <c r="B7" s="14"/>
      <c r="C7" s="14"/>
      <c r="D7" s="14"/>
    </row>
    <row r="8">
      <c r="A8" s="14"/>
      <c r="B8" s="14"/>
      <c r="C8" s="14"/>
      <c r="D8" s="14"/>
    </row>
    <row r="9">
      <c r="A9" s="14"/>
      <c r="B9" s="33" t="s">
        <v>113</v>
      </c>
      <c r="C9" s="33" t="s">
        <v>127</v>
      </c>
    </row>
    <row r="10">
      <c r="A10" s="42" t="s">
        <v>128</v>
      </c>
      <c r="B10" s="14" t="str">
        <f>CONCATENATE(B5,"/","(",B4,"+",B5,"))*",100)</f>
        <v>28/(420+28))*100</v>
      </c>
      <c r="C10" s="43">
        <f>(B5/(B4+B5))* 100</f>
        <v>6.25</v>
      </c>
    </row>
    <row r="11">
      <c r="A11" s="44" t="s">
        <v>129</v>
      </c>
      <c r="B11" s="14" t="str">
        <f>CONCATENATE("(",B5,"+",B6,")/(",B4,"+",B5,"+",B6,")*",100)</f>
        <v>(28+22)/(420+28+22)*100</v>
      </c>
      <c r="C11" s="45">
        <f>(B5+B6)/(B4+B5+B6)*100</f>
        <v>10.63829787</v>
      </c>
    </row>
    <row r="18">
      <c r="A18" s="46" t="s">
        <v>130</v>
      </c>
      <c r="B18" s="1" t="s">
        <v>131</v>
      </c>
    </row>
    <row r="19">
      <c r="A19" s="46" t="s">
        <v>132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7.29"/>
  </cols>
  <sheetData>
    <row r="1" ht="30.0" customHeight="1">
      <c r="A1" s="47" t="s">
        <v>133</v>
      </c>
      <c r="B1" s="47" t="s">
        <v>134</v>
      </c>
      <c r="C1" s="47" t="s">
        <v>135</v>
      </c>
      <c r="D1" s="47" t="s">
        <v>136</v>
      </c>
      <c r="E1" s="48" t="s">
        <v>137</v>
      </c>
      <c r="F1" s="48" t="s">
        <v>138</v>
      </c>
      <c r="G1" s="49"/>
      <c r="H1" s="49"/>
      <c r="I1" s="50"/>
      <c r="J1" s="51" t="s">
        <v>139</v>
      </c>
    </row>
    <row r="2" ht="30.0" customHeight="1">
      <c r="A2" s="52" t="s">
        <v>140</v>
      </c>
      <c r="B2" s="52">
        <v>2.0</v>
      </c>
      <c r="C2" s="52">
        <v>1.0</v>
      </c>
      <c r="D2" s="52">
        <v>1.0</v>
      </c>
      <c r="E2" s="53"/>
      <c r="F2" s="53"/>
      <c r="G2" s="49"/>
      <c r="H2" s="49"/>
      <c r="I2" s="54"/>
      <c r="J2" s="51" t="s">
        <v>141</v>
      </c>
    </row>
    <row r="3" ht="30.0" customHeight="1">
      <c r="A3" s="47" t="s">
        <v>142</v>
      </c>
      <c r="B3" s="55" t="s">
        <v>143</v>
      </c>
      <c r="C3" s="56"/>
      <c r="D3" s="13"/>
      <c r="E3" s="57"/>
      <c r="F3" s="57"/>
      <c r="G3" s="49"/>
      <c r="H3" s="49"/>
      <c r="I3" s="52"/>
      <c r="J3" s="51" t="s">
        <v>144</v>
      </c>
    </row>
    <row r="4" ht="30.0" customHeight="1">
      <c r="A4" s="52">
        <v>2000.0</v>
      </c>
      <c r="B4" s="52">
        <v>250.0</v>
      </c>
      <c r="C4" s="52">
        <v>130.0</v>
      </c>
      <c r="D4" s="52">
        <v>700.0</v>
      </c>
      <c r="E4" s="58">
        <f t="shared" ref="E4:E6" si="1">B4*$B$2+C4*$C$2+D4*$D$2</f>
        <v>1330</v>
      </c>
      <c r="F4" s="59">
        <v>100.0</v>
      </c>
      <c r="G4" s="49"/>
      <c r="H4" s="49"/>
      <c r="I4" s="60"/>
      <c r="J4" s="51" t="s">
        <v>145</v>
      </c>
    </row>
    <row r="5" ht="30.0" customHeight="1">
      <c r="A5" s="52">
        <v>2001.0</v>
      </c>
      <c r="B5" s="52">
        <v>260.0</v>
      </c>
      <c r="C5" s="52">
        <v>132.0</v>
      </c>
      <c r="D5" s="52">
        <v>750.0</v>
      </c>
      <c r="E5" s="58">
        <f t="shared" si="1"/>
        <v>1402</v>
      </c>
      <c r="F5" s="61">
        <f t="shared" ref="F5:F6" si="2">E5/$E$4*100</f>
        <v>105.4135338</v>
      </c>
      <c r="G5" s="49"/>
      <c r="H5" s="49"/>
      <c r="I5" s="62"/>
      <c r="J5" s="62"/>
    </row>
    <row r="6" ht="30.0" customHeight="1">
      <c r="A6" s="52">
        <v>2002.0</v>
      </c>
      <c r="B6" s="52">
        <v>300.0</v>
      </c>
      <c r="C6" s="52">
        <v>136.0</v>
      </c>
      <c r="D6" s="52">
        <v>800.0</v>
      </c>
      <c r="E6" s="58">
        <f t="shared" si="1"/>
        <v>1536</v>
      </c>
      <c r="F6" s="61">
        <f t="shared" si="2"/>
        <v>115.4887218</v>
      </c>
      <c r="G6" s="49"/>
      <c r="H6" s="49"/>
      <c r="I6" s="49"/>
      <c r="J6" s="49"/>
    </row>
    <row r="7" ht="30.0" customHeight="1">
      <c r="A7" s="62"/>
      <c r="B7" s="62"/>
      <c r="C7" s="62"/>
      <c r="D7" s="62"/>
      <c r="E7" s="62"/>
      <c r="F7" s="62"/>
      <c r="G7" s="49"/>
      <c r="H7" s="49"/>
      <c r="I7" s="49"/>
      <c r="J7" s="49"/>
    </row>
    <row r="8" ht="30.0" customHeight="1">
      <c r="A8" s="63" t="str">
        <f t="shared" ref="A8:A9" si="3">CONCATENATE("Taxa de inflacao em ",A5)</f>
        <v>Taxa de inflacao em 2001</v>
      </c>
      <c r="C8" s="64">
        <f t="shared" ref="C8:C9" si="4">((F5-F4)/(F4))*100</f>
        <v>5.413533835</v>
      </c>
      <c r="D8" s="62"/>
      <c r="E8" s="62"/>
      <c r="F8" s="62"/>
      <c r="G8" s="49"/>
      <c r="H8" s="49"/>
      <c r="I8" s="49"/>
      <c r="J8" s="49"/>
    </row>
    <row r="9" ht="30.0" customHeight="1">
      <c r="A9" s="65" t="str">
        <f t="shared" si="3"/>
        <v>Taxa de inflacao em 2002</v>
      </c>
      <c r="C9" s="66">
        <f t="shared" si="4"/>
        <v>9.557774608</v>
      </c>
      <c r="D9" s="62"/>
      <c r="E9" s="62"/>
      <c r="F9" s="62"/>
      <c r="G9" s="49"/>
      <c r="H9" s="49"/>
      <c r="I9" s="49"/>
      <c r="J9" s="49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</row>
  </sheetData>
  <mergeCells count="5">
    <mergeCell ref="E1:E3"/>
    <mergeCell ref="F1:F3"/>
    <mergeCell ref="B3:D3"/>
    <mergeCell ref="A8:B8"/>
    <mergeCell ref="A9:B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6.86"/>
    <col customWidth="1" min="6" max="6" width="18.0"/>
  </cols>
  <sheetData>
    <row r="1">
      <c r="A1" s="67" t="s">
        <v>142</v>
      </c>
      <c r="B1" s="67" t="s">
        <v>146</v>
      </c>
      <c r="C1" s="68" t="s">
        <v>147</v>
      </c>
      <c r="D1" s="68" t="s">
        <v>148</v>
      </c>
      <c r="E1" s="68" t="s">
        <v>149</v>
      </c>
      <c r="F1" s="68" t="s">
        <v>150</v>
      </c>
    </row>
    <row r="2">
      <c r="A2" s="69">
        <v>2016.0</v>
      </c>
      <c r="B2" s="69">
        <v>315.0</v>
      </c>
      <c r="C2" s="70">
        <v>100.0</v>
      </c>
      <c r="D2" s="71"/>
      <c r="E2" s="71"/>
      <c r="F2" s="71"/>
    </row>
    <row r="3">
      <c r="A3" s="69">
        <v>2019.0</v>
      </c>
      <c r="B3" s="69">
        <v>350.0</v>
      </c>
      <c r="C3" s="71">
        <f>B3/B2*100</f>
        <v>111.1111111</v>
      </c>
      <c r="D3" s="71" t="str">
        <f>Concatenate(B3,"/",B2,"*",100)</f>
        <v>350/315*100</v>
      </c>
      <c r="E3" s="71">
        <f>(C3-C2)/C2*100</f>
        <v>11.11111111</v>
      </c>
      <c r="F3" s="71" t="str">
        <f>Concatenate("(",C3,"-",C2,")/",C2,"*",100)</f>
        <v>(111.111111111111-100)/100*100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  <col customWidth="1" min="2" max="2" width="33.29"/>
    <col customWidth="1" min="13" max="13" width="19.57"/>
    <col customWidth="1" min="14" max="14" width="20.0"/>
  </cols>
  <sheetData>
    <row r="1">
      <c r="A1" s="72" t="s">
        <v>151</v>
      </c>
      <c r="I1" s="1" t="s">
        <v>151</v>
      </c>
      <c r="M1" s="72" t="s">
        <v>151</v>
      </c>
    </row>
    <row r="2">
      <c r="A2" s="73" t="s">
        <v>29</v>
      </c>
      <c r="B2" s="69" t="s">
        <v>152</v>
      </c>
      <c r="I2" s="1" t="s">
        <v>29</v>
      </c>
      <c r="J2" s="1" t="s">
        <v>153</v>
      </c>
      <c r="M2" s="73" t="s">
        <v>29</v>
      </c>
      <c r="N2" s="69" t="s">
        <v>152</v>
      </c>
    </row>
    <row r="3">
      <c r="A3" s="73" t="s">
        <v>31</v>
      </c>
      <c r="B3" s="69">
        <v>200.0</v>
      </c>
      <c r="I3" s="1" t="s">
        <v>31</v>
      </c>
      <c r="J3" s="1">
        <v>18.0</v>
      </c>
      <c r="M3" s="73" t="s">
        <v>31</v>
      </c>
      <c r="N3" s="69">
        <v>200.0</v>
      </c>
    </row>
    <row r="4">
      <c r="A4" s="73" t="s">
        <v>35</v>
      </c>
      <c r="B4" s="69">
        <v>100.0</v>
      </c>
      <c r="I4" s="1" t="s">
        <v>35</v>
      </c>
      <c r="J4" s="1">
        <v>30.0</v>
      </c>
      <c r="M4" s="73" t="s">
        <v>35</v>
      </c>
      <c r="N4" s="69">
        <v>100.0</v>
      </c>
    </row>
    <row r="5">
      <c r="A5" s="73" t="s">
        <v>107</v>
      </c>
      <c r="B5" s="69" t="s">
        <v>154</v>
      </c>
      <c r="I5" s="1" t="s">
        <v>107</v>
      </c>
      <c r="J5" s="1">
        <v>20.0</v>
      </c>
      <c r="M5" s="73" t="s">
        <v>107</v>
      </c>
      <c r="N5" s="69" t="s">
        <v>155</v>
      </c>
    </row>
    <row r="6">
      <c r="A6" s="73" t="s">
        <v>38</v>
      </c>
      <c r="B6" s="69"/>
      <c r="I6" s="1" t="s">
        <v>38</v>
      </c>
      <c r="M6" s="73" t="s">
        <v>38</v>
      </c>
      <c r="N6" s="69"/>
    </row>
    <row r="7">
      <c r="A7" s="73" t="s">
        <v>110</v>
      </c>
      <c r="B7" s="69"/>
      <c r="I7" s="1" t="s">
        <v>110</v>
      </c>
      <c r="M7" s="73" t="s">
        <v>110</v>
      </c>
      <c r="N7" s="69"/>
    </row>
    <row r="8">
      <c r="A8" s="73" t="s">
        <v>73</v>
      </c>
      <c r="B8" s="69">
        <v>50.0</v>
      </c>
      <c r="I8" s="1" t="s">
        <v>73</v>
      </c>
      <c r="J8" s="1">
        <v>12.0</v>
      </c>
      <c r="M8" s="73" t="s">
        <v>73</v>
      </c>
      <c r="N8" s="69">
        <v>50.0</v>
      </c>
    </row>
    <row r="9">
      <c r="A9" s="74"/>
      <c r="B9" s="75" t="s">
        <v>156</v>
      </c>
      <c r="I9" s="76"/>
      <c r="J9" s="76"/>
      <c r="M9" s="74"/>
      <c r="N9" s="77" t="s">
        <v>156</v>
      </c>
    </row>
    <row r="10">
      <c r="A10" s="72" t="s">
        <v>157</v>
      </c>
      <c r="M10" s="72" t="s">
        <v>157</v>
      </c>
    </row>
    <row r="11">
      <c r="A11" s="73" t="s">
        <v>158</v>
      </c>
      <c r="B11" s="69" t="s">
        <v>159</v>
      </c>
      <c r="D11" s="44"/>
      <c r="E11" s="78"/>
      <c r="I11" s="1" t="s">
        <v>157</v>
      </c>
      <c r="M11" s="73" t="s">
        <v>158</v>
      </c>
      <c r="N11" s="69" t="s">
        <v>159</v>
      </c>
      <c r="P11" s="44"/>
      <c r="Q11" s="78"/>
    </row>
    <row r="12">
      <c r="A12" s="73" t="s">
        <v>160</v>
      </c>
      <c r="B12" s="69" t="str">
        <f>CONCATENATE("yd=","-y-",B5,if(B8&lt;&gt;"","+"+B8,""))</f>
        <v>#VALUE!</v>
      </c>
      <c r="I12" s="1" t="s">
        <v>161</v>
      </c>
      <c r="M12" s="73" t="s">
        <v>160</v>
      </c>
      <c r="N12" s="69" t="str">
        <f>CONCATENATE(,"y-",N5,if(N8&lt;&gt;"",Concatenate("+",N8),""))</f>
        <v>y-0.2y-10+50</v>
      </c>
    </row>
    <row r="13">
      <c r="A13" s="79" t="s">
        <v>162</v>
      </c>
      <c r="B13" s="80" t="s">
        <v>163</v>
      </c>
      <c r="I13" s="1" t="s">
        <v>164</v>
      </c>
      <c r="M13" s="79" t="s">
        <v>165</v>
      </c>
      <c r="N13" s="80" t="s">
        <v>166</v>
      </c>
    </row>
    <row r="14">
      <c r="A14" s="81" t="s">
        <v>167</v>
      </c>
      <c r="B14" s="82" t="s">
        <v>168</v>
      </c>
      <c r="I14" s="1" t="s">
        <v>169</v>
      </c>
      <c r="M14" s="81" t="s">
        <v>167</v>
      </c>
      <c r="N14" s="82" t="s">
        <v>168</v>
      </c>
    </row>
    <row r="15">
      <c r="A15" s="83"/>
      <c r="B15" s="17"/>
      <c r="I15" s="1" t="s">
        <v>170</v>
      </c>
      <c r="M15" s="83"/>
      <c r="N15" s="17"/>
    </row>
    <row r="16">
      <c r="A16" s="72" t="s">
        <v>171</v>
      </c>
      <c r="I16" s="1" t="s">
        <v>172</v>
      </c>
      <c r="M16" s="72" t="s">
        <v>171</v>
      </c>
    </row>
    <row r="17">
      <c r="A17" s="73" t="s">
        <v>113</v>
      </c>
      <c r="B17" s="69" t="s">
        <v>173</v>
      </c>
      <c r="M17" s="73" t="s">
        <v>113</v>
      </c>
      <c r="N17" s="69" t="s">
        <v>173</v>
      </c>
    </row>
    <row r="18">
      <c r="A18" s="73" t="s">
        <v>174</v>
      </c>
      <c r="B18" s="69" t="str">
        <f>IFERROR(__xludf.DUMMYFUNCTION("CONCATENATE(""y="",VALUE(REGEXEXTRACT($B$2,""[0-9]*\.[0-9]+[0-9]+"")),""("", $B$13, "")"",""+"",$B$3,""+"",$B$4,""+"",$B$6,""-"",$B$7)"),"#N/A")</f>
        <v>#N/A</v>
      </c>
      <c r="D18" s="1"/>
      <c r="M18" s="73" t="s">
        <v>174</v>
      </c>
      <c r="N18" s="69" t="str">
        <f>Concatenate("y=",Substitute(N2,"yd",""),"(",N13,")","+",N4,"+",N3,"+",N6,"-",N7)</f>
        <v>y=20+0.8(0.8y+40)+100+200+-</v>
      </c>
      <c r="P18" s="1"/>
    </row>
    <row r="19">
      <c r="A19" s="79" t="s">
        <v>175</v>
      </c>
      <c r="B19" s="80">
        <v>1000.0</v>
      </c>
      <c r="I19" s="1" t="s">
        <v>176</v>
      </c>
      <c r="M19" s="79" t="s">
        <v>175</v>
      </c>
      <c r="N19" s="80">
        <v>1000.0</v>
      </c>
    </row>
    <row r="20">
      <c r="A20" s="81" t="s">
        <v>167</v>
      </c>
      <c r="B20" s="82" t="s">
        <v>177</v>
      </c>
      <c r="I20" s="1" t="s">
        <v>178</v>
      </c>
      <c r="M20" s="81" t="s">
        <v>167</v>
      </c>
      <c r="N20" s="82" t="s">
        <v>177</v>
      </c>
    </row>
    <row r="21">
      <c r="A21" s="83"/>
      <c r="B21" s="17"/>
      <c r="I21" s="1" t="s">
        <v>179</v>
      </c>
      <c r="M21" s="83"/>
      <c r="N21" s="17"/>
    </row>
    <row r="22">
      <c r="A22" s="83"/>
      <c r="B22" s="17"/>
      <c r="I22" s="1" t="s">
        <v>180</v>
      </c>
      <c r="M22" s="83"/>
      <c r="N22" s="17"/>
    </row>
    <row r="23">
      <c r="A23" s="72" t="s">
        <v>181</v>
      </c>
      <c r="I23" s="1" t="s">
        <v>182</v>
      </c>
      <c r="M23" s="72" t="s">
        <v>181</v>
      </c>
    </row>
    <row r="24">
      <c r="A24" s="73" t="s">
        <v>113</v>
      </c>
      <c r="B24" s="69" t="s">
        <v>183</v>
      </c>
      <c r="I24" s="1" t="s">
        <v>184</v>
      </c>
      <c r="M24" s="73" t="s">
        <v>113</v>
      </c>
      <c r="N24" s="69" t="s">
        <v>183</v>
      </c>
    </row>
    <row r="25">
      <c r="A25" s="73" t="s">
        <v>174</v>
      </c>
      <c r="B25" s="69" t="str">
        <f>SUBSTITUTE((CONCATENATE(B5,"-",B3,if(B8&lt;&gt;"","-"+B8,""))),"y",(CONCATENATE("(",B19,")")))</f>
        <v>#VALUE!</v>
      </c>
      <c r="I25" s="1" t="s">
        <v>185</v>
      </c>
      <c r="J25" s="1" t="s">
        <v>186</v>
      </c>
      <c r="M25" s="73" t="s">
        <v>174</v>
      </c>
      <c r="N25" s="69" t="str">
        <f>SUBSTITUTE((CONCATENATE(N5,"-",N3,if(N8&lt;&gt;"","-"+N8,""))),"y",(CONCATENATE("(",N19,")")))</f>
        <v>#VALUE!</v>
      </c>
      <c r="O25" s="26" t="str">
        <f>Concatenate(Substitute(N5,"y",""),"(",N19,")","-",N3,"-",N8)</f>
        <v>0.2-10(1000)-200-50</v>
      </c>
    </row>
    <row r="26">
      <c r="A26" s="79" t="s">
        <v>187</v>
      </c>
      <c r="B26" s="80">
        <v>252.0</v>
      </c>
      <c r="I26" s="1" t="s">
        <v>188</v>
      </c>
      <c r="J26" s="1" t="s">
        <v>189</v>
      </c>
      <c r="M26" s="79" t="s">
        <v>187</v>
      </c>
      <c r="N26" s="80">
        <v>-20.0</v>
      </c>
    </row>
    <row r="27">
      <c r="A27" s="81" t="s">
        <v>167</v>
      </c>
      <c r="B27" s="82" t="s">
        <v>190</v>
      </c>
      <c r="M27" s="81" t="s">
        <v>167</v>
      </c>
      <c r="N27" s="82" t="s">
        <v>190</v>
      </c>
    </row>
    <row r="29">
      <c r="A29" s="72" t="s">
        <v>191</v>
      </c>
      <c r="M29" s="72" t="s">
        <v>191</v>
      </c>
    </row>
    <row r="30">
      <c r="A30" s="73" t="s">
        <v>113</v>
      </c>
      <c r="B30" s="69" t="s">
        <v>192</v>
      </c>
      <c r="M30" s="73" t="s">
        <v>113</v>
      </c>
      <c r="N30" s="69" t="s">
        <v>192</v>
      </c>
    </row>
    <row r="31">
      <c r="A31" s="73" t="s">
        <v>174</v>
      </c>
      <c r="B31" s="69" t="str">
        <f>CONCATENATE(SUBSTITUTE(B6,"y",""),"-",SUBSTITUTE(B7,"y",""),"*",SUBSTITUTE(B19,"y",""))</f>
        <v>-*1000</v>
      </c>
      <c r="M31" s="73" t="s">
        <v>174</v>
      </c>
      <c r="N31" s="69" t="str">
        <f>CONCATENATE(SUBSTITUTE(N6,"y",""),"-",SUBSTITUTE(N7,"y",""))</f>
        <v>-</v>
      </c>
    </row>
    <row r="32">
      <c r="A32" s="79" t="s">
        <v>187</v>
      </c>
      <c r="B32" s="31">
        <f>SUBSTITUTE(B6,"y","")-SUBSTITUTE(B7,"y","")*SUBSTITUTE(B19,"y","")</f>
        <v>0</v>
      </c>
      <c r="C32" s="1" t="s">
        <v>193</v>
      </c>
      <c r="M32" s="79" t="s">
        <v>187</v>
      </c>
      <c r="N32" s="31">
        <f>SUBSTITUTE(N6,"y","")-SUBSTITUTE(N7,"y","")</f>
        <v>0</v>
      </c>
      <c r="O32" s="1" t="s">
        <v>193</v>
      </c>
    </row>
    <row r="33">
      <c r="A33" s="81" t="s">
        <v>167</v>
      </c>
      <c r="B33" s="82" t="s">
        <v>194</v>
      </c>
      <c r="M33" s="81" t="s">
        <v>167</v>
      </c>
      <c r="N33" s="82" t="s">
        <v>194</v>
      </c>
    </row>
    <row r="34">
      <c r="A34" s="84"/>
      <c r="M34" s="84"/>
    </row>
    <row r="35">
      <c r="A35" s="72" t="s">
        <v>195</v>
      </c>
      <c r="M35" s="85" t="s">
        <v>196</v>
      </c>
    </row>
    <row r="36">
      <c r="A36" s="73" t="s">
        <v>113</v>
      </c>
      <c r="B36" s="86" t="s">
        <v>197</v>
      </c>
      <c r="M36" s="73" t="s">
        <v>113</v>
      </c>
      <c r="N36" s="69" t="s">
        <v>198</v>
      </c>
    </row>
    <row r="37">
      <c r="A37" s="73" t="s">
        <v>174</v>
      </c>
      <c r="B37" s="84" t="str">
        <f>CONCATENATE("(-1)/","(1-",SUBSTITUTE(B2,"yd",""),"+(","(",SUBSTITUTE(B2,"yd",""),")(", H37,")",")", "+",SUBSTITUTE(B7,"y",""),")")</f>
        <v>#VALUE!</v>
      </c>
      <c r="C37" s="49" t="str">
        <f>B5</f>
        <v>0.2y</v>
      </c>
      <c r="D37" s="49">
        <f>FIND("y",C37)</f>
        <v>4</v>
      </c>
      <c r="E37" s="49" t="str">
        <f>if(D37&gt;D38,true,false)</f>
        <v>#VALUE!</v>
      </c>
      <c r="F37" s="49" t="str">
        <f>if(E37=true,LEFT(C37,8-4-1))</f>
        <v>#VALUE!</v>
      </c>
      <c r="G37" s="49" t="str">
        <f>if(find("y",F37),true,false)</f>
        <v>#VALUE!</v>
      </c>
      <c r="H37" s="49" t="str">
        <f>IFERROR(G37,G38)</f>
        <v>#VALUE!</v>
      </c>
      <c r="M37" s="73" t="s">
        <v>174</v>
      </c>
      <c r="N37" s="69" t="str">
        <f>CONCATENATE(Substitute(N13,"y",Concatenate("(",N19,")")))</f>
        <v>0.8(1000)+40</v>
      </c>
    </row>
    <row r="38">
      <c r="A38" s="79" t="s">
        <v>187</v>
      </c>
      <c r="B38" s="86" t="str">
        <f>(-1)/(1-SUBSTITUTE(B2,"yd","")+((SUBSTITUTE(B2,"yd",""))*(H37))+SUBSTITUTE(B7,"y",""))</f>
        <v>#VALUE!</v>
      </c>
      <c r="C38" s="87" t="s">
        <v>193</v>
      </c>
      <c r="D38" s="49" t="str">
        <f>if(FIND("+",C37),FIND("+",C37),FIND("-",C37))</f>
        <v>#VALUE!</v>
      </c>
      <c r="E38" s="49"/>
      <c r="F38" s="49" t="str">
        <f>RIGHT(C37,D37-D38)</f>
        <v>#VALUE!</v>
      </c>
      <c r="G38" s="49" t="str">
        <f>if(find("y",F38),left(F38  ,LEN(F38)-1))</f>
        <v>#VALUE!</v>
      </c>
      <c r="H38" s="49"/>
      <c r="M38" s="79" t="s">
        <v>187</v>
      </c>
      <c r="N38" s="80">
        <v>440.0</v>
      </c>
    </row>
    <row r="39">
      <c r="A39" s="81" t="s">
        <v>167</v>
      </c>
      <c r="B39" s="86" t="s">
        <v>199</v>
      </c>
    </row>
    <row r="41">
      <c r="M41" s="72" t="s">
        <v>195</v>
      </c>
    </row>
    <row r="42">
      <c r="A42" s="84"/>
      <c r="M42" s="73" t="s">
        <v>113</v>
      </c>
      <c r="N42" s="86" t="s">
        <v>197</v>
      </c>
    </row>
    <row r="43">
      <c r="A43" s="84"/>
      <c r="M43" s="73" t="s">
        <v>174</v>
      </c>
      <c r="N43" s="84" t="str">
        <f>CONCATENATE("(-1)/","(1-",SUBSTITUTE(N2,"yd",""),"+(","(",SUBSTITUTE(N2,"yd",""),")(", T43,")",")", "+",SUBSTITUTE(N7,"y",""),")")</f>
        <v>#VALUE!</v>
      </c>
      <c r="O43" s="49" t="str">
        <f>N5</f>
        <v>0.2y-10</v>
      </c>
      <c r="P43" s="49">
        <f>FIND("y",O43)</f>
        <v>4</v>
      </c>
      <c r="Q43" s="49" t="str">
        <f>if(and(P43,P44),if(P43&gt;P44,true,false),false)</f>
        <v>#VALUE!</v>
      </c>
      <c r="R43" s="49" t="str">
        <f>if(Q43=true,LEFT(O43,8-4-1))</f>
        <v>#VALUE!</v>
      </c>
      <c r="S43" s="49" t="str">
        <f>if(find("y",R43),true,false)</f>
        <v>#VALUE!</v>
      </c>
      <c r="T43" s="49" t="str">
        <f>IFERROR(S43,S44)</f>
        <v>#VALUE!</v>
      </c>
    </row>
    <row r="44">
      <c r="A44" s="84"/>
      <c r="M44" s="79" t="s">
        <v>187</v>
      </c>
      <c r="N44" s="86" t="str">
        <f>(-1)/(1-SUBSTITUTE(N2,"yd","")+((SUBSTITUTE(N2,"yd",""))*(T43))+SUBSTITUTE(N7,"y",""))</f>
        <v>#VALUE!</v>
      </c>
      <c r="O44" s="87" t="s">
        <v>193</v>
      </c>
      <c r="P44" s="49" t="str">
        <f>if(FIND("+",O43),FIND("+",O43),FIND("-",O43))</f>
        <v>#VALUE!</v>
      </c>
      <c r="Q44" s="49"/>
      <c r="R44" s="49" t="str">
        <f>RIGHT(O43,P43-P44)</f>
        <v>#VALUE!</v>
      </c>
      <c r="S44" s="49" t="str">
        <f>if(find("y",R44),left(R44  ,LEN(R44)-1))</f>
        <v>#VALUE!</v>
      </c>
      <c r="T44" s="49"/>
    </row>
    <row r="45">
      <c r="A45" s="84"/>
      <c r="M45" s="81" t="s">
        <v>167</v>
      </c>
      <c r="N45" s="86" t="s">
        <v>199</v>
      </c>
    </row>
    <row r="46">
      <c r="A46" s="84"/>
    </row>
    <row r="47">
      <c r="A47" s="84"/>
    </row>
    <row r="48">
      <c r="A48" s="84"/>
    </row>
    <row r="49">
      <c r="A49" s="84"/>
    </row>
    <row r="50">
      <c r="A50" s="84"/>
    </row>
    <row r="51">
      <c r="A51" s="84"/>
    </row>
    <row r="52">
      <c r="A52" s="84"/>
    </row>
    <row r="53">
      <c r="A53" s="84"/>
    </row>
    <row r="54">
      <c r="A54" s="84"/>
    </row>
    <row r="55">
      <c r="A55" s="84"/>
    </row>
    <row r="56">
      <c r="A56" s="84"/>
    </row>
    <row r="57">
      <c r="A57" s="84"/>
    </row>
    <row r="58">
      <c r="A58" s="84"/>
    </row>
    <row r="59">
      <c r="A59" s="84"/>
    </row>
    <row r="60">
      <c r="A60" s="84"/>
    </row>
    <row r="61">
      <c r="A61" s="84"/>
    </row>
    <row r="62">
      <c r="A62" s="84"/>
    </row>
    <row r="63">
      <c r="A63" s="84"/>
    </row>
    <row r="64">
      <c r="A64" s="84"/>
    </row>
    <row r="65">
      <c r="A65" s="84"/>
    </row>
    <row r="66">
      <c r="A66" s="84"/>
    </row>
    <row r="67">
      <c r="A67" s="84"/>
    </row>
    <row r="68">
      <c r="A68" s="84"/>
    </row>
    <row r="69">
      <c r="A69" s="84"/>
    </row>
    <row r="70">
      <c r="A70" s="84"/>
    </row>
    <row r="71">
      <c r="A71" s="84"/>
    </row>
    <row r="72">
      <c r="A72" s="84"/>
    </row>
    <row r="73">
      <c r="A73" s="84"/>
    </row>
    <row r="74">
      <c r="A74" s="84"/>
    </row>
    <row r="75">
      <c r="A75" s="84"/>
    </row>
    <row r="76">
      <c r="A76" s="84"/>
    </row>
    <row r="77">
      <c r="A77" s="84"/>
    </row>
    <row r="78">
      <c r="A78" s="84"/>
    </row>
    <row r="79">
      <c r="A79" s="84"/>
    </row>
    <row r="80">
      <c r="A80" s="84"/>
    </row>
    <row r="81">
      <c r="A81" s="84"/>
    </row>
    <row r="82">
      <c r="A82" s="84"/>
    </row>
    <row r="83">
      <c r="A83" s="84"/>
    </row>
    <row r="84">
      <c r="A84" s="84"/>
    </row>
    <row r="85">
      <c r="A85" s="84"/>
    </row>
    <row r="86">
      <c r="A86" s="84"/>
    </row>
    <row r="87">
      <c r="A87" s="84"/>
    </row>
    <row r="88">
      <c r="A88" s="84"/>
    </row>
    <row r="89">
      <c r="A89" s="84"/>
    </row>
    <row r="90">
      <c r="A90" s="84"/>
    </row>
    <row r="91">
      <c r="A91" s="84"/>
    </row>
    <row r="92">
      <c r="A92" s="84"/>
    </row>
    <row r="93">
      <c r="A93" s="84"/>
    </row>
    <row r="94">
      <c r="A94" s="84"/>
    </row>
    <row r="95">
      <c r="A95" s="84"/>
    </row>
    <row r="96">
      <c r="A96" s="84"/>
    </row>
    <row r="97">
      <c r="A97" s="84"/>
    </row>
    <row r="98">
      <c r="A98" s="84"/>
    </row>
    <row r="99">
      <c r="A99" s="84"/>
    </row>
    <row r="100">
      <c r="A100" s="84"/>
    </row>
    <row r="101">
      <c r="A101" s="84"/>
    </row>
    <row r="102">
      <c r="A102" s="84"/>
    </row>
    <row r="103">
      <c r="A103" s="84"/>
    </row>
    <row r="104">
      <c r="A104" s="84"/>
    </row>
    <row r="105">
      <c r="A105" s="84"/>
    </row>
    <row r="106">
      <c r="A106" s="84"/>
    </row>
    <row r="107">
      <c r="A107" s="84"/>
    </row>
    <row r="108">
      <c r="A108" s="84"/>
    </row>
    <row r="109">
      <c r="A109" s="84"/>
    </row>
    <row r="110">
      <c r="A110" s="84"/>
    </row>
    <row r="111">
      <c r="A111" s="84"/>
    </row>
    <row r="112">
      <c r="A112" s="84"/>
    </row>
    <row r="113">
      <c r="A113" s="84"/>
    </row>
    <row r="114">
      <c r="A114" s="84"/>
    </row>
    <row r="115">
      <c r="A115" s="84"/>
    </row>
    <row r="116">
      <c r="A116" s="84"/>
    </row>
    <row r="117">
      <c r="A117" s="84"/>
    </row>
    <row r="118">
      <c r="A118" s="84"/>
    </row>
    <row r="119">
      <c r="A119" s="84"/>
    </row>
    <row r="120">
      <c r="A120" s="84"/>
    </row>
    <row r="121">
      <c r="A121" s="84"/>
    </row>
    <row r="122">
      <c r="A122" s="84"/>
    </row>
    <row r="123">
      <c r="A123" s="84"/>
    </row>
    <row r="124">
      <c r="A124" s="84"/>
    </row>
    <row r="125">
      <c r="A125" s="84"/>
    </row>
    <row r="126">
      <c r="A126" s="84"/>
    </row>
    <row r="127">
      <c r="A127" s="84"/>
    </row>
    <row r="128">
      <c r="A128" s="84"/>
    </row>
    <row r="129">
      <c r="A129" s="84"/>
    </row>
    <row r="130">
      <c r="A130" s="84"/>
    </row>
    <row r="131">
      <c r="A131" s="84"/>
    </row>
    <row r="132">
      <c r="A132" s="84"/>
    </row>
    <row r="133">
      <c r="A133" s="84"/>
    </row>
    <row r="134">
      <c r="A134" s="84"/>
    </row>
    <row r="135">
      <c r="A135" s="84"/>
    </row>
    <row r="136">
      <c r="A136" s="84"/>
    </row>
    <row r="137">
      <c r="A137" s="84"/>
    </row>
    <row r="138">
      <c r="A138" s="84"/>
    </row>
    <row r="139">
      <c r="A139" s="84"/>
    </row>
    <row r="140">
      <c r="A140" s="84"/>
    </row>
    <row r="141">
      <c r="A141" s="84"/>
    </row>
    <row r="142">
      <c r="A142" s="84"/>
    </row>
    <row r="143">
      <c r="A143" s="84"/>
    </row>
    <row r="144">
      <c r="A144" s="84"/>
    </row>
    <row r="145">
      <c r="A145" s="84"/>
    </row>
    <row r="146">
      <c r="A146" s="84"/>
    </row>
    <row r="147">
      <c r="A147" s="84"/>
    </row>
    <row r="148">
      <c r="A148" s="84"/>
    </row>
    <row r="149">
      <c r="A149" s="84"/>
    </row>
    <row r="150">
      <c r="A150" s="84"/>
    </row>
    <row r="151">
      <c r="A151" s="84"/>
    </row>
    <row r="152">
      <c r="A152" s="84"/>
    </row>
    <row r="153">
      <c r="A153" s="84"/>
    </row>
    <row r="154">
      <c r="A154" s="84"/>
    </row>
    <row r="155">
      <c r="A155" s="84"/>
    </row>
    <row r="156">
      <c r="A156" s="84"/>
    </row>
    <row r="157">
      <c r="A157" s="84"/>
    </row>
    <row r="158">
      <c r="A158" s="84"/>
    </row>
    <row r="159">
      <c r="A159" s="84"/>
    </row>
    <row r="160">
      <c r="A160" s="84"/>
    </row>
    <row r="161">
      <c r="A161" s="84"/>
    </row>
    <row r="162">
      <c r="A162" s="84"/>
    </row>
    <row r="163">
      <c r="A163" s="84"/>
    </row>
    <row r="164">
      <c r="A164" s="84"/>
    </row>
    <row r="165">
      <c r="A165" s="84"/>
    </row>
    <row r="166">
      <c r="A166" s="84"/>
    </row>
    <row r="167">
      <c r="A167" s="84"/>
    </row>
    <row r="168">
      <c r="A168" s="84"/>
    </row>
    <row r="169">
      <c r="A169" s="84"/>
    </row>
    <row r="170">
      <c r="A170" s="84"/>
    </row>
    <row r="171">
      <c r="A171" s="84"/>
    </row>
    <row r="172">
      <c r="A172" s="84"/>
    </row>
    <row r="173">
      <c r="A173" s="84"/>
    </row>
    <row r="174">
      <c r="A174" s="84"/>
    </row>
    <row r="175">
      <c r="A175" s="84"/>
    </row>
    <row r="176">
      <c r="A176" s="84"/>
    </row>
    <row r="177">
      <c r="A177" s="84"/>
    </row>
    <row r="178">
      <c r="A178" s="84"/>
    </row>
    <row r="179">
      <c r="A179" s="84"/>
    </row>
    <row r="180">
      <c r="A180" s="84"/>
    </row>
    <row r="181">
      <c r="A181" s="84"/>
    </row>
    <row r="182">
      <c r="A182" s="84"/>
    </row>
    <row r="183">
      <c r="A183" s="84"/>
    </row>
    <row r="184">
      <c r="A184" s="84"/>
    </row>
    <row r="185">
      <c r="A185" s="84"/>
    </row>
    <row r="186">
      <c r="A186" s="84"/>
    </row>
    <row r="187">
      <c r="A187" s="84"/>
    </row>
    <row r="188">
      <c r="A188" s="84"/>
    </row>
    <row r="189">
      <c r="A189" s="84"/>
    </row>
    <row r="190">
      <c r="A190" s="84"/>
    </row>
    <row r="191">
      <c r="A191" s="84"/>
    </row>
    <row r="192">
      <c r="A192" s="84"/>
    </row>
    <row r="193">
      <c r="A193" s="84"/>
    </row>
    <row r="194">
      <c r="A194" s="84"/>
    </row>
    <row r="195">
      <c r="A195" s="84"/>
    </row>
    <row r="196">
      <c r="A196" s="84"/>
    </row>
    <row r="197">
      <c r="A197" s="84"/>
    </row>
    <row r="198">
      <c r="A198" s="84"/>
    </row>
    <row r="199">
      <c r="A199" s="84"/>
    </row>
    <row r="200">
      <c r="A200" s="84"/>
    </row>
    <row r="201">
      <c r="A201" s="84"/>
    </row>
    <row r="202">
      <c r="A202" s="84"/>
    </row>
    <row r="203">
      <c r="A203" s="84"/>
    </row>
    <row r="204">
      <c r="A204" s="84"/>
    </row>
    <row r="205">
      <c r="A205" s="84"/>
    </row>
    <row r="206">
      <c r="A206" s="84"/>
    </row>
    <row r="207">
      <c r="A207" s="84"/>
    </row>
    <row r="208">
      <c r="A208" s="84"/>
    </row>
    <row r="209">
      <c r="A209" s="84"/>
    </row>
    <row r="210">
      <c r="A210" s="84"/>
    </row>
    <row r="211">
      <c r="A211" s="84"/>
    </row>
    <row r="212">
      <c r="A212" s="84"/>
    </row>
    <row r="213">
      <c r="A213" s="84"/>
    </row>
    <row r="214">
      <c r="A214" s="84"/>
    </row>
    <row r="215">
      <c r="A215" s="84"/>
    </row>
    <row r="216">
      <c r="A216" s="84"/>
    </row>
    <row r="217">
      <c r="A217" s="84"/>
    </row>
    <row r="218">
      <c r="A218" s="84"/>
    </row>
    <row r="219">
      <c r="A219" s="84"/>
    </row>
    <row r="220">
      <c r="A220" s="84"/>
    </row>
    <row r="221">
      <c r="A221" s="84"/>
    </row>
    <row r="222">
      <c r="A222" s="84"/>
    </row>
    <row r="223">
      <c r="A223" s="84"/>
    </row>
    <row r="224">
      <c r="A224" s="84"/>
    </row>
    <row r="225">
      <c r="A225" s="84"/>
    </row>
    <row r="226">
      <c r="A226" s="84"/>
    </row>
    <row r="227">
      <c r="A227" s="84"/>
    </row>
    <row r="228">
      <c r="A228" s="84"/>
    </row>
    <row r="229">
      <c r="A229" s="84"/>
    </row>
    <row r="230">
      <c r="A230" s="84"/>
    </row>
    <row r="231">
      <c r="A231" s="84"/>
    </row>
    <row r="232">
      <c r="A232" s="84"/>
    </row>
    <row r="233">
      <c r="A233" s="84"/>
    </row>
    <row r="234">
      <c r="A234" s="84"/>
    </row>
    <row r="235">
      <c r="A235" s="84"/>
    </row>
    <row r="236">
      <c r="A236" s="84"/>
    </row>
    <row r="237">
      <c r="A237" s="84"/>
    </row>
    <row r="238">
      <c r="A238" s="84"/>
    </row>
    <row r="239">
      <c r="A239" s="84"/>
    </row>
    <row r="240">
      <c r="A240" s="84"/>
    </row>
    <row r="241">
      <c r="A241" s="84"/>
    </row>
    <row r="242">
      <c r="A242" s="84"/>
    </row>
    <row r="243">
      <c r="A243" s="84"/>
    </row>
    <row r="244">
      <c r="A244" s="84"/>
    </row>
    <row r="245">
      <c r="A245" s="84"/>
    </row>
    <row r="246">
      <c r="A246" s="84"/>
    </row>
    <row r="247">
      <c r="A247" s="84"/>
    </row>
    <row r="248">
      <c r="A248" s="84"/>
    </row>
    <row r="249">
      <c r="A249" s="84"/>
    </row>
    <row r="250">
      <c r="A250" s="84"/>
    </row>
    <row r="251">
      <c r="A251" s="84"/>
    </row>
    <row r="252">
      <c r="A252" s="84"/>
    </row>
    <row r="253">
      <c r="A253" s="84"/>
    </row>
    <row r="254">
      <c r="A254" s="84"/>
    </row>
    <row r="255">
      <c r="A255" s="84"/>
    </row>
    <row r="256">
      <c r="A256" s="84"/>
    </row>
    <row r="257">
      <c r="A257" s="84"/>
    </row>
    <row r="258">
      <c r="A258" s="84"/>
    </row>
    <row r="259">
      <c r="A259" s="84"/>
    </row>
    <row r="260">
      <c r="A260" s="84"/>
    </row>
    <row r="261">
      <c r="A261" s="84"/>
    </row>
    <row r="262">
      <c r="A262" s="84"/>
    </row>
    <row r="263">
      <c r="A263" s="84"/>
    </row>
    <row r="264">
      <c r="A264" s="84"/>
    </row>
    <row r="265">
      <c r="A265" s="84"/>
    </row>
    <row r="266">
      <c r="A266" s="84"/>
    </row>
    <row r="267">
      <c r="A267" s="84"/>
    </row>
    <row r="268">
      <c r="A268" s="84"/>
    </row>
    <row r="269">
      <c r="A269" s="84"/>
    </row>
    <row r="270">
      <c r="A270" s="84"/>
    </row>
    <row r="271">
      <c r="A271" s="84"/>
    </row>
    <row r="272">
      <c r="A272" s="84"/>
    </row>
    <row r="273">
      <c r="A273" s="84"/>
    </row>
    <row r="274">
      <c r="A274" s="84"/>
    </row>
    <row r="275">
      <c r="A275" s="84"/>
    </row>
    <row r="276">
      <c r="A276" s="84"/>
    </row>
    <row r="277">
      <c r="A277" s="84"/>
    </row>
    <row r="278">
      <c r="A278" s="84"/>
    </row>
    <row r="279">
      <c r="A279" s="84"/>
    </row>
    <row r="280">
      <c r="A280" s="84"/>
    </row>
    <row r="281">
      <c r="A281" s="84"/>
    </row>
    <row r="282">
      <c r="A282" s="84"/>
    </row>
    <row r="283">
      <c r="A283" s="84"/>
    </row>
    <row r="284">
      <c r="A284" s="84"/>
    </row>
    <row r="285">
      <c r="A285" s="84"/>
    </row>
    <row r="286">
      <c r="A286" s="84"/>
    </row>
    <row r="287">
      <c r="A287" s="84"/>
    </row>
    <row r="288">
      <c r="A288" s="84"/>
    </row>
    <row r="289">
      <c r="A289" s="84"/>
    </row>
    <row r="290">
      <c r="A290" s="84"/>
    </row>
    <row r="291">
      <c r="A291" s="84"/>
    </row>
    <row r="292">
      <c r="A292" s="84"/>
    </row>
    <row r="293">
      <c r="A293" s="84"/>
    </row>
    <row r="294">
      <c r="A294" s="84"/>
    </row>
    <row r="295">
      <c r="A295" s="84"/>
    </row>
    <row r="296">
      <c r="A296" s="84"/>
    </row>
    <row r="297">
      <c r="A297" s="84"/>
    </row>
    <row r="298">
      <c r="A298" s="84"/>
    </row>
    <row r="299">
      <c r="A299" s="84"/>
    </row>
    <row r="300">
      <c r="A300" s="84"/>
    </row>
    <row r="301">
      <c r="A301" s="84"/>
    </row>
    <row r="302">
      <c r="A302" s="84"/>
    </row>
    <row r="303">
      <c r="A303" s="84"/>
    </row>
    <row r="304">
      <c r="A304" s="84"/>
    </row>
    <row r="305">
      <c r="A305" s="84"/>
    </row>
    <row r="306">
      <c r="A306" s="84"/>
    </row>
    <row r="307">
      <c r="A307" s="84"/>
    </row>
    <row r="308">
      <c r="A308" s="84"/>
    </row>
    <row r="309">
      <c r="A309" s="84"/>
    </row>
    <row r="310">
      <c r="A310" s="84"/>
    </row>
    <row r="311">
      <c r="A311" s="84"/>
    </row>
    <row r="312">
      <c r="A312" s="84"/>
    </row>
    <row r="313">
      <c r="A313" s="84"/>
    </row>
    <row r="314">
      <c r="A314" s="84"/>
    </row>
    <row r="315">
      <c r="A315" s="84"/>
    </row>
    <row r="316">
      <c r="A316" s="84"/>
    </row>
    <row r="317">
      <c r="A317" s="84"/>
    </row>
    <row r="318">
      <c r="A318" s="84"/>
    </row>
    <row r="319">
      <c r="A319" s="84"/>
    </row>
    <row r="320">
      <c r="A320" s="84"/>
    </row>
    <row r="321">
      <c r="A321" s="84"/>
    </row>
    <row r="322">
      <c r="A322" s="84"/>
    </row>
    <row r="323">
      <c r="A323" s="84"/>
    </row>
    <row r="324">
      <c r="A324" s="84"/>
    </row>
    <row r="325">
      <c r="A325" s="84"/>
    </row>
    <row r="326">
      <c r="A326" s="84"/>
    </row>
    <row r="327">
      <c r="A327" s="84"/>
    </row>
    <row r="328">
      <c r="A328" s="84"/>
    </row>
    <row r="329">
      <c r="A329" s="84"/>
    </row>
    <row r="330">
      <c r="A330" s="84"/>
    </row>
    <row r="331">
      <c r="A331" s="84"/>
    </row>
    <row r="332">
      <c r="A332" s="84"/>
    </row>
    <row r="333">
      <c r="A333" s="84"/>
    </row>
    <row r="334">
      <c r="A334" s="84"/>
    </row>
    <row r="335">
      <c r="A335" s="84"/>
    </row>
    <row r="336">
      <c r="A336" s="84"/>
    </row>
    <row r="337">
      <c r="A337" s="84"/>
    </row>
    <row r="338">
      <c r="A338" s="84"/>
    </row>
    <row r="339">
      <c r="A339" s="84"/>
    </row>
    <row r="340">
      <c r="A340" s="84"/>
    </row>
    <row r="341">
      <c r="A341" s="84"/>
    </row>
    <row r="342">
      <c r="A342" s="84"/>
    </row>
    <row r="343">
      <c r="A343" s="84"/>
    </row>
    <row r="344">
      <c r="A344" s="84"/>
    </row>
    <row r="345">
      <c r="A345" s="84"/>
    </row>
    <row r="346">
      <c r="A346" s="84"/>
    </row>
    <row r="347">
      <c r="A347" s="84"/>
    </row>
    <row r="348">
      <c r="A348" s="84"/>
    </row>
    <row r="349">
      <c r="A349" s="84"/>
    </row>
    <row r="350">
      <c r="A350" s="84"/>
    </row>
    <row r="351">
      <c r="A351" s="84"/>
    </row>
    <row r="352">
      <c r="A352" s="84"/>
    </row>
    <row r="353">
      <c r="A353" s="84"/>
    </row>
    <row r="354">
      <c r="A354" s="84"/>
    </row>
    <row r="355">
      <c r="A355" s="84"/>
    </row>
    <row r="356">
      <c r="A356" s="84"/>
    </row>
    <row r="357">
      <c r="A357" s="84"/>
    </row>
    <row r="358">
      <c r="A358" s="84"/>
    </row>
    <row r="359">
      <c r="A359" s="84"/>
    </row>
    <row r="360">
      <c r="A360" s="84"/>
    </row>
    <row r="361">
      <c r="A361" s="84"/>
    </row>
    <row r="362">
      <c r="A362" s="84"/>
    </row>
    <row r="363">
      <c r="A363" s="84"/>
    </row>
    <row r="364">
      <c r="A364" s="84"/>
    </row>
    <row r="365">
      <c r="A365" s="84"/>
    </row>
    <row r="366">
      <c r="A366" s="84"/>
    </row>
    <row r="367">
      <c r="A367" s="84"/>
    </row>
    <row r="368">
      <c r="A368" s="84"/>
    </row>
    <row r="369">
      <c r="A369" s="84"/>
    </row>
    <row r="370">
      <c r="A370" s="84"/>
    </row>
    <row r="371">
      <c r="A371" s="84"/>
    </row>
    <row r="372">
      <c r="A372" s="84"/>
    </row>
    <row r="373">
      <c r="A373" s="84"/>
    </row>
    <row r="374">
      <c r="A374" s="84"/>
    </row>
    <row r="375">
      <c r="A375" s="84"/>
    </row>
    <row r="376">
      <c r="A376" s="84"/>
    </row>
    <row r="377">
      <c r="A377" s="84"/>
    </row>
    <row r="378">
      <c r="A378" s="84"/>
    </row>
    <row r="379">
      <c r="A379" s="84"/>
    </row>
    <row r="380">
      <c r="A380" s="84"/>
    </row>
    <row r="381">
      <c r="A381" s="84"/>
    </row>
    <row r="382">
      <c r="A382" s="84"/>
    </row>
    <row r="383">
      <c r="A383" s="84"/>
    </row>
    <row r="384">
      <c r="A384" s="84"/>
    </row>
    <row r="385">
      <c r="A385" s="84"/>
    </row>
    <row r="386">
      <c r="A386" s="84"/>
    </row>
    <row r="387">
      <c r="A387" s="84"/>
    </row>
    <row r="388">
      <c r="A388" s="84"/>
    </row>
    <row r="389">
      <c r="A389" s="84"/>
    </row>
    <row r="390">
      <c r="A390" s="84"/>
    </row>
    <row r="391">
      <c r="A391" s="84"/>
    </row>
    <row r="392">
      <c r="A392" s="84"/>
    </row>
    <row r="393">
      <c r="A393" s="84"/>
    </row>
    <row r="394">
      <c r="A394" s="84"/>
    </row>
    <row r="395">
      <c r="A395" s="84"/>
    </row>
    <row r="396">
      <c r="A396" s="84"/>
    </row>
    <row r="397">
      <c r="A397" s="84"/>
    </row>
    <row r="398">
      <c r="A398" s="84"/>
    </row>
    <row r="399">
      <c r="A399" s="84"/>
    </row>
    <row r="400">
      <c r="A400" s="84"/>
    </row>
    <row r="401">
      <c r="A401" s="84"/>
    </row>
    <row r="402">
      <c r="A402" s="84"/>
    </row>
    <row r="403">
      <c r="A403" s="84"/>
    </row>
    <row r="404">
      <c r="A404" s="84"/>
    </row>
    <row r="405">
      <c r="A405" s="84"/>
    </row>
    <row r="406">
      <c r="A406" s="84"/>
    </row>
    <row r="407">
      <c r="A407" s="84"/>
    </row>
    <row r="408">
      <c r="A408" s="84"/>
    </row>
    <row r="409">
      <c r="A409" s="84"/>
    </row>
    <row r="410">
      <c r="A410" s="84"/>
    </row>
    <row r="411">
      <c r="A411" s="84"/>
    </row>
    <row r="412">
      <c r="A412" s="84"/>
    </row>
    <row r="413">
      <c r="A413" s="84"/>
    </row>
    <row r="414">
      <c r="A414" s="84"/>
    </row>
    <row r="415">
      <c r="A415" s="84"/>
    </row>
    <row r="416">
      <c r="A416" s="84"/>
    </row>
    <row r="417">
      <c r="A417" s="84"/>
    </row>
    <row r="418">
      <c r="A418" s="84"/>
    </row>
    <row r="419">
      <c r="A419" s="84"/>
    </row>
    <row r="420">
      <c r="A420" s="84"/>
    </row>
    <row r="421">
      <c r="A421" s="84"/>
    </row>
    <row r="422">
      <c r="A422" s="84"/>
    </row>
    <row r="423">
      <c r="A423" s="84"/>
    </row>
    <row r="424">
      <c r="A424" s="84"/>
    </row>
    <row r="425">
      <c r="A425" s="84"/>
    </row>
    <row r="426">
      <c r="A426" s="84"/>
    </row>
    <row r="427">
      <c r="A427" s="84"/>
    </row>
    <row r="428">
      <c r="A428" s="84"/>
    </row>
    <row r="429">
      <c r="A429" s="84"/>
    </row>
    <row r="430">
      <c r="A430" s="84"/>
    </row>
    <row r="431">
      <c r="A431" s="84"/>
    </row>
    <row r="432">
      <c r="A432" s="84"/>
    </row>
    <row r="433">
      <c r="A433" s="84"/>
    </row>
    <row r="434">
      <c r="A434" s="84"/>
    </row>
    <row r="435">
      <c r="A435" s="84"/>
    </row>
    <row r="436">
      <c r="A436" s="84"/>
    </row>
    <row r="437">
      <c r="A437" s="84"/>
    </row>
    <row r="438">
      <c r="A438" s="84"/>
    </row>
    <row r="439">
      <c r="A439" s="84"/>
    </row>
    <row r="440">
      <c r="A440" s="84"/>
    </row>
    <row r="441">
      <c r="A441" s="84"/>
    </row>
    <row r="442">
      <c r="A442" s="84"/>
    </row>
    <row r="443">
      <c r="A443" s="84"/>
    </row>
    <row r="444">
      <c r="A444" s="84"/>
    </row>
    <row r="445">
      <c r="A445" s="84"/>
    </row>
    <row r="446">
      <c r="A446" s="84"/>
    </row>
    <row r="447">
      <c r="A447" s="84"/>
    </row>
    <row r="448">
      <c r="A448" s="84"/>
    </row>
    <row r="449">
      <c r="A449" s="84"/>
    </row>
    <row r="450">
      <c r="A450" s="84"/>
    </row>
    <row r="451">
      <c r="A451" s="84"/>
    </row>
    <row r="452">
      <c r="A452" s="84"/>
    </row>
    <row r="453">
      <c r="A453" s="84"/>
    </row>
    <row r="454">
      <c r="A454" s="84"/>
    </row>
    <row r="455">
      <c r="A455" s="84"/>
    </row>
    <row r="456">
      <c r="A456" s="84"/>
    </row>
    <row r="457">
      <c r="A457" s="84"/>
    </row>
    <row r="458">
      <c r="A458" s="84"/>
    </row>
    <row r="459">
      <c r="A459" s="84"/>
    </row>
    <row r="460">
      <c r="A460" s="84"/>
    </row>
    <row r="461">
      <c r="A461" s="84"/>
    </row>
    <row r="462">
      <c r="A462" s="84"/>
    </row>
    <row r="463">
      <c r="A463" s="84"/>
    </row>
    <row r="464">
      <c r="A464" s="84"/>
    </row>
    <row r="465">
      <c r="A465" s="84"/>
    </row>
    <row r="466">
      <c r="A466" s="84"/>
    </row>
    <row r="467">
      <c r="A467" s="84"/>
    </row>
    <row r="468">
      <c r="A468" s="84"/>
    </row>
    <row r="469">
      <c r="A469" s="84"/>
    </row>
    <row r="470">
      <c r="A470" s="84"/>
    </row>
    <row r="471">
      <c r="A471" s="84"/>
    </row>
    <row r="472">
      <c r="A472" s="84"/>
    </row>
    <row r="473">
      <c r="A473" s="84"/>
    </row>
    <row r="474">
      <c r="A474" s="84"/>
    </row>
    <row r="475">
      <c r="A475" s="84"/>
    </row>
    <row r="476">
      <c r="A476" s="84"/>
    </row>
    <row r="477">
      <c r="A477" s="84"/>
    </row>
    <row r="478">
      <c r="A478" s="84"/>
    </row>
    <row r="479">
      <c r="A479" s="84"/>
    </row>
    <row r="480">
      <c r="A480" s="84"/>
    </row>
    <row r="481">
      <c r="A481" s="84"/>
    </row>
    <row r="482">
      <c r="A482" s="84"/>
    </row>
    <row r="483">
      <c r="A483" s="84"/>
    </row>
    <row r="484">
      <c r="A484" s="84"/>
    </row>
    <row r="485">
      <c r="A485" s="84"/>
    </row>
    <row r="486">
      <c r="A486" s="84"/>
    </row>
    <row r="487">
      <c r="A487" s="84"/>
    </row>
    <row r="488">
      <c r="A488" s="84"/>
    </row>
    <row r="489">
      <c r="A489" s="84"/>
    </row>
    <row r="490">
      <c r="A490" s="84"/>
    </row>
    <row r="491">
      <c r="A491" s="84"/>
    </row>
    <row r="492">
      <c r="A492" s="84"/>
    </row>
    <row r="493">
      <c r="A493" s="84"/>
    </row>
    <row r="494">
      <c r="A494" s="84"/>
    </row>
    <row r="495">
      <c r="A495" s="84"/>
    </row>
    <row r="496">
      <c r="A496" s="84"/>
    </row>
    <row r="497">
      <c r="A497" s="84"/>
    </row>
    <row r="498">
      <c r="A498" s="84"/>
    </row>
    <row r="499">
      <c r="A499" s="84"/>
    </row>
    <row r="500">
      <c r="A500" s="84"/>
    </row>
    <row r="501">
      <c r="A501" s="84"/>
    </row>
    <row r="502">
      <c r="A502" s="84"/>
    </row>
    <row r="503">
      <c r="A503" s="84"/>
    </row>
    <row r="504">
      <c r="A504" s="84"/>
    </row>
    <row r="505">
      <c r="A505" s="84"/>
    </row>
    <row r="506">
      <c r="A506" s="84"/>
    </row>
    <row r="507">
      <c r="A507" s="84"/>
    </row>
    <row r="508">
      <c r="A508" s="84"/>
    </row>
    <row r="509">
      <c r="A509" s="84"/>
    </row>
    <row r="510">
      <c r="A510" s="84"/>
    </row>
    <row r="511">
      <c r="A511" s="84"/>
    </row>
    <row r="512">
      <c r="A512" s="84"/>
    </row>
    <row r="513">
      <c r="A513" s="84"/>
    </row>
    <row r="514">
      <c r="A514" s="84"/>
    </row>
    <row r="515">
      <c r="A515" s="84"/>
    </row>
    <row r="516">
      <c r="A516" s="84"/>
    </row>
    <row r="517">
      <c r="A517" s="84"/>
    </row>
    <row r="518">
      <c r="A518" s="84"/>
    </row>
    <row r="519">
      <c r="A519" s="84"/>
    </row>
    <row r="520">
      <c r="A520" s="84"/>
    </row>
    <row r="521">
      <c r="A521" s="84"/>
    </row>
    <row r="522">
      <c r="A522" s="84"/>
    </row>
    <row r="523">
      <c r="A523" s="84"/>
    </row>
    <row r="524">
      <c r="A524" s="84"/>
    </row>
    <row r="525">
      <c r="A525" s="84"/>
    </row>
    <row r="526">
      <c r="A526" s="84"/>
    </row>
    <row r="527">
      <c r="A527" s="84"/>
    </row>
    <row r="528">
      <c r="A528" s="84"/>
    </row>
    <row r="529">
      <c r="A529" s="84"/>
    </row>
    <row r="530">
      <c r="A530" s="84"/>
    </row>
    <row r="531">
      <c r="A531" s="84"/>
    </row>
    <row r="532">
      <c r="A532" s="84"/>
    </row>
    <row r="533">
      <c r="A533" s="84"/>
    </row>
    <row r="534">
      <c r="A534" s="84"/>
    </row>
    <row r="535">
      <c r="A535" s="84"/>
    </row>
    <row r="536">
      <c r="A536" s="84"/>
    </row>
    <row r="537">
      <c r="A537" s="84"/>
    </row>
    <row r="538">
      <c r="A538" s="84"/>
    </row>
    <row r="539">
      <c r="A539" s="84"/>
    </row>
    <row r="540">
      <c r="A540" s="84"/>
    </row>
    <row r="541">
      <c r="A541" s="84"/>
    </row>
    <row r="542">
      <c r="A542" s="84"/>
    </row>
    <row r="543">
      <c r="A543" s="84"/>
    </row>
    <row r="544">
      <c r="A544" s="84"/>
    </row>
    <row r="545">
      <c r="A545" s="84"/>
    </row>
    <row r="546">
      <c r="A546" s="84"/>
    </row>
    <row r="547">
      <c r="A547" s="84"/>
    </row>
    <row r="548">
      <c r="A548" s="84"/>
    </row>
    <row r="549">
      <c r="A549" s="84"/>
    </row>
    <row r="550">
      <c r="A550" s="84"/>
    </row>
    <row r="551">
      <c r="A551" s="84"/>
    </row>
    <row r="552">
      <c r="A552" s="84"/>
    </row>
    <row r="553">
      <c r="A553" s="84"/>
    </row>
    <row r="554">
      <c r="A554" s="84"/>
    </row>
    <row r="555">
      <c r="A555" s="84"/>
    </row>
    <row r="556">
      <c r="A556" s="84"/>
    </row>
    <row r="557">
      <c r="A557" s="84"/>
    </row>
    <row r="558">
      <c r="A558" s="84"/>
    </row>
    <row r="559">
      <c r="A559" s="84"/>
    </row>
    <row r="560">
      <c r="A560" s="84"/>
    </row>
    <row r="561">
      <c r="A561" s="84"/>
    </row>
    <row r="562">
      <c r="A562" s="84"/>
    </row>
    <row r="563">
      <c r="A563" s="84"/>
    </row>
    <row r="564">
      <c r="A564" s="84"/>
    </row>
    <row r="565">
      <c r="A565" s="84"/>
    </row>
    <row r="566">
      <c r="A566" s="84"/>
    </row>
    <row r="567">
      <c r="A567" s="84"/>
    </row>
    <row r="568">
      <c r="A568" s="84"/>
    </row>
    <row r="569">
      <c r="A569" s="84"/>
    </row>
    <row r="570">
      <c r="A570" s="84"/>
    </row>
    <row r="571">
      <c r="A571" s="84"/>
    </row>
    <row r="572">
      <c r="A572" s="84"/>
    </row>
    <row r="573">
      <c r="A573" s="84"/>
    </row>
    <row r="574">
      <c r="A574" s="84"/>
    </row>
    <row r="575">
      <c r="A575" s="84"/>
    </row>
    <row r="576">
      <c r="A576" s="84"/>
    </row>
    <row r="577">
      <c r="A577" s="84"/>
    </row>
    <row r="578">
      <c r="A578" s="84"/>
    </row>
    <row r="579">
      <c r="A579" s="84"/>
    </row>
    <row r="580">
      <c r="A580" s="84"/>
    </row>
    <row r="581">
      <c r="A581" s="84"/>
    </row>
    <row r="582">
      <c r="A582" s="84"/>
    </row>
    <row r="583">
      <c r="A583" s="84"/>
    </row>
    <row r="584">
      <c r="A584" s="84"/>
    </row>
    <row r="585">
      <c r="A585" s="84"/>
    </row>
    <row r="586">
      <c r="A586" s="84"/>
    </row>
    <row r="587">
      <c r="A587" s="84"/>
    </row>
    <row r="588">
      <c r="A588" s="84"/>
    </row>
    <row r="589">
      <c r="A589" s="84"/>
    </row>
    <row r="590">
      <c r="A590" s="84"/>
    </row>
    <row r="591">
      <c r="A591" s="84"/>
    </row>
    <row r="592">
      <c r="A592" s="84"/>
    </row>
    <row r="593">
      <c r="A593" s="84"/>
    </row>
    <row r="594">
      <c r="A594" s="84"/>
    </row>
    <row r="595">
      <c r="A595" s="84"/>
    </row>
    <row r="596">
      <c r="A596" s="84"/>
    </row>
    <row r="597">
      <c r="A597" s="84"/>
    </row>
    <row r="598">
      <c r="A598" s="84"/>
    </row>
    <row r="599">
      <c r="A599" s="84"/>
    </row>
    <row r="600">
      <c r="A600" s="84"/>
    </row>
    <row r="601">
      <c r="A601" s="84"/>
    </row>
    <row r="602">
      <c r="A602" s="84"/>
    </row>
    <row r="603">
      <c r="A603" s="84"/>
    </row>
    <row r="604">
      <c r="A604" s="84"/>
    </row>
    <row r="605">
      <c r="A605" s="84"/>
    </row>
    <row r="606">
      <c r="A606" s="84"/>
    </row>
    <row r="607">
      <c r="A607" s="84"/>
    </row>
    <row r="608">
      <c r="A608" s="84"/>
    </row>
    <row r="609">
      <c r="A609" s="84"/>
    </row>
    <row r="610">
      <c r="A610" s="84"/>
    </row>
    <row r="611">
      <c r="A611" s="84"/>
    </row>
    <row r="612">
      <c r="A612" s="84"/>
    </row>
    <row r="613">
      <c r="A613" s="84"/>
    </row>
    <row r="614">
      <c r="A614" s="84"/>
    </row>
    <row r="615">
      <c r="A615" s="84"/>
    </row>
    <row r="616">
      <c r="A616" s="84"/>
    </row>
    <row r="617">
      <c r="A617" s="84"/>
    </row>
    <row r="618">
      <c r="A618" s="84"/>
    </row>
    <row r="619">
      <c r="A619" s="84"/>
    </row>
    <row r="620">
      <c r="A620" s="84"/>
    </row>
    <row r="621">
      <c r="A621" s="84"/>
    </row>
    <row r="622">
      <c r="A622" s="84"/>
    </row>
    <row r="623">
      <c r="A623" s="84"/>
    </row>
    <row r="624">
      <c r="A624" s="84"/>
    </row>
    <row r="625">
      <c r="A625" s="84"/>
    </row>
    <row r="626">
      <c r="A626" s="84"/>
    </row>
    <row r="627">
      <c r="A627" s="84"/>
    </row>
    <row r="628">
      <c r="A628" s="84"/>
    </row>
    <row r="629">
      <c r="A629" s="84"/>
    </row>
    <row r="630">
      <c r="A630" s="84"/>
    </row>
    <row r="631">
      <c r="A631" s="84"/>
    </row>
    <row r="632">
      <c r="A632" s="84"/>
    </row>
    <row r="633">
      <c r="A633" s="84"/>
    </row>
    <row r="634">
      <c r="A634" s="84"/>
    </row>
    <row r="635">
      <c r="A635" s="84"/>
    </row>
    <row r="636">
      <c r="A636" s="84"/>
    </row>
    <row r="637">
      <c r="A637" s="84"/>
    </row>
    <row r="638">
      <c r="A638" s="84"/>
    </row>
    <row r="639">
      <c r="A639" s="84"/>
    </row>
    <row r="640">
      <c r="A640" s="84"/>
    </row>
    <row r="641">
      <c r="A641" s="84"/>
    </row>
    <row r="642">
      <c r="A642" s="84"/>
    </row>
    <row r="643">
      <c r="A643" s="84"/>
    </row>
    <row r="644">
      <c r="A644" s="84"/>
    </row>
    <row r="645">
      <c r="A645" s="84"/>
    </row>
    <row r="646">
      <c r="A646" s="84"/>
    </row>
    <row r="647">
      <c r="A647" s="84"/>
    </row>
    <row r="648">
      <c r="A648" s="84"/>
    </row>
    <row r="649">
      <c r="A649" s="84"/>
    </row>
    <row r="650">
      <c r="A650" s="84"/>
    </row>
    <row r="651">
      <c r="A651" s="84"/>
    </row>
    <row r="652">
      <c r="A652" s="84"/>
    </row>
    <row r="653">
      <c r="A653" s="84"/>
    </row>
    <row r="654">
      <c r="A654" s="84"/>
    </row>
    <row r="655">
      <c r="A655" s="84"/>
    </row>
    <row r="656">
      <c r="A656" s="84"/>
    </row>
    <row r="657">
      <c r="A657" s="84"/>
    </row>
    <row r="658">
      <c r="A658" s="84"/>
    </row>
    <row r="659">
      <c r="A659" s="84"/>
    </row>
    <row r="660">
      <c r="A660" s="84"/>
    </row>
    <row r="661">
      <c r="A661" s="84"/>
    </row>
    <row r="662">
      <c r="A662" s="84"/>
    </row>
    <row r="663">
      <c r="A663" s="84"/>
    </row>
    <row r="664">
      <c r="A664" s="84"/>
    </row>
    <row r="665">
      <c r="A665" s="84"/>
    </row>
    <row r="666">
      <c r="A666" s="84"/>
    </row>
    <row r="667">
      <c r="A667" s="84"/>
    </row>
    <row r="668">
      <c r="A668" s="84"/>
    </row>
    <row r="669">
      <c r="A669" s="84"/>
    </row>
    <row r="670">
      <c r="A670" s="84"/>
    </row>
    <row r="671">
      <c r="A671" s="84"/>
    </row>
    <row r="672">
      <c r="A672" s="84"/>
    </row>
    <row r="673">
      <c r="A673" s="84"/>
    </row>
    <row r="674">
      <c r="A674" s="84"/>
    </row>
    <row r="675">
      <c r="A675" s="84"/>
    </row>
    <row r="676">
      <c r="A676" s="84"/>
    </row>
    <row r="677">
      <c r="A677" s="84"/>
    </row>
    <row r="678">
      <c r="A678" s="84"/>
    </row>
    <row r="679">
      <c r="A679" s="84"/>
    </row>
    <row r="680">
      <c r="A680" s="84"/>
    </row>
    <row r="681">
      <c r="A681" s="84"/>
    </row>
    <row r="682">
      <c r="A682" s="84"/>
    </row>
    <row r="683">
      <c r="A683" s="84"/>
    </row>
    <row r="684">
      <c r="A684" s="84"/>
    </row>
    <row r="685">
      <c r="A685" s="84"/>
    </row>
    <row r="686">
      <c r="A686" s="84"/>
    </row>
    <row r="687">
      <c r="A687" s="84"/>
    </row>
    <row r="688">
      <c r="A688" s="84"/>
    </row>
    <row r="689">
      <c r="A689" s="84"/>
    </row>
    <row r="690">
      <c r="A690" s="84"/>
    </row>
    <row r="691">
      <c r="A691" s="84"/>
    </row>
    <row r="692">
      <c r="A692" s="84"/>
    </row>
    <row r="693">
      <c r="A693" s="84"/>
    </row>
    <row r="694">
      <c r="A694" s="84"/>
    </row>
    <row r="695">
      <c r="A695" s="84"/>
    </row>
    <row r="696">
      <c r="A696" s="84"/>
    </row>
    <row r="697">
      <c r="A697" s="84"/>
    </row>
    <row r="698">
      <c r="A698" s="84"/>
    </row>
    <row r="699">
      <c r="A699" s="84"/>
    </row>
    <row r="700">
      <c r="A700" s="84"/>
    </row>
    <row r="701">
      <c r="A701" s="84"/>
    </row>
    <row r="702">
      <c r="A702" s="84"/>
    </row>
    <row r="703">
      <c r="A703" s="84"/>
    </row>
    <row r="704">
      <c r="A704" s="84"/>
    </row>
    <row r="705">
      <c r="A705" s="84"/>
    </row>
    <row r="706">
      <c r="A706" s="84"/>
    </row>
    <row r="707">
      <c r="A707" s="84"/>
    </row>
    <row r="708">
      <c r="A708" s="84"/>
    </row>
    <row r="709">
      <c r="A709" s="84"/>
    </row>
    <row r="710">
      <c r="A710" s="84"/>
    </row>
    <row r="711">
      <c r="A711" s="84"/>
    </row>
    <row r="712">
      <c r="A712" s="84"/>
    </row>
    <row r="713">
      <c r="A713" s="84"/>
    </row>
    <row r="714">
      <c r="A714" s="84"/>
    </row>
    <row r="715">
      <c r="A715" s="84"/>
    </row>
    <row r="716">
      <c r="A716" s="84"/>
    </row>
    <row r="717">
      <c r="A717" s="84"/>
    </row>
    <row r="718">
      <c r="A718" s="84"/>
    </row>
    <row r="719">
      <c r="A719" s="84"/>
    </row>
    <row r="720">
      <c r="A720" s="84"/>
    </row>
    <row r="721">
      <c r="A721" s="84"/>
    </row>
    <row r="722">
      <c r="A722" s="84"/>
    </row>
    <row r="723">
      <c r="A723" s="84"/>
    </row>
    <row r="724">
      <c r="A724" s="84"/>
    </row>
    <row r="725">
      <c r="A725" s="84"/>
    </row>
    <row r="726">
      <c r="A726" s="84"/>
    </row>
    <row r="727">
      <c r="A727" s="84"/>
    </row>
    <row r="728">
      <c r="A728" s="84"/>
    </row>
    <row r="729">
      <c r="A729" s="84"/>
    </row>
    <row r="730">
      <c r="A730" s="84"/>
    </row>
    <row r="731">
      <c r="A731" s="84"/>
    </row>
    <row r="732">
      <c r="A732" s="84"/>
    </row>
    <row r="733">
      <c r="A733" s="84"/>
    </row>
    <row r="734">
      <c r="A734" s="84"/>
    </row>
    <row r="735">
      <c r="A735" s="84"/>
    </row>
    <row r="736">
      <c r="A736" s="84"/>
    </row>
    <row r="737">
      <c r="A737" s="84"/>
    </row>
    <row r="738">
      <c r="A738" s="84"/>
    </row>
    <row r="739">
      <c r="A739" s="84"/>
    </row>
    <row r="740">
      <c r="A740" s="84"/>
    </row>
    <row r="741">
      <c r="A741" s="84"/>
    </row>
    <row r="742">
      <c r="A742" s="84"/>
    </row>
    <row r="743">
      <c r="A743" s="84"/>
    </row>
    <row r="744">
      <c r="A744" s="84"/>
    </row>
    <row r="745">
      <c r="A745" s="84"/>
    </row>
    <row r="746">
      <c r="A746" s="84"/>
    </row>
    <row r="747">
      <c r="A747" s="84"/>
    </row>
    <row r="748">
      <c r="A748" s="84"/>
    </row>
    <row r="749">
      <c r="A749" s="84"/>
    </row>
    <row r="750">
      <c r="A750" s="84"/>
    </row>
    <row r="751">
      <c r="A751" s="84"/>
    </row>
    <row r="752">
      <c r="A752" s="84"/>
    </row>
    <row r="753">
      <c r="A753" s="84"/>
    </row>
    <row r="754">
      <c r="A754" s="84"/>
    </row>
    <row r="755">
      <c r="A755" s="84"/>
    </row>
    <row r="756">
      <c r="A756" s="84"/>
    </row>
    <row r="757">
      <c r="A757" s="84"/>
    </row>
    <row r="758">
      <c r="A758" s="84"/>
    </row>
    <row r="759">
      <c r="A759" s="84"/>
    </row>
    <row r="760">
      <c r="A760" s="84"/>
    </row>
    <row r="761">
      <c r="A761" s="84"/>
    </row>
    <row r="762">
      <c r="A762" s="84"/>
    </row>
    <row r="763">
      <c r="A763" s="84"/>
    </row>
    <row r="764">
      <c r="A764" s="84"/>
    </row>
    <row r="765">
      <c r="A765" s="84"/>
    </row>
    <row r="766">
      <c r="A766" s="84"/>
    </row>
    <row r="767">
      <c r="A767" s="84"/>
    </row>
    <row r="768">
      <c r="A768" s="84"/>
    </row>
    <row r="769">
      <c r="A769" s="84"/>
    </row>
    <row r="770">
      <c r="A770" s="84"/>
    </row>
    <row r="771">
      <c r="A771" s="84"/>
    </row>
    <row r="772">
      <c r="A772" s="84"/>
    </row>
    <row r="773">
      <c r="A773" s="84"/>
    </row>
    <row r="774">
      <c r="A774" s="84"/>
    </row>
    <row r="775">
      <c r="A775" s="84"/>
    </row>
    <row r="776">
      <c r="A776" s="84"/>
    </row>
    <row r="777">
      <c r="A777" s="84"/>
    </row>
    <row r="778">
      <c r="A778" s="84"/>
    </row>
    <row r="779">
      <c r="A779" s="84"/>
    </row>
    <row r="780">
      <c r="A780" s="84"/>
    </row>
    <row r="781">
      <c r="A781" s="84"/>
    </row>
    <row r="782">
      <c r="A782" s="84"/>
    </row>
    <row r="783">
      <c r="A783" s="84"/>
    </row>
    <row r="784">
      <c r="A784" s="84"/>
    </row>
    <row r="785">
      <c r="A785" s="84"/>
    </row>
    <row r="786">
      <c r="A786" s="84"/>
    </row>
    <row r="787">
      <c r="A787" s="84"/>
    </row>
    <row r="788">
      <c r="A788" s="84"/>
    </row>
    <row r="789">
      <c r="A789" s="84"/>
    </row>
    <row r="790">
      <c r="A790" s="84"/>
    </row>
    <row r="791">
      <c r="A791" s="84"/>
    </row>
    <row r="792">
      <c r="A792" s="84"/>
    </row>
    <row r="793">
      <c r="A793" s="84"/>
    </row>
    <row r="794">
      <c r="A794" s="84"/>
    </row>
    <row r="795">
      <c r="A795" s="84"/>
    </row>
    <row r="796">
      <c r="A796" s="84"/>
    </row>
    <row r="797">
      <c r="A797" s="84"/>
    </row>
    <row r="798">
      <c r="A798" s="84"/>
    </row>
    <row r="799">
      <c r="A799" s="84"/>
    </row>
    <row r="800">
      <c r="A800" s="84"/>
    </row>
    <row r="801">
      <c r="A801" s="84"/>
    </row>
    <row r="802">
      <c r="A802" s="84"/>
    </row>
    <row r="803">
      <c r="A803" s="84"/>
    </row>
    <row r="804">
      <c r="A804" s="84"/>
    </row>
    <row r="805">
      <c r="A805" s="84"/>
    </row>
    <row r="806">
      <c r="A806" s="84"/>
    </row>
    <row r="807">
      <c r="A807" s="84"/>
    </row>
    <row r="808">
      <c r="A808" s="84"/>
    </row>
    <row r="809">
      <c r="A809" s="84"/>
    </row>
    <row r="810">
      <c r="A810" s="84"/>
    </row>
    <row r="811">
      <c r="A811" s="84"/>
    </row>
    <row r="812">
      <c r="A812" s="84"/>
    </row>
    <row r="813">
      <c r="A813" s="84"/>
    </row>
    <row r="814">
      <c r="A814" s="84"/>
    </row>
    <row r="815">
      <c r="A815" s="84"/>
    </row>
    <row r="816">
      <c r="A816" s="84"/>
    </row>
    <row r="817">
      <c r="A817" s="84"/>
    </row>
    <row r="818">
      <c r="A818" s="84"/>
    </row>
    <row r="819">
      <c r="A819" s="84"/>
    </row>
    <row r="820">
      <c r="A820" s="84"/>
    </row>
    <row r="821">
      <c r="A821" s="84"/>
    </row>
    <row r="822">
      <c r="A822" s="84"/>
    </row>
    <row r="823">
      <c r="A823" s="84"/>
    </row>
    <row r="824">
      <c r="A824" s="84"/>
    </row>
    <row r="825">
      <c r="A825" s="84"/>
    </row>
    <row r="826">
      <c r="A826" s="84"/>
    </row>
    <row r="827">
      <c r="A827" s="84"/>
    </row>
    <row r="828">
      <c r="A828" s="84"/>
    </row>
    <row r="829">
      <c r="A829" s="84"/>
    </row>
    <row r="830">
      <c r="A830" s="84"/>
    </row>
    <row r="831">
      <c r="A831" s="84"/>
    </row>
    <row r="832">
      <c r="A832" s="84"/>
    </row>
    <row r="833">
      <c r="A833" s="84"/>
    </row>
    <row r="834">
      <c r="A834" s="84"/>
    </row>
    <row r="835">
      <c r="A835" s="84"/>
    </row>
    <row r="836">
      <c r="A836" s="84"/>
    </row>
    <row r="837">
      <c r="A837" s="84"/>
    </row>
    <row r="838">
      <c r="A838" s="84"/>
    </row>
    <row r="839">
      <c r="A839" s="84"/>
    </row>
    <row r="840">
      <c r="A840" s="84"/>
    </row>
    <row r="841">
      <c r="A841" s="84"/>
    </row>
    <row r="842">
      <c r="A842" s="84"/>
    </row>
    <row r="843">
      <c r="A843" s="84"/>
    </row>
    <row r="844">
      <c r="A844" s="84"/>
    </row>
    <row r="845">
      <c r="A845" s="84"/>
    </row>
    <row r="846">
      <c r="A846" s="84"/>
    </row>
    <row r="847">
      <c r="A847" s="84"/>
    </row>
    <row r="848">
      <c r="A848" s="84"/>
    </row>
    <row r="849">
      <c r="A849" s="84"/>
    </row>
    <row r="850">
      <c r="A850" s="84"/>
    </row>
    <row r="851">
      <c r="A851" s="84"/>
    </row>
    <row r="852">
      <c r="A852" s="84"/>
    </row>
    <row r="853">
      <c r="A853" s="84"/>
    </row>
    <row r="854">
      <c r="A854" s="84"/>
    </row>
    <row r="855">
      <c r="A855" s="84"/>
    </row>
    <row r="856">
      <c r="A856" s="84"/>
    </row>
    <row r="857">
      <c r="A857" s="84"/>
    </row>
    <row r="858">
      <c r="A858" s="84"/>
    </row>
    <row r="859">
      <c r="A859" s="84"/>
    </row>
    <row r="860">
      <c r="A860" s="84"/>
    </row>
    <row r="861">
      <c r="A861" s="84"/>
    </row>
    <row r="862">
      <c r="A862" s="84"/>
    </row>
    <row r="863">
      <c r="A863" s="84"/>
    </row>
    <row r="864">
      <c r="A864" s="84"/>
    </row>
    <row r="865">
      <c r="A865" s="84"/>
    </row>
    <row r="866">
      <c r="A866" s="84"/>
    </row>
    <row r="867">
      <c r="A867" s="84"/>
    </row>
    <row r="868">
      <c r="A868" s="84"/>
    </row>
    <row r="869">
      <c r="A869" s="84"/>
    </row>
    <row r="870">
      <c r="A870" s="84"/>
    </row>
    <row r="871">
      <c r="A871" s="84"/>
    </row>
    <row r="872">
      <c r="A872" s="84"/>
    </row>
    <row r="873">
      <c r="A873" s="84"/>
    </row>
    <row r="874">
      <c r="A874" s="84"/>
    </row>
    <row r="875">
      <c r="A875" s="84"/>
    </row>
    <row r="876">
      <c r="A876" s="84"/>
    </row>
    <row r="877">
      <c r="A877" s="84"/>
    </row>
    <row r="878">
      <c r="A878" s="84"/>
    </row>
    <row r="879">
      <c r="A879" s="84"/>
    </row>
    <row r="880">
      <c r="A880" s="84"/>
    </row>
    <row r="881">
      <c r="A881" s="84"/>
    </row>
    <row r="882">
      <c r="A882" s="84"/>
    </row>
    <row r="883">
      <c r="A883" s="84"/>
    </row>
    <row r="884">
      <c r="A884" s="84"/>
    </row>
    <row r="885">
      <c r="A885" s="84"/>
    </row>
    <row r="886">
      <c r="A886" s="84"/>
    </row>
    <row r="887">
      <c r="A887" s="84"/>
    </row>
    <row r="888">
      <c r="A888" s="84"/>
    </row>
    <row r="889">
      <c r="A889" s="84"/>
    </row>
    <row r="890">
      <c r="A890" s="84"/>
    </row>
    <row r="891">
      <c r="A891" s="84"/>
    </row>
    <row r="892">
      <c r="A892" s="84"/>
    </row>
    <row r="893">
      <c r="A893" s="84"/>
    </row>
    <row r="894">
      <c r="A894" s="84"/>
    </row>
    <row r="895">
      <c r="A895" s="84"/>
    </row>
    <row r="896">
      <c r="A896" s="84"/>
    </row>
    <row r="897">
      <c r="A897" s="84"/>
    </row>
    <row r="898">
      <c r="A898" s="84"/>
    </row>
    <row r="899">
      <c r="A899" s="84"/>
    </row>
    <row r="900">
      <c r="A900" s="84"/>
    </row>
    <row r="901">
      <c r="A901" s="84"/>
    </row>
    <row r="902">
      <c r="A902" s="84"/>
    </row>
    <row r="903">
      <c r="A903" s="84"/>
    </row>
    <row r="904">
      <c r="A904" s="84"/>
    </row>
    <row r="905">
      <c r="A905" s="84"/>
    </row>
    <row r="906">
      <c r="A906" s="84"/>
    </row>
    <row r="907">
      <c r="A907" s="84"/>
    </row>
    <row r="908">
      <c r="A908" s="84"/>
    </row>
    <row r="909">
      <c r="A909" s="84"/>
    </row>
    <row r="910">
      <c r="A910" s="84"/>
    </row>
    <row r="911">
      <c r="A911" s="84"/>
    </row>
    <row r="912">
      <c r="A912" s="84"/>
    </row>
    <row r="913">
      <c r="A913" s="84"/>
    </row>
    <row r="914">
      <c r="A914" s="84"/>
    </row>
    <row r="915">
      <c r="A915" s="84"/>
    </row>
    <row r="916">
      <c r="A916" s="84"/>
    </row>
    <row r="917">
      <c r="A917" s="84"/>
    </row>
    <row r="918">
      <c r="A918" s="84"/>
    </row>
    <row r="919">
      <c r="A919" s="84"/>
    </row>
    <row r="920">
      <c r="A920" s="84"/>
    </row>
    <row r="921">
      <c r="A921" s="84"/>
    </row>
    <row r="922">
      <c r="A922" s="84"/>
    </row>
    <row r="923">
      <c r="A923" s="84"/>
    </row>
    <row r="924">
      <c r="A924" s="84"/>
    </row>
    <row r="925">
      <c r="A925" s="84"/>
    </row>
    <row r="926">
      <c r="A926" s="84"/>
    </row>
    <row r="927">
      <c r="A927" s="84"/>
    </row>
    <row r="928">
      <c r="A928" s="84"/>
    </row>
    <row r="929">
      <c r="A929" s="84"/>
    </row>
    <row r="930">
      <c r="A930" s="84"/>
    </row>
    <row r="931">
      <c r="A931" s="84"/>
    </row>
    <row r="932">
      <c r="A932" s="84"/>
    </row>
    <row r="933">
      <c r="A933" s="84"/>
    </row>
    <row r="934">
      <c r="A934" s="84"/>
    </row>
    <row r="935">
      <c r="A935" s="84"/>
    </row>
    <row r="936">
      <c r="A936" s="84"/>
    </row>
    <row r="937">
      <c r="A937" s="84"/>
    </row>
    <row r="938">
      <c r="A938" s="84"/>
    </row>
    <row r="939">
      <c r="A939" s="84"/>
    </row>
    <row r="940">
      <c r="A940" s="84"/>
    </row>
    <row r="941">
      <c r="A941" s="84"/>
    </row>
    <row r="942">
      <c r="A942" s="84"/>
    </row>
    <row r="943">
      <c r="A943" s="84"/>
    </row>
    <row r="944">
      <c r="A944" s="84"/>
    </row>
    <row r="945">
      <c r="A945" s="84"/>
    </row>
    <row r="946">
      <c r="A946" s="84"/>
    </row>
    <row r="947">
      <c r="A947" s="84"/>
    </row>
    <row r="948">
      <c r="A948" s="84"/>
    </row>
    <row r="949">
      <c r="A949" s="84"/>
    </row>
    <row r="950">
      <c r="A950" s="84"/>
    </row>
    <row r="951">
      <c r="A951" s="84"/>
    </row>
    <row r="952">
      <c r="A952" s="84"/>
    </row>
    <row r="953">
      <c r="A953" s="84"/>
    </row>
    <row r="954">
      <c r="A954" s="84"/>
    </row>
    <row r="955">
      <c r="A955" s="84"/>
    </row>
    <row r="956">
      <c r="A956" s="84"/>
    </row>
    <row r="957">
      <c r="A957" s="84"/>
    </row>
    <row r="958">
      <c r="A958" s="84"/>
    </row>
    <row r="959">
      <c r="A959" s="84"/>
    </row>
    <row r="960">
      <c r="A960" s="84"/>
    </row>
    <row r="961">
      <c r="A961" s="84"/>
    </row>
    <row r="962">
      <c r="A962" s="84"/>
    </row>
    <row r="963">
      <c r="A963" s="84"/>
    </row>
    <row r="964">
      <c r="A964" s="84"/>
    </row>
    <row r="965">
      <c r="A965" s="84"/>
    </row>
    <row r="966">
      <c r="A966" s="84"/>
    </row>
    <row r="967">
      <c r="A967" s="84"/>
    </row>
    <row r="968">
      <c r="A968" s="84"/>
    </row>
    <row r="969">
      <c r="A969" s="84"/>
    </row>
    <row r="970">
      <c r="A970" s="84"/>
    </row>
    <row r="971">
      <c r="A971" s="84"/>
    </row>
    <row r="972">
      <c r="A972" s="84"/>
    </row>
    <row r="973">
      <c r="A973" s="84"/>
    </row>
    <row r="974">
      <c r="A974" s="84"/>
    </row>
    <row r="975">
      <c r="A975" s="84"/>
    </row>
    <row r="976">
      <c r="A976" s="84"/>
    </row>
    <row r="977">
      <c r="A977" s="84"/>
    </row>
    <row r="978">
      <c r="A978" s="84"/>
    </row>
    <row r="979">
      <c r="A979" s="84"/>
    </row>
    <row r="980">
      <c r="A980" s="84"/>
    </row>
    <row r="981">
      <c r="A981" s="84"/>
    </row>
    <row r="982">
      <c r="A982" s="84"/>
    </row>
    <row r="983">
      <c r="A983" s="84"/>
    </row>
    <row r="984">
      <c r="A984" s="84"/>
    </row>
    <row r="985">
      <c r="A985" s="84"/>
    </row>
    <row r="986">
      <c r="A986" s="84"/>
    </row>
    <row r="987">
      <c r="A987" s="84"/>
    </row>
    <row r="988">
      <c r="A988" s="84"/>
    </row>
    <row r="989">
      <c r="A989" s="84"/>
    </row>
    <row r="990">
      <c r="A990" s="84"/>
    </row>
    <row r="991">
      <c r="A991" s="84"/>
    </row>
    <row r="992">
      <c r="A992" s="84"/>
    </row>
    <row r="993">
      <c r="A993" s="84"/>
    </row>
    <row r="994">
      <c r="A994" s="84"/>
    </row>
    <row r="995">
      <c r="A995" s="84"/>
    </row>
    <row r="996">
      <c r="A996" s="84"/>
    </row>
    <row r="997">
      <c r="A997" s="84"/>
    </row>
    <row r="998">
      <c r="A998" s="84"/>
    </row>
    <row r="999">
      <c r="A999" s="84"/>
    </row>
    <row r="1000">
      <c r="A1000" s="84"/>
    </row>
    <row r="1001">
      <c r="A1001" s="84"/>
    </row>
    <row r="1002">
      <c r="A1002" s="84"/>
    </row>
  </sheetData>
  <mergeCells count="13">
    <mergeCell ref="A23:B23"/>
    <mergeCell ref="A29:B29"/>
    <mergeCell ref="A35:B35"/>
    <mergeCell ref="M29:N29"/>
    <mergeCell ref="M35:N35"/>
    <mergeCell ref="M41:N41"/>
    <mergeCell ref="A1:B1"/>
    <mergeCell ref="M1:N1"/>
    <mergeCell ref="A10:B10"/>
    <mergeCell ref="M10:N10"/>
    <mergeCell ref="A16:B16"/>
    <mergeCell ref="M16:N16"/>
    <mergeCell ref="M23:N23"/>
  </mergeCells>
  <hyperlinks>
    <hyperlink r:id="rId1" ref="B9"/>
    <hyperlink r:id="rId2" ref="N9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200</v>
      </c>
      <c r="B2" s="1" t="s">
        <v>201</v>
      </c>
      <c r="C2" s="1" t="s">
        <v>147</v>
      </c>
    </row>
    <row r="3">
      <c r="A3" s="1" t="s">
        <v>202</v>
      </c>
      <c r="B3" s="1">
        <v>600.0</v>
      </c>
      <c r="C3" s="1">
        <v>120.0</v>
      </c>
    </row>
    <row r="4">
      <c r="A4" s="1" t="s">
        <v>203</v>
      </c>
      <c r="B4" s="1">
        <v>800.0</v>
      </c>
      <c r="C4" s="1">
        <v>140.0</v>
      </c>
    </row>
    <row r="6">
      <c r="A6" s="1" t="s">
        <v>204</v>
      </c>
      <c r="B6" s="26">
        <f t="shared" ref="B6:C6" si="1">(B4-B3)*100/B3</f>
        <v>33.33333333</v>
      </c>
      <c r="C6" s="26">
        <f t="shared" si="1"/>
        <v>16.66666667</v>
      </c>
    </row>
    <row r="8">
      <c r="A8" s="1" t="s">
        <v>84</v>
      </c>
    </row>
    <row r="9">
      <c r="A9" s="1" t="s">
        <v>205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71"/>
    <col customWidth="1" min="4" max="4" width="16.0"/>
    <col customWidth="1" min="13" max="13" width="14.57"/>
    <col customWidth="1" min="14" max="14" width="12.0"/>
    <col customWidth="1" min="15" max="15" width="16.0"/>
    <col customWidth="1" min="17" max="17" width="18.43"/>
    <col customWidth="1" min="18" max="18" width="15.57"/>
  </cols>
  <sheetData>
    <row r="1">
      <c r="A1" s="78" t="s">
        <v>142</v>
      </c>
      <c r="B1" s="78" t="s">
        <v>206</v>
      </c>
      <c r="C1" s="78" t="s">
        <v>207</v>
      </c>
      <c r="D1" s="78" t="s">
        <v>208</v>
      </c>
      <c r="E1" s="78" t="s">
        <v>209</v>
      </c>
      <c r="F1" s="78" t="s">
        <v>210</v>
      </c>
      <c r="J1" s="69" t="s">
        <v>142</v>
      </c>
      <c r="K1" s="69" t="s">
        <v>211</v>
      </c>
      <c r="L1" s="69" t="s">
        <v>212</v>
      </c>
      <c r="M1" s="69" t="s">
        <v>204</v>
      </c>
      <c r="N1" s="70" t="s">
        <v>105</v>
      </c>
      <c r="O1" s="80" t="s">
        <v>208</v>
      </c>
      <c r="Q1" s="88" t="s">
        <v>213</v>
      </c>
    </row>
    <row r="2">
      <c r="A2" s="1">
        <v>2015.0</v>
      </c>
      <c r="B2" s="1">
        <v>23500.0</v>
      </c>
      <c r="C2" s="1">
        <f>B2</f>
        <v>23500</v>
      </c>
      <c r="D2" s="87" t="s">
        <v>117</v>
      </c>
      <c r="E2" s="87">
        <v>1.0</v>
      </c>
      <c r="F2" s="49"/>
      <c r="J2" s="31">
        <v>2015.0</v>
      </c>
      <c r="K2" s="31">
        <v>23500.0</v>
      </c>
      <c r="L2" s="31">
        <v>0.96</v>
      </c>
      <c r="M2" s="70" t="s">
        <v>117</v>
      </c>
      <c r="N2" s="89">
        <f t="shared" ref="N2:N5" si="1">K2/L2</f>
        <v>24479.16667</v>
      </c>
      <c r="O2" s="90" t="s">
        <v>117</v>
      </c>
      <c r="Q2" s="78" t="str">
        <f>Concatenate("Tx.inflacao ",$J$3)</f>
        <v>Tx.inflacao 2016</v>
      </c>
      <c r="R2" s="26" t="str">
        <f>Concatenate("(",L3,"-",L2,")/",L2,"*",100)</f>
        <v>(1-0.96)/0.96*100</v>
      </c>
    </row>
    <row r="3">
      <c r="A3" s="1">
        <v>2016.0</v>
      </c>
      <c r="B3" s="1">
        <v>25000.0</v>
      </c>
      <c r="C3" s="1">
        <v>23810.0</v>
      </c>
      <c r="D3" s="91">
        <f>(B3-C3)/C2</f>
        <v>0.05063829787</v>
      </c>
      <c r="E3" s="49">
        <f t="shared" ref="E3:E5" si="2">B3/C3</f>
        <v>1.049979</v>
      </c>
      <c r="F3" s="91">
        <f t="shared" ref="F3:F5" si="3">(E3-E2)/1</f>
        <v>0.04997900042</v>
      </c>
      <c r="J3" s="31">
        <v>2016.0</v>
      </c>
      <c r="K3" s="31">
        <v>25000.0</v>
      </c>
      <c r="L3" s="31">
        <v>1.0</v>
      </c>
      <c r="M3" s="89">
        <f t="shared" ref="M3:M5" si="4">(L3-L2)/L2*100</f>
        <v>4.166666667</v>
      </c>
      <c r="N3" s="89">
        <f t="shared" si="1"/>
        <v>25000</v>
      </c>
      <c r="O3" s="92">
        <f t="shared" ref="O3:O5" si="5">(N3-N2)/N2*100</f>
        <v>2.127659574</v>
      </c>
      <c r="Q3" s="93" t="str">
        <f>Concatenate("PIB Real ",J3)</f>
        <v>PIB Real 2016</v>
      </c>
      <c r="R3" s="26" t="str">
        <f>Concatenate(K3,"/",L3)</f>
        <v>25000/1</v>
      </c>
    </row>
    <row r="4">
      <c r="A4" s="1">
        <v>2017.0</v>
      </c>
      <c r="B4" s="1">
        <v>27500.0</v>
      </c>
      <c r="C4" s="1">
        <v>25000.0</v>
      </c>
      <c r="D4" s="91">
        <f t="shared" ref="D4:D5" si="6">(C4-C3)/C3</f>
        <v>0.04997900042</v>
      </c>
      <c r="E4" s="49">
        <f t="shared" si="2"/>
        <v>1.1</v>
      </c>
      <c r="F4" s="91">
        <f t="shared" si="3"/>
        <v>0.05002099958</v>
      </c>
      <c r="J4" s="31">
        <v>2017.0</v>
      </c>
      <c r="K4" s="31">
        <v>27500.0</v>
      </c>
      <c r="L4" s="31">
        <v>1.05</v>
      </c>
      <c r="M4" s="89">
        <f t="shared" si="4"/>
        <v>5</v>
      </c>
      <c r="N4" s="89">
        <f t="shared" si="1"/>
        <v>26190.47619</v>
      </c>
      <c r="O4" s="92">
        <f t="shared" si="5"/>
        <v>4.761904762</v>
      </c>
      <c r="Q4" s="94" t="str">
        <f>Concatenate("Tx.crescimento ",$J$3)</f>
        <v>Tx.crescimento 2016</v>
      </c>
      <c r="R4" s="26" t="str">
        <f>Concatenate("(",N3,"-",N2,")/",N2,"*",100)</f>
        <v>(25000-24479.1666666667)/24479.1666666667*100</v>
      </c>
    </row>
    <row r="5">
      <c r="A5" s="1">
        <v>2018.0</v>
      </c>
      <c r="B5" s="1">
        <v>28000.0</v>
      </c>
      <c r="C5" s="1">
        <v>25926.0</v>
      </c>
      <c r="D5" s="91">
        <f t="shared" si="6"/>
        <v>0.03704</v>
      </c>
      <c r="E5" s="49">
        <f t="shared" si="2"/>
        <v>1.079996914</v>
      </c>
      <c r="F5" s="91">
        <f t="shared" si="3"/>
        <v>-0.02000308571</v>
      </c>
      <c r="J5" s="31">
        <v>2018.0</v>
      </c>
      <c r="K5" s="31">
        <v>28000.0</v>
      </c>
      <c r="L5" s="31">
        <v>1.03</v>
      </c>
      <c r="M5" s="89">
        <f t="shared" si="4"/>
        <v>-1.904761905</v>
      </c>
      <c r="N5" s="89">
        <f t="shared" si="1"/>
        <v>27184.46602</v>
      </c>
      <c r="O5" s="92">
        <f t="shared" si="5"/>
        <v>3.795233892</v>
      </c>
      <c r="Q5" s="1" t="s">
        <v>214</v>
      </c>
    </row>
    <row r="6">
      <c r="D6" s="91"/>
      <c r="E6" s="49"/>
      <c r="F6" s="91"/>
      <c r="M6" s="76"/>
      <c r="N6" s="76"/>
    </row>
    <row r="7">
      <c r="J7" s="1" t="s">
        <v>215</v>
      </c>
      <c r="M7" s="76"/>
      <c r="N7" s="76"/>
    </row>
    <row r="8">
      <c r="J8" s="1" t="s">
        <v>216</v>
      </c>
      <c r="K8" s="1">
        <v>2016.0</v>
      </c>
      <c r="L8" s="1"/>
      <c r="M8" s="76"/>
      <c r="N8" s="76"/>
    </row>
    <row r="9">
      <c r="M9" s="76"/>
      <c r="N9" s="76"/>
    </row>
    <row r="10">
      <c r="J10" s="46" t="s">
        <v>217</v>
      </c>
      <c r="M10" s="76"/>
      <c r="N10" s="76"/>
    </row>
    <row r="11">
      <c r="A11" s="78" t="s">
        <v>218</v>
      </c>
      <c r="B11" s="95"/>
      <c r="C11" s="78">
        <v>2002.0</v>
      </c>
      <c r="D11" s="78">
        <v>2003.0</v>
      </c>
      <c r="J11" s="96" t="s">
        <v>219</v>
      </c>
      <c r="M11" s="76"/>
      <c r="N11" s="76"/>
    </row>
    <row r="12">
      <c r="A12" s="1" t="s">
        <v>204</v>
      </c>
      <c r="C12" s="1">
        <v>3.6</v>
      </c>
      <c r="D12" s="1">
        <v>3.3</v>
      </c>
      <c r="G12" s="26">
        <f>0.3*100</f>
        <v>30</v>
      </c>
      <c r="M12" s="76"/>
      <c r="N12" s="76"/>
    </row>
    <row r="13">
      <c r="A13" s="1" t="s">
        <v>220</v>
      </c>
      <c r="C13" s="1">
        <v>-5.7</v>
      </c>
      <c r="D13" s="1">
        <v>-3.5</v>
      </c>
      <c r="M13" s="76"/>
      <c r="N13" s="76"/>
    </row>
    <row r="14">
      <c r="A14" s="1" t="s">
        <v>221</v>
      </c>
      <c r="C14" s="1">
        <v>-2.8</v>
      </c>
      <c r="D14" s="1">
        <v>-2.9</v>
      </c>
      <c r="M14" s="76"/>
      <c r="N14" s="76"/>
    </row>
    <row r="15">
      <c r="A15" s="1" t="s">
        <v>222</v>
      </c>
      <c r="C15" s="1">
        <v>5.1</v>
      </c>
      <c r="D15" s="1">
        <v>6.5</v>
      </c>
      <c r="M15" s="76"/>
      <c r="N15" s="76"/>
    </row>
    <row r="16">
      <c r="A16" s="1" t="s">
        <v>223</v>
      </c>
      <c r="C16" s="1">
        <v>0.4</v>
      </c>
      <c r="D16" s="1">
        <v>-1.0</v>
      </c>
      <c r="M16" s="76"/>
      <c r="N16" s="76"/>
    </row>
    <row r="17">
      <c r="J17" s="78" t="s">
        <v>224</v>
      </c>
      <c r="K17" s="78" t="s">
        <v>225</v>
      </c>
      <c r="L17" s="78" t="s">
        <v>147</v>
      </c>
      <c r="M17" s="97" t="s">
        <v>105</v>
      </c>
      <c r="N17" s="76"/>
    </row>
    <row r="18">
      <c r="J18" s="1" t="s">
        <v>202</v>
      </c>
      <c r="K18" s="1">
        <v>600.0</v>
      </c>
      <c r="L18" s="1">
        <v>120.0</v>
      </c>
      <c r="M18" s="76">
        <f t="shared" ref="M18:M19" si="7">K18/L18</f>
        <v>5</v>
      </c>
      <c r="N18" s="76"/>
    </row>
    <row r="19">
      <c r="A19" s="98" t="str">
        <f>Concatenate(if(C13&lt;D13,Concatenate("a inflacao diminuiu em ",D11), Concatenate("a inflacao aumentou em ",D11)),if(D12&lt;0, ", registou-se uma deflacao", ", nao se registou deflacao"))</f>
        <v>a inflacao diminuiu em 2003, nao se registou deflacao</v>
      </c>
      <c r="B19" s="98"/>
      <c r="C19" s="98"/>
      <c r="D19" s="98"/>
      <c r="J19" s="1" t="s">
        <v>203</v>
      </c>
      <c r="K19" s="1">
        <v>800.0</v>
      </c>
      <c r="L19" s="1">
        <v>140.0</v>
      </c>
      <c r="M19" s="76">
        <f t="shared" si="7"/>
        <v>5.714285714</v>
      </c>
      <c r="N19" s="76"/>
    </row>
    <row r="20">
      <c r="M20" s="76"/>
      <c r="N20" s="76"/>
    </row>
    <row r="21">
      <c r="L21" s="88" t="s">
        <v>113</v>
      </c>
      <c r="M21" s="88" t="s">
        <v>127</v>
      </c>
      <c r="N21" s="76"/>
    </row>
    <row r="22">
      <c r="J22" s="44" t="s">
        <v>226</v>
      </c>
      <c r="L22" s="95" t="str">
        <f>CONCATENATE("(",K19,"-",K18,")/",K18,"*",100)</f>
        <v>(800-600)/600*100</v>
      </c>
      <c r="M22" s="99">
        <f>(K19-K18)/K18*100</f>
        <v>33.33333333</v>
      </c>
      <c r="N22" s="76"/>
    </row>
    <row r="23">
      <c r="J23" s="100" t="s">
        <v>227</v>
      </c>
      <c r="L23" s="101" t="str">
        <f>CONCATENATE("(",L19,"-",L18,")/",L18,"*",100)</f>
        <v>(140-120)/120*100</v>
      </c>
      <c r="M23" s="102">
        <f>(L19-L18)/L18*100</f>
        <v>16.66666667</v>
      </c>
      <c r="N23" s="76"/>
    </row>
    <row r="24">
      <c r="A24" s="44" t="s">
        <v>228</v>
      </c>
      <c r="C24" s="78">
        <v>4.0</v>
      </c>
      <c r="J24" s="95" t="str">
        <f>if(M22&gt;M23,CONCATENATE("PIB real aumentou em ",M22-M23),CONCATENATE("PIB real diminuiu em ",M22-M23))</f>
        <v>PIB real aumentou em 16.6666666666667</v>
      </c>
      <c r="N24" s="76"/>
    </row>
    <row r="25">
      <c r="A25" s="97" t="s">
        <v>229</v>
      </c>
      <c r="C25" s="98">
        <f>D12-(C24-D12)</f>
        <v>2.6</v>
      </c>
      <c r="M25" s="76"/>
      <c r="N25" s="76"/>
    </row>
    <row r="26">
      <c r="M26" s="76"/>
      <c r="N26" s="76"/>
    </row>
    <row r="27">
      <c r="M27" s="76"/>
      <c r="N27" s="76"/>
    </row>
    <row r="28">
      <c r="M28" s="76"/>
      <c r="N28" s="76"/>
    </row>
    <row r="29">
      <c r="M29" s="76"/>
      <c r="N29" s="76"/>
    </row>
    <row r="30">
      <c r="M30" s="76"/>
      <c r="N30" s="76"/>
    </row>
    <row r="31">
      <c r="M31" s="76"/>
      <c r="N31" s="76"/>
    </row>
    <row r="32">
      <c r="M32" s="76"/>
      <c r="N32" s="76"/>
    </row>
    <row r="33">
      <c r="M33" s="76"/>
      <c r="N33" s="76"/>
    </row>
    <row r="34">
      <c r="M34" s="76"/>
      <c r="N34" s="76"/>
    </row>
    <row r="35">
      <c r="M35" s="76"/>
      <c r="N35" s="76"/>
    </row>
    <row r="36">
      <c r="M36" s="76"/>
      <c r="N36" s="76"/>
    </row>
    <row r="37">
      <c r="M37" s="76"/>
      <c r="N37" s="76"/>
    </row>
    <row r="38">
      <c r="A38" s="103" t="str">
        <f>if(D14&lt;C14,"Como o saldo orcamental aumentou e provavel que a divida publica tambem tenha aumentado","Como o saldo orcamental diminuiu e provavel que a divida publica tambem tenha diminuido")</f>
        <v>Como o saldo orcamental aumentou e provavel que a divida publica tambem tenha aumentado</v>
      </c>
      <c r="B38" s="103"/>
      <c r="C38" s="103"/>
      <c r="D38" s="103"/>
      <c r="E38" s="103"/>
      <c r="F38" s="103"/>
      <c r="M38" s="76"/>
      <c r="N38" s="76"/>
    </row>
    <row r="39">
      <c r="A39" s="1" t="s">
        <v>230</v>
      </c>
      <c r="M39" s="76"/>
      <c r="N39" s="76"/>
    </row>
    <row r="40">
      <c r="M40" s="76"/>
      <c r="N40" s="76"/>
    </row>
    <row r="41">
      <c r="M41" s="76"/>
      <c r="N41" s="76"/>
    </row>
    <row r="42">
      <c r="M42" s="76"/>
      <c r="N42" s="76"/>
    </row>
    <row r="43">
      <c r="M43" s="76"/>
      <c r="N43" s="76"/>
    </row>
    <row r="44">
      <c r="M44" s="76"/>
      <c r="N44" s="76"/>
    </row>
    <row r="45">
      <c r="M45" s="76"/>
      <c r="N45" s="76"/>
    </row>
    <row r="46">
      <c r="M46" s="76"/>
      <c r="N46" s="76"/>
    </row>
    <row r="47">
      <c r="M47" s="76"/>
      <c r="N47" s="76"/>
    </row>
    <row r="48">
      <c r="M48" s="76"/>
      <c r="N48" s="76"/>
    </row>
    <row r="49">
      <c r="M49" s="76"/>
      <c r="N49" s="76"/>
    </row>
    <row r="50">
      <c r="M50" s="76"/>
      <c r="N50" s="76"/>
    </row>
    <row r="51">
      <c r="M51" s="76"/>
      <c r="N51" s="76"/>
    </row>
    <row r="52">
      <c r="M52" s="76"/>
      <c r="N52" s="76"/>
    </row>
    <row r="53">
      <c r="M53" s="76"/>
      <c r="N53" s="76"/>
    </row>
    <row r="54">
      <c r="M54" s="76"/>
      <c r="N54" s="76"/>
    </row>
    <row r="55">
      <c r="M55" s="76"/>
      <c r="N55" s="76"/>
    </row>
    <row r="56">
      <c r="M56" s="76"/>
      <c r="N56" s="76"/>
    </row>
    <row r="57">
      <c r="M57" s="76"/>
      <c r="N57" s="76"/>
    </row>
    <row r="58">
      <c r="M58" s="76"/>
      <c r="N58" s="76"/>
    </row>
    <row r="59">
      <c r="M59" s="76"/>
      <c r="N59" s="76"/>
    </row>
    <row r="60">
      <c r="M60" s="76"/>
      <c r="N60" s="76"/>
    </row>
    <row r="61">
      <c r="M61" s="76"/>
      <c r="N61" s="76"/>
    </row>
    <row r="62">
      <c r="M62" s="76"/>
      <c r="N62" s="76"/>
    </row>
    <row r="63">
      <c r="M63" s="76"/>
      <c r="N63" s="76"/>
    </row>
    <row r="64">
      <c r="M64" s="76"/>
      <c r="N64" s="76"/>
    </row>
    <row r="65">
      <c r="M65" s="76"/>
      <c r="N65" s="76"/>
    </row>
    <row r="66">
      <c r="M66" s="76"/>
      <c r="N66" s="76"/>
    </row>
    <row r="67">
      <c r="M67" s="76"/>
      <c r="N67" s="76"/>
    </row>
    <row r="68">
      <c r="M68" s="76"/>
      <c r="N68" s="76"/>
    </row>
    <row r="69">
      <c r="M69" s="76"/>
      <c r="N69" s="76"/>
    </row>
    <row r="70">
      <c r="M70" s="76"/>
      <c r="N70" s="76"/>
    </row>
    <row r="71">
      <c r="M71" s="76"/>
      <c r="N71" s="76"/>
    </row>
    <row r="72">
      <c r="M72" s="76"/>
      <c r="N72" s="76"/>
    </row>
    <row r="73">
      <c r="M73" s="76"/>
      <c r="N73" s="76"/>
    </row>
    <row r="74">
      <c r="M74" s="76"/>
      <c r="N74" s="76"/>
    </row>
    <row r="75">
      <c r="M75" s="76"/>
      <c r="N75" s="76"/>
    </row>
    <row r="76">
      <c r="M76" s="76"/>
      <c r="N76" s="76"/>
    </row>
    <row r="77">
      <c r="M77" s="76"/>
      <c r="N77" s="76"/>
    </row>
    <row r="78">
      <c r="M78" s="76"/>
      <c r="N78" s="76"/>
    </row>
    <row r="79">
      <c r="M79" s="76"/>
      <c r="N79" s="76"/>
    </row>
    <row r="80">
      <c r="M80" s="76"/>
      <c r="N80" s="76"/>
    </row>
    <row r="81">
      <c r="M81" s="76"/>
      <c r="N81" s="76"/>
    </row>
    <row r="82">
      <c r="M82" s="76"/>
      <c r="N82" s="76"/>
    </row>
    <row r="83">
      <c r="M83" s="76"/>
      <c r="N83" s="76"/>
    </row>
    <row r="84">
      <c r="M84" s="76"/>
      <c r="N84" s="76"/>
    </row>
    <row r="85">
      <c r="M85" s="76"/>
      <c r="N85" s="76"/>
    </row>
    <row r="86">
      <c r="M86" s="76"/>
      <c r="N86" s="76"/>
    </row>
    <row r="87">
      <c r="M87" s="76"/>
      <c r="N87" s="76"/>
    </row>
    <row r="88">
      <c r="M88" s="76"/>
      <c r="N88" s="76"/>
    </row>
    <row r="89">
      <c r="M89" s="76"/>
      <c r="N89" s="76"/>
    </row>
    <row r="90">
      <c r="M90" s="76"/>
      <c r="N90" s="76"/>
    </row>
    <row r="91">
      <c r="M91" s="76"/>
      <c r="N91" s="76"/>
    </row>
    <row r="92">
      <c r="M92" s="76"/>
      <c r="N92" s="76"/>
    </row>
    <row r="93">
      <c r="M93" s="76"/>
      <c r="N93" s="76"/>
    </row>
    <row r="94">
      <c r="M94" s="76"/>
      <c r="N94" s="76"/>
    </row>
    <row r="95">
      <c r="M95" s="76"/>
      <c r="N95" s="76"/>
    </row>
    <row r="96">
      <c r="M96" s="76"/>
      <c r="N96" s="76"/>
    </row>
    <row r="97">
      <c r="M97" s="76"/>
      <c r="N97" s="76"/>
    </row>
    <row r="98">
      <c r="M98" s="76"/>
      <c r="N98" s="76"/>
    </row>
    <row r="99">
      <c r="M99" s="76"/>
      <c r="N99" s="76"/>
    </row>
    <row r="100">
      <c r="M100" s="76"/>
      <c r="N100" s="76"/>
    </row>
    <row r="101">
      <c r="M101" s="76"/>
      <c r="N101" s="76"/>
    </row>
    <row r="102">
      <c r="M102" s="76"/>
      <c r="N102" s="76"/>
    </row>
    <row r="103">
      <c r="M103" s="76"/>
      <c r="N103" s="76"/>
    </row>
    <row r="104">
      <c r="M104" s="76"/>
      <c r="N104" s="76"/>
    </row>
    <row r="105">
      <c r="M105" s="76"/>
      <c r="N105" s="76"/>
    </row>
    <row r="106">
      <c r="M106" s="76"/>
      <c r="N106" s="76"/>
    </row>
    <row r="107">
      <c r="M107" s="76"/>
      <c r="N107" s="76"/>
    </row>
    <row r="108">
      <c r="M108" s="76"/>
      <c r="N108" s="76"/>
    </row>
    <row r="109">
      <c r="M109" s="76"/>
      <c r="N109" s="76"/>
    </row>
    <row r="110">
      <c r="M110" s="76"/>
      <c r="N110" s="76"/>
    </row>
    <row r="111">
      <c r="M111" s="76"/>
      <c r="N111" s="76"/>
    </row>
    <row r="112">
      <c r="M112" s="76"/>
      <c r="N112" s="76"/>
    </row>
    <row r="113">
      <c r="M113" s="76"/>
      <c r="N113" s="76"/>
    </row>
    <row r="114">
      <c r="M114" s="76"/>
      <c r="N114" s="76"/>
    </row>
    <row r="115">
      <c r="M115" s="76"/>
      <c r="N115" s="76"/>
    </row>
    <row r="116">
      <c r="M116" s="76"/>
      <c r="N116" s="76"/>
    </row>
    <row r="117">
      <c r="M117" s="76"/>
      <c r="N117" s="76"/>
    </row>
    <row r="118">
      <c r="M118" s="76"/>
      <c r="N118" s="76"/>
    </row>
    <row r="119">
      <c r="M119" s="76"/>
      <c r="N119" s="76"/>
    </row>
    <row r="120">
      <c r="M120" s="76"/>
      <c r="N120" s="76"/>
    </row>
    <row r="121">
      <c r="M121" s="76"/>
      <c r="N121" s="76"/>
    </row>
    <row r="122">
      <c r="M122" s="76"/>
      <c r="N122" s="76"/>
    </row>
    <row r="123">
      <c r="M123" s="76"/>
      <c r="N123" s="76"/>
    </row>
    <row r="124">
      <c r="M124" s="76"/>
      <c r="N124" s="76"/>
    </row>
    <row r="125">
      <c r="M125" s="76"/>
      <c r="N125" s="76"/>
    </row>
    <row r="126">
      <c r="M126" s="76"/>
      <c r="N126" s="76"/>
    </row>
    <row r="127">
      <c r="M127" s="76"/>
      <c r="N127" s="76"/>
    </row>
    <row r="128">
      <c r="M128" s="76"/>
      <c r="N128" s="76"/>
    </row>
    <row r="129">
      <c r="M129" s="76"/>
      <c r="N129" s="76"/>
    </row>
    <row r="130">
      <c r="M130" s="76"/>
      <c r="N130" s="76"/>
    </row>
    <row r="131">
      <c r="M131" s="76"/>
      <c r="N131" s="76"/>
    </row>
    <row r="132">
      <c r="M132" s="76"/>
      <c r="N132" s="76"/>
    </row>
    <row r="133">
      <c r="M133" s="76"/>
      <c r="N133" s="76"/>
    </row>
    <row r="134">
      <c r="M134" s="76"/>
      <c r="N134" s="76"/>
    </row>
    <row r="135">
      <c r="M135" s="76"/>
      <c r="N135" s="76"/>
    </row>
    <row r="136">
      <c r="M136" s="76"/>
      <c r="N136" s="76"/>
    </row>
    <row r="137">
      <c r="M137" s="76"/>
      <c r="N137" s="76"/>
    </row>
    <row r="138">
      <c r="M138" s="76"/>
      <c r="N138" s="76"/>
    </row>
    <row r="139">
      <c r="M139" s="76"/>
      <c r="N139" s="76"/>
    </row>
    <row r="140">
      <c r="M140" s="76"/>
      <c r="N140" s="76"/>
    </row>
    <row r="141">
      <c r="M141" s="76"/>
      <c r="N141" s="76"/>
    </row>
    <row r="142">
      <c r="M142" s="76"/>
      <c r="N142" s="76"/>
    </row>
    <row r="143">
      <c r="M143" s="76"/>
      <c r="N143" s="76"/>
    </row>
    <row r="144">
      <c r="M144" s="76"/>
      <c r="N144" s="76"/>
    </row>
    <row r="145">
      <c r="M145" s="76"/>
      <c r="N145" s="76"/>
    </row>
    <row r="146">
      <c r="M146" s="76"/>
      <c r="N146" s="76"/>
    </row>
    <row r="147">
      <c r="M147" s="76"/>
      <c r="N147" s="76"/>
    </row>
    <row r="148">
      <c r="M148" s="76"/>
      <c r="N148" s="76"/>
    </row>
    <row r="149">
      <c r="M149" s="76"/>
      <c r="N149" s="76"/>
    </row>
    <row r="150">
      <c r="M150" s="76"/>
      <c r="N150" s="76"/>
    </row>
    <row r="151">
      <c r="M151" s="76"/>
      <c r="N151" s="76"/>
    </row>
    <row r="152">
      <c r="M152" s="76"/>
      <c r="N152" s="76"/>
    </row>
    <row r="153">
      <c r="M153" s="76"/>
      <c r="N153" s="76"/>
    </row>
    <row r="154">
      <c r="M154" s="76"/>
      <c r="N154" s="76"/>
    </row>
    <row r="155">
      <c r="M155" s="76"/>
      <c r="N155" s="76"/>
    </row>
    <row r="156">
      <c r="M156" s="76"/>
      <c r="N156" s="76"/>
    </row>
    <row r="157">
      <c r="M157" s="76"/>
      <c r="N157" s="76"/>
    </row>
    <row r="158">
      <c r="M158" s="76"/>
      <c r="N158" s="76"/>
    </row>
    <row r="159">
      <c r="M159" s="76"/>
      <c r="N159" s="76"/>
    </row>
    <row r="160">
      <c r="M160" s="76"/>
      <c r="N160" s="76"/>
    </row>
    <row r="161">
      <c r="M161" s="76"/>
      <c r="N161" s="76"/>
    </row>
    <row r="162">
      <c r="M162" s="76"/>
      <c r="N162" s="76"/>
    </row>
    <row r="163">
      <c r="M163" s="76"/>
      <c r="N163" s="76"/>
    </row>
    <row r="164">
      <c r="M164" s="76"/>
      <c r="N164" s="76"/>
    </row>
    <row r="165">
      <c r="M165" s="76"/>
      <c r="N165" s="76"/>
    </row>
    <row r="166">
      <c r="M166" s="76"/>
      <c r="N166" s="76"/>
    </row>
    <row r="167">
      <c r="M167" s="76"/>
      <c r="N167" s="76"/>
    </row>
    <row r="168">
      <c r="M168" s="76"/>
      <c r="N168" s="76"/>
    </row>
    <row r="169">
      <c r="M169" s="76"/>
      <c r="N169" s="76"/>
    </row>
    <row r="170">
      <c r="M170" s="76"/>
      <c r="N170" s="76"/>
    </row>
    <row r="171">
      <c r="M171" s="76"/>
      <c r="N171" s="76"/>
    </row>
    <row r="172">
      <c r="M172" s="76"/>
      <c r="N172" s="76"/>
    </row>
    <row r="173">
      <c r="M173" s="76"/>
      <c r="N173" s="76"/>
    </row>
    <row r="174">
      <c r="M174" s="76"/>
      <c r="N174" s="76"/>
    </row>
    <row r="175">
      <c r="M175" s="76"/>
      <c r="N175" s="76"/>
    </row>
    <row r="176">
      <c r="M176" s="76"/>
      <c r="N176" s="76"/>
    </row>
    <row r="177">
      <c r="M177" s="76"/>
      <c r="N177" s="76"/>
    </row>
    <row r="178">
      <c r="M178" s="76"/>
      <c r="N178" s="76"/>
    </row>
    <row r="179">
      <c r="M179" s="76"/>
      <c r="N179" s="76"/>
    </row>
    <row r="180">
      <c r="M180" s="76"/>
      <c r="N180" s="76"/>
    </row>
    <row r="181">
      <c r="M181" s="76"/>
      <c r="N181" s="76"/>
    </row>
    <row r="182">
      <c r="M182" s="76"/>
      <c r="N182" s="76"/>
    </row>
    <row r="183">
      <c r="M183" s="76"/>
      <c r="N183" s="76"/>
    </row>
    <row r="184">
      <c r="M184" s="76"/>
      <c r="N184" s="76"/>
    </row>
    <row r="185">
      <c r="M185" s="76"/>
      <c r="N185" s="76"/>
    </row>
    <row r="186">
      <c r="M186" s="76"/>
      <c r="N186" s="76"/>
    </row>
    <row r="187">
      <c r="M187" s="76"/>
      <c r="N187" s="76"/>
    </row>
    <row r="188">
      <c r="M188" s="76"/>
      <c r="N188" s="76"/>
    </row>
    <row r="189">
      <c r="M189" s="76"/>
      <c r="N189" s="76"/>
    </row>
    <row r="190">
      <c r="M190" s="76"/>
      <c r="N190" s="76"/>
    </row>
    <row r="191">
      <c r="M191" s="76"/>
      <c r="N191" s="76"/>
    </row>
    <row r="192">
      <c r="M192" s="76"/>
      <c r="N192" s="76"/>
    </row>
    <row r="193">
      <c r="M193" s="76"/>
      <c r="N193" s="76"/>
    </row>
    <row r="194">
      <c r="M194" s="76"/>
      <c r="N194" s="76"/>
    </row>
    <row r="195">
      <c r="M195" s="76"/>
      <c r="N195" s="76"/>
    </row>
    <row r="196">
      <c r="M196" s="76"/>
      <c r="N196" s="76"/>
    </row>
    <row r="197">
      <c r="M197" s="76"/>
      <c r="N197" s="76"/>
    </row>
    <row r="198">
      <c r="M198" s="76"/>
      <c r="N198" s="76"/>
    </row>
    <row r="199">
      <c r="M199" s="76"/>
      <c r="N199" s="76"/>
    </row>
    <row r="200">
      <c r="M200" s="76"/>
      <c r="N200" s="76"/>
    </row>
    <row r="201">
      <c r="M201" s="76"/>
      <c r="N201" s="76"/>
    </row>
    <row r="202">
      <c r="M202" s="76"/>
      <c r="N202" s="76"/>
    </row>
    <row r="203">
      <c r="M203" s="76"/>
      <c r="N203" s="76"/>
    </row>
    <row r="204">
      <c r="M204" s="76"/>
      <c r="N204" s="76"/>
    </row>
    <row r="205">
      <c r="M205" s="76"/>
      <c r="N205" s="76"/>
    </row>
    <row r="206">
      <c r="M206" s="76"/>
      <c r="N206" s="76"/>
    </row>
    <row r="207">
      <c r="M207" s="76"/>
      <c r="N207" s="76"/>
    </row>
    <row r="208">
      <c r="M208" s="76"/>
      <c r="N208" s="76"/>
    </row>
    <row r="209">
      <c r="M209" s="76"/>
      <c r="N209" s="76"/>
    </row>
    <row r="210">
      <c r="M210" s="76"/>
      <c r="N210" s="76"/>
    </row>
    <row r="211">
      <c r="M211" s="76"/>
      <c r="N211" s="76"/>
    </row>
    <row r="212">
      <c r="M212" s="76"/>
      <c r="N212" s="76"/>
    </row>
    <row r="213">
      <c r="M213" s="76"/>
      <c r="N213" s="76"/>
    </row>
    <row r="214">
      <c r="M214" s="76"/>
      <c r="N214" s="76"/>
    </row>
    <row r="215">
      <c r="M215" s="76"/>
      <c r="N215" s="76"/>
    </row>
    <row r="216">
      <c r="M216" s="76"/>
      <c r="N216" s="76"/>
    </row>
    <row r="217">
      <c r="M217" s="76"/>
      <c r="N217" s="76"/>
    </row>
    <row r="218">
      <c r="M218" s="76"/>
      <c r="N218" s="76"/>
    </row>
    <row r="219">
      <c r="M219" s="76"/>
      <c r="N219" s="76"/>
    </row>
    <row r="220">
      <c r="M220" s="76"/>
      <c r="N220" s="76"/>
    </row>
    <row r="221">
      <c r="M221" s="76"/>
      <c r="N221" s="76"/>
    </row>
    <row r="222">
      <c r="M222" s="76"/>
      <c r="N222" s="76"/>
    </row>
    <row r="223">
      <c r="M223" s="76"/>
      <c r="N223" s="76"/>
    </row>
    <row r="224">
      <c r="M224" s="76"/>
      <c r="N224" s="76"/>
    </row>
    <row r="225">
      <c r="M225" s="76"/>
      <c r="N225" s="76"/>
    </row>
    <row r="226">
      <c r="M226" s="76"/>
      <c r="N226" s="76"/>
    </row>
    <row r="227">
      <c r="M227" s="76"/>
      <c r="N227" s="76"/>
    </row>
    <row r="228">
      <c r="M228" s="76"/>
      <c r="N228" s="76"/>
    </row>
    <row r="229">
      <c r="M229" s="76"/>
      <c r="N229" s="76"/>
    </row>
    <row r="230">
      <c r="M230" s="76"/>
      <c r="N230" s="76"/>
    </row>
    <row r="231">
      <c r="M231" s="76"/>
      <c r="N231" s="76"/>
    </row>
    <row r="232">
      <c r="M232" s="76"/>
      <c r="N232" s="76"/>
    </row>
    <row r="233">
      <c r="M233" s="76"/>
      <c r="N233" s="76"/>
    </row>
    <row r="234">
      <c r="M234" s="76"/>
      <c r="N234" s="76"/>
    </row>
    <row r="235">
      <c r="M235" s="76"/>
      <c r="N235" s="76"/>
    </row>
    <row r="236">
      <c r="M236" s="76"/>
      <c r="N236" s="76"/>
    </row>
    <row r="237">
      <c r="M237" s="76"/>
      <c r="N237" s="76"/>
    </row>
    <row r="238">
      <c r="M238" s="76"/>
      <c r="N238" s="76"/>
    </row>
    <row r="239">
      <c r="M239" s="76"/>
      <c r="N239" s="76"/>
    </row>
    <row r="240">
      <c r="M240" s="76"/>
      <c r="N240" s="76"/>
    </row>
    <row r="241">
      <c r="M241" s="76"/>
      <c r="N241" s="76"/>
    </row>
    <row r="242">
      <c r="M242" s="76"/>
      <c r="N242" s="76"/>
    </row>
    <row r="243">
      <c r="M243" s="76"/>
      <c r="N243" s="76"/>
    </row>
    <row r="244">
      <c r="M244" s="76"/>
      <c r="N244" s="76"/>
    </row>
    <row r="245">
      <c r="M245" s="76"/>
      <c r="N245" s="76"/>
    </row>
    <row r="246">
      <c r="M246" s="76"/>
      <c r="N246" s="76"/>
    </row>
    <row r="247">
      <c r="M247" s="76"/>
      <c r="N247" s="76"/>
    </row>
    <row r="248">
      <c r="M248" s="76"/>
      <c r="N248" s="76"/>
    </row>
    <row r="249">
      <c r="M249" s="76"/>
      <c r="N249" s="76"/>
    </row>
    <row r="250">
      <c r="M250" s="76"/>
      <c r="N250" s="76"/>
    </row>
    <row r="251">
      <c r="M251" s="76"/>
      <c r="N251" s="76"/>
    </row>
    <row r="252">
      <c r="M252" s="76"/>
      <c r="N252" s="76"/>
    </row>
    <row r="253">
      <c r="M253" s="76"/>
      <c r="N253" s="76"/>
    </row>
    <row r="254">
      <c r="M254" s="76"/>
      <c r="N254" s="76"/>
    </row>
    <row r="255">
      <c r="M255" s="76"/>
      <c r="N255" s="76"/>
    </row>
    <row r="256">
      <c r="M256" s="76"/>
      <c r="N256" s="76"/>
    </row>
    <row r="257">
      <c r="M257" s="76"/>
      <c r="N257" s="76"/>
    </row>
    <row r="258">
      <c r="M258" s="76"/>
      <c r="N258" s="76"/>
    </row>
    <row r="259">
      <c r="M259" s="76"/>
      <c r="N259" s="76"/>
    </row>
    <row r="260">
      <c r="M260" s="76"/>
      <c r="N260" s="76"/>
    </row>
    <row r="261">
      <c r="M261" s="76"/>
      <c r="N261" s="76"/>
    </row>
    <row r="262">
      <c r="M262" s="76"/>
      <c r="N262" s="76"/>
    </row>
    <row r="263">
      <c r="M263" s="76"/>
      <c r="N263" s="76"/>
    </row>
    <row r="264">
      <c r="M264" s="76"/>
      <c r="N264" s="76"/>
    </row>
    <row r="265">
      <c r="M265" s="76"/>
      <c r="N265" s="76"/>
    </row>
    <row r="266">
      <c r="M266" s="76"/>
      <c r="N266" s="76"/>
    </row>
    <row r="267">
      <c r="M267" s="76"/>
      <c r="N267" s="76"/>
    </row>
    <row r="268">
      <c r="M268" s="76"/>
      <c r="N268" s="76"/>
    </row>
    <row r="269">
      <c r="M269" s="76"/>
      <c r="N269" s="76"/>
    </row>
    <row r="270">
      <c r="M270" s="76"/>
      <c r="N270" s="76"/>
    </row>
    <row r="271">
      <c r="M271" s="76"/>
      <c r="N271" s="76"/>
    </row>
    <row r="272">
      <c r="M272" s="76"/>
      <c r="N272" s="76"/>
    </row>
    <row r="273">
      <c r="M273" s="76"/>
      <c r="N273" s="76"/>
    </row>
    <row r="274">
      <c r="M274" s="76"/>
      <c r="N274" s="76"/>
    </row>
    <row r="275">
      <c r="M275" s="76"/>
      <c r="N275" s="76"/>
    </row>
    <row r="276">
      <c r="M276" s="76"/>
      <c r="N276" s="76"/>
    </row>
    <row r="277">
      <c r="M277" s="76"/>
      <c r="N277" s="76"/>
    </row>
    <row r="278">
      <c r="M278" s="76"/>
      <c r="N278" s="76"/>
    </row>
    <row r="279">
      <c r="M279" s="76"/>
      <c r="N279" s="76"/>
    </row>
    <row r="280">
      <c r="M280" s="76"/>
      <c r="N280" s="76"/>
    </row>
    <row r="281">
      <c r="M281" s="76"/>
      <c r="N281" s="76"/>
    </row>
    <row r="282">
      <c r="M282" s="76"/>
      <c r="N282" s="76"/>
    </row>
    <row r="283">
      <c r="M283" s="76"/>
      <c r="N283" s="76"/>
    </row>
    <row r="284">
      <c r="M284" s="76"/>
      <c r="N284" s="76"/>
    </row>
    <row r="285">
      <c r="M285" s="76"/>
      <c r="N285" s="76"/>
    </row>
    <row r="286">
      <c r="M286" s="76"/>
      <c r="N286" s="76"/>
    </row>
    <row r="287">
      <c r="M287" s="76"/>
      <c r="N287" s="76"/>
    </row>
    <row r="288">
      <c r="M288" s="76"/>
      <c r="N288" s="76"/>
    </row>
    <row r="289">
      <c r="M289" s="76"/>
      <c r="N289" s="76"/>
    </row>
    <row r="290">
      <c r="M290" s="76"/>
      <c r="N290" s="76"/>
    </row>
    <row r="291">
      <c r="M291" s="76"/>
      <c r="N291" s="76"/>
    </row>
    <row r="292">
      <c r="M292" s="76"/>
      <c r="N292" s="76"/>
    </row>
    <row r="293">
      <c r="M293" s="76"/>
      <c r="N293" s="76"/>
    </row>
    <row r="294">
      <c r="M294" s="76"/>
      <c r="N294" s="76"/>
    </row>
    <row r="295">
      <c r="M295" s="76"/>
      <c r="N295" s="76"/>
    </row>
    <row r="296">
      <c r="M296" s="76"/>
      <c r="N296" s="76"/>
    </row>
    <row r="297">
      <c r="M297" s="76"/>
      <c r="N297" s="76"/>
    </row>
    <row r="298">
      <c r="M298" s="76"/>
      <c r="N298" s="76"/>
    </row>
    <row r="299">
      <c r="M299" s="76"/>
      <c r="N299" s="76"/>
    </row>
    <row r="300">
      <c r="M300" s="76"/>
      <c r="N300" s="76"/>
    </row>
    <row r="301">
      <c r="M301" s="76"/>
      <c r="N301" s="76"/>
    </row>
    <row r="302">
      <c r="M302" s="76"/>
      <c r="N302" s="76"/>
    </row>
    <row r="303">
      <c r="M303" s="76"/>
      <c r="N303" s="76"/>
    </row>
    <row r="304">
      <c r="M304" s="76"/>
      <c r="N304" s="76"/>
    </row>
    <row r="305">
      <c r="M305" s="76"/>
      <c r="N305" s="76"/>
    </row>
    <row r="306">
      <c r="M306" s="76"/>
      <c r="N306" s="76"/>
    </row>
    <row r="307">
      <c r="M307" s="76"/>
      <c r="N307" s="76"/>
    </row>
    <row r="308">
      <c r="M308" s="76"/>
      <c r="N308" s="76"/>
    </row>
    <row r="309">
      <c r="M309" s="76"/>
      <c r="N309" s="76"/>
    </row>
    <row r="310">
      <c r="M310" s="76"/>
      <c r="N310" s="76"/>
    </row>
    <row r="311">
      <c r="M311" s="76"/>
      <c r="N311" s="76"/>
    </row>
    <row r="312">
      <c r="M312" s="76"/>
      <c r="N312" s="76"/>
    </row>
    <row r="313">
      <c r="M313" s="76"/>
      <c r="N313" s="76"/>
    </row>
    <row r="314">
      <c r="M314" s="76"/>
      <c r="N314" s="76"/>
    </row>
    <row r="315">
      <c r="M315" s="76"/>
      <c r="N315" s="76"/>
    </row>
    <row r="316">
      <c r="M316" s="76"/>
      <c r="N316" s="76"/>
    </row>
    <row r="317">
      <c r="M317" s="76"/>
      <c r="N317" s="76"/>
    </row>
    <row r="318">
      <c r="M318" s="76"/>
      <c r="N318" s="76"/>
    </row>
    <row r="319">
      <c r="M319" s="76"/>
      <c r="N319" s="76"/>
    </row>
    <row r="320">
      <c r="M320" s="76"/>
      <c r="N320" s="76"/>
    </row>
    <row r="321">
      <c r="M321" s="76"/>
      <c r="N321" s="76"/>
    </row>
    <row r="322">
      <c r="M322" s="76"/>
      <c r="N322" s="76"/>
    </row>
    <row r="323">
      <c r="M323" s="76"/>
      <c r="N323" s="76"/>
    </row>
    <row r="324">
      <c r="M324" s="76"/>
      <c r="N324" s="76"/>
    </row>
    <row r="325">
      <c r="M325" s="76"/>
      <c r="N325" s="76"/>
    </row>
    <row r="326">
      <c r="M326" s="76"/>
      <c r="N326" s="76"/>
    </row>
    <row r="327">
      <c r="M327" s="76"/>
      <c r="N327" s="76"/>
    </row>
    <row r="328">
      <c r="M328" s="76"/>
      <c r="N328" s="76"/>
    </row>
    <row r="329">
      <c r="M329" s="76"/>
      <c r="N329" s="76"/>
    </row>
    <row r="330">
      <c r="M330" s="76"/>
      <c r="N330" s="76"/>
    </row>
    <row r="331">
      <c r="M331" s="76"/>
      <c r="N331" s="76"/>
    </row>
    <row r="332">
      <c r="M332" s="76"/>
      <c r="N332" s="76"/>
    </row>
    <row r="333">
      <c r="M333" s="76"/>
      <c r="N333" s="76"/>
    </row>
    <row r="334">
      <c r="M334" s="76"/>
      <c r="N334" s="76"/>
    </row>
    <row r="335">
      <c r="M335" s="76"/>
      <c r="N335" s="76"/>
    </row>
    <row r="336">
      <c r="M336" s="76"/>
      <c r="N336" s="76"/>
    </row>
    <row r="337">
      <c r="M337" s="76"/>
      <c r="N337" s="76"/>
    </row>
    <row r="338">
      <c r="M338" s="76"/>
      <c r="N338" s="76"/>
    </row>
    <row r="339">
      <c r="M339" s="76"/>
      <c r="N339" s="76"/>
    </row>
    <row r="340">
      <c r="M340" s="76"/>
      <c r="N340" s="76"/>
    </row>
    <row r="341">
      <c r="M341" s="76"/>
      <c r="N341" s="76"/>
    </row>
    <row r="342">
      <c r="M342" s="76"/>
      <c r="N342" s="76"/>
    </row>
    <row r="343">
      <c r="M343" s="76"/>
      <c r="N343" s="76"/>
    </row>
    <row r="344">
      <c r="M344" s="76"/>
      <c r="N344" s="76"/>
    </row>
    <row r="345">
      <c r="M345" s="76"/>
      <c r="N345" s="76"/>
    </row>
    <row r="346">
      <c r="M346" s="76"/>
      <c r="N346" s="76"/>
    </row>
    <row r="347">
      <c r="M347" s="76"/>
      <c r="N347" s="76"/>
    </row>
    <row r="348">
      <c r="M348" s="76"/>
      <c r="N348" s="76"/>
    </row>
    <row r="349">
      <c r="M349" s="76"/>
      <c r="N349" s="76"/>
    </row>
    <row r="350">
      <c r="M350" s="76"/>
      <c r="N350" s="76"/>
    </row>
    <row r="351">
      <c r="M351" s="76"/>
      <c r="N351" s="76"/>
    </row>
    <row r="352">
      <c r="M352" s="76"/>
      <c r="N352" s="76"/>
    </row>
    <row r="353">
      <c r="M353" s="76"/>
      <c r="N353" s="76"/>
    </row>
    <row r="354">
      <c r="M354" s="76"/>
      <c r="N354" s="76"/>
    </row>
    <row r="355">
      <c r="M355" s="76"/>
      <c r="N355" s="76"/>
    </row>
    <row r="356">
      <c r="M356" s="76"/>
      <c r="N356" s="76"/>
    </row>
    <row r="357">
      <c r="M357" s="76"/>
      <c r="N357" s="76"/>
    </row>
    <row r="358">
      <c r="M358" s="76"/>
      <c r="N358" s="76"/>
    </row>
    <row r="359">
      <c r="M359" s="76"/>
      <c r="N359" s="76"/>
    </row>
    <row r="360">
      <c r="M360" s="76"/>
      <c r="N360" s="76"/>
    </row>
    <row r="361">
      <c r="M361" s="76"/>
      <c r="N361" s="76"/>
    </row>
    <row r="362">
      <c r="M362" s="76"/>
      <c r="N362" s="76"/>
    </row>
    <row r="363">
      <c r="M363" s="76"/>
      <c r="N363" s="76"/>
    </row>
    <row r="364">
      <c r="M364" s="76"/>
      <c r="N364" s="76"/>
    </row>
    <row r="365">
      <c r="M365" s="76"/>
      <c r="N365" s="76"/>
    </row>
    <row r="366">
      <c r="M366" s="76"/>
      <c r="N366" s="76"/>
    </row>
    <row r="367">
      <c r="M367" s="76"/>
      <c r="N367" s="76"/>
    </row>
    <row r="368">
      <c r="M368" s="76"/>
      <c r="N368" s="76"/>
    </row>
    <row r="369">
      <c r="M369" s="76"/>
      <c r="N369" s="76"/>
    </row>
    <row r="370">
      <c r="M370" s="76"/>
      <c r="N370" s="76"/>
    </row>
    <row r="371">
      <c r="M371" s="76"/>
      <c r="N371" s="76"/>
    </row>
    <row r="372">
      <c r="M372" s="76"/>
      <c r="N372" s="76"/>
    </row>
    <row r="373">
      <c r="M373" s="76"/>
      <c r="N373" s="76"/>
    </row>
    <row r="374">
      <c r="M374" s="76"/>
      <c r="N374" s="76"/>
    </row>
    <row r="375">
      <c r="M375" s="76"/>
      <c r="N375" s="76"/>
    </row>
    <row r="376">
      <c r="M376" s="76"/>
      <c r="N376" s="76"/>
    </row>
    <row r="377">
      <c r="M377" s="76"/>
      <c r="N377" s="76"/>
    </row>
    <row r="378">
      <c r="M378" s="76"/>
      <c r="N378" s="76"/>
    </row>
    <row r="379">
      <c r="M379" s="76"/>
      <c r="N379" s="76"/>
    </row>
    <row r="380">
      <c r="M380" s="76"/>
      <c r="N380" s="76"/>
    </row>
    <row r="381">
      <c r="M381" s="76"/>
      <c r="N381" s="76"/>
    </row>
    <row r="382">
      <c r="M382" s="76"/>
      <c r="N382" s="76"/>
    </row>
    <row r="383">
      <c r="M383" s="76"/>
      <c r="N383" s="76"/>
    </row>
    <row r="384">
      <c r="M384" s="76"/>
      <c r="N384" s="76"/>
    </row>
    <row r="385">
      <c r="M385" s="76"/>
      <c r="N385" s="76"/>
    </row>
    <row r="386">
      <c r="M386" s="76"/>
      <c r="N386" s="76"/>
    </row>
    <row r="387">
      <c r="M387" s="76"/>
      <c r="N387" s="76"/>
    </row>
    <row r="388">
      <c r="M388" s="76"/>
      <c r="N388" s="76"/>
    </row>
    <row r="389">
      <c r="M389" s="76"/>
      <c r="N389" s="76"/>
    </row>
    <row r="390">
      <c r="M390" s="76"/>
      <c r="N390" s="76"/>
    </row>
    <row r="391">
      <c r="M391" s="76"/>
      <c r="N391" s="76"/>
    </row>
    <row r="392">
      <c r="M392" s="76"/>
      <c r="N392" s="76"/>
    </row>
    <row r="393">
      <c r="M393" s="76"/>
      <c r="N393" s="76"/>
    </row>
    <row r="394">
      <c r="M394" s="76"/>
      <c r="N394" s="76"/>
    </row>
    <row r="395">
      <c r="M395" s="76"/>
      <c r="N395" s="76"/>
    </row>
    <row r="396">
      <c r="M396" s="76"/>
      <c r="N396" s="76"/>
    </row>
    <row r="397">
      <c r="M397" s="76"/>
      <c r="N397" s="76"/>
    </row>
    <row r="398">
      <c r="M398" s="76"/>
      <c r="N398" s="76"/>
    </row>
    <row r="399">
      <c r="M399" s="76"/>
      <c r="N399" s="76"/>
    </row>
    <row r="400">
      <c r="M400" s="76"/>
      <c r="N400" s="76"/>
    </row>
    <row r="401">
      <c r="M401" s="76"/>
      <c r="N401" s="76"/>
    </row>
    <row r="402">
      <c r="M402" s="76"/>
      <c r="N402" s="76"/>
    </row>
    <row r="403">
      <c r="M403" s="76"/>
      <c r="N403" s="76"/>
    </row>
    <row r="404">
      <c r="M404" s="76"/>
      <c r="N404" s="76"/>
    </row>
    <row r="405">
      <c r="M405" s="76"/>
      <c r="N405" s="76"/>
    </row>
    <row r="406">
      <c r="M406" s="76"/>
      <c r="N406" s="76"/>
    </row>
    <row r="407">
      <c r="M407" s="76"/>
      <c r="N407" s="76"/>
    </row>
    <row r="408">
      <c r="M408" s="76"/>
      <c r="N408" s="76"/>
    </row>
    <row r="409">
      <c r="M409" s="76"/>
      <c r="N409" s="76"/>
    </row>
    <row r="410">
      <c r="M410" s="76"/>
      <c r="N410" s="76"/>
    </row>
    <row r="411">
      <c r="M411" s="76"/>
      <c r="N411" s="76"/>
    </row>
    <row r="412">
      <c r="M412" s="76"/>
      <c r="N412" s="76"/>
    </row>
    <row r="413">
      <c r="M413" s="76"/>
      <c r="N413" s="76"/>
    </row>
    <row r="414">
      <c r="M414" s="76"/>
      <c r="N414" s="76"/>
    </row>
    <row r="415">
      <c r="M415" s="76"/>
      <c r="N415" s="76"/>
    </row>
    <row r="416">
      <c r="M416" s="76"/>
      <c r="N416" s="76"/>
    </row>
    <row r="417">
      <c r="M417" s="76"/>
      <c r="N417" s="76"/>
    </row>
    <row r="418">
      <c r="M418" s="76"/>
      <c r="N418" s="76"/>
    </row>
    <row r="419">
      <c r="M419" s="76"/>
      <c r="N419" s="76"/>
    </row>
    <row r="420">
      <c r="M420" s="76"/>
      <c r="N420" s="76"/>
    </row>
    <row r="421">
      <c r="M421" s="76"/>
      <c r="N421" s="76"/>
    </row>
    <row r="422">
      <c r="M422" s="76"/>
      <c r="N422" s="76"/>
    </row>
    <row r="423">
      <c r="M423" s="76"/>
      <c r="N423" s="76"/>
    </row>
    <row r="424">
      <c r="M424" s="76"/>
      <c r="N424" s="76"/>
    </row>
    <row r="425">
      <c r="M425" s="76"/>
      <c r="N425" s="76"/>
    </row>
    <row r="426">
      <c r="M426" s="76"/>
      <c r="N426" s="76"/>
    </row>
    <row r="427">
      <c r="M427" s="76"/>
      <c r="N427" s="76"/>
    </row>
    <row r="428">
      <c r="M428" s="76"/>
      <c r="N428" s="76"/>
    </row>
    <row r="429">
      <c r="M429" s="76"/>
      <c r="N429" s="76"/>
    </row>
    <row r="430">
      <c r="M430" s="76"/>
      <c r="N430" s="76"/>
    </row>
    <row r="431">
      <c r="M431" s="76"/>
      <c r="N431" s="76"/>
    </row>
    <row r="432">
      <c r="M432" s="76"/>
      <c r="N432" s="76"/>
    </row>
    <row r="433">
      <c r="M433" s="76"/>
      <c r="N433" s="76"/>
    </row>
    <row r="434">
      <c r="M434" s="76"/>
      <c r="N434" s="76"/>
    </row>
    <row r="435">
      <c r="M435" s="76"/>
      <c r="N435" s="76"/>
    </row>
    <row r="436">
      <c r="M436" s="76"/>
      <c r="N436" s="76"/>
    </row>
    <row r="437">
      <c r="M437" s="76"/>
      <c r="N437" s="76"/>
    </row>
    <row r="438">
      <c r="M438" s="76"/>
      <c r="N438" s="76"/>
    </row>
    <row r="439">
      <c r="M439" s="76"/>
      <c r="N439" s="76"/>
    </row>
    <row r="440">
      <c r="M440" s="76"/>
      <c r="N440" s="76"/>
    </row>
    <row r="441">
      <c r="M441" s="76"/>
      <c r="N441" s="76"/>
    </row>
    <row r="442">
      <c r="M442" s="76"/>
      <c r="N442" s="76"/>
    </row>
    <row r="443">
      <c r="M443" s="76"/>
      <c r="N443" s="76"/>
    </row>
    <row r="444">
      <c r="M444" s="76"/>
      <c r="N444" s="76"/>
    </row>
    <row r="445">
      <c r="M445" s="76"/>
      <c r="N445" s="76"/>
    </row>
    <row r="446">
      <c r="M446" s="76"/>
      <c r="N446" s="76"/>
    </row>
    <row r="447">
      <c r="M447" s="76"/>
      <c r="N447" s="76"/>
    </row>
    <row r="448">
      <c r="M448" s="76"/>
      <c r="N448" s="76"/>
    </row>
    <row r="449">
      <c r="M449" s="76"/>
      <c r="N449" s="76"/>
    </row>
    <row r="450">
      <c r="M450" s="76"/>
      <c r="N450" s="76"/>
    </row>
    <row r="451">
      <c r="M451" s="76"/>
      <c r="N451" s="76"/>
    </row>
    <row r="452">
      <c r="M452" s="76"/>
      <c r="N452" s="76"/>
    </row>
    <row r="453">
      <c r="M453" s="76"/>
      <c r="N453" s="76"/>
    </row>
    <row r="454">
      <c r="M454" s="76"/>
      <c r="N454" s="76"/>
    </row>
    <row r="455">
      <c r="M455" s="76"/>
      <c r="N455" s="76"/>
    </row>
    <row r="456">
      <c r="M456" s="76"/>
      <c r="N456" s="76"/>
    </row>
    <row r="457">
      <c r="M457" s="76"/>
      <c r="N457" s="76"/>
    </row>
    <row r="458">
      <c r="M458" s="76"/>
      <c r="N458" s="76"/>
    </row>
    <row r="459">
      <c r="M459" s="76"/>
      <c r="N459" s="76"/>
    </row>
    <row r="460">
      <c r="M460" s="76"/>
      <c r="N460" s="76"/>
    </row>
    <row r="461">
      <c r="M461" s="76"/>
      <c r="N461" s="76"/>
    </row>
    <row r="462">
      <c r="M462" s="76"/>
      <c r="N462" s="76"/>
    </row>
    <row r="463">
      <c r="M463" s="76"/>
      <c r="N463" s="76"/>
    </row>
    <row r="464">
      <c r="M464" s="76"/>
      <c r="N464" s="76"/>
    </row>
    <row r="465">
      <c r="M465" s="76"/>
      <c r="N465" s="76"/>
    </row>
    <row r="466">
      <c r="M466" s="76"/>
      <c r="N466" s="76"/>
    </row>
    <row r="467">
      <c r="M467" s="76"/>
      <c r="N467" s="76"/>
    </row>
    <row r="468">
      <c r="M468" s="76"/>
      <c r="N468" s="76"/>
    </row>
    <row r="469">
      <c r="M469" s="76"/>
      <c r="N469" s="76"/>
    </row>
    <row r="470">
      <c r="M470" s="76"/>
      <c r="N470" s="76"/>
    </row>
    <row r="471">
      <c r="M471" s="76"/>
      <c r="N471" s="76"/>
    </row>
    <row r="472">
      <c r="M472" s="76"/>
      <c r="N472" s="76"/>
    </row>
    <row r="473">
      <c r="M473" s="76"/>
      <c r="N473" s="76"/>
    </row>
    <row r="474">
      <c r="M474" s="76"/>
      <c r="N474" s="76"/>
    </row>
    <row r="475">
      <c r="M475" s="76"/>
      <c r="N475" s="76"/>
    </row>
    <row r="476">
      <c r="M476" s="76"/>
      <c r="N476" s="76"/>
    </row>
    <row r="477">
      <c r="M477" s="76"/>
      <c r="N477" s="76"/>
    </row>
    <row r="478">
      <c r="M478" s="76"/>
      <c r="N478" s="76"/>
    </row>
    <row r="479">
      <c r="M479" s="76"/>
      <c r="N479" s="76"/>
    </row>
    <row r="480">
      <c r="M480" s="76"/>
      <c r="N480" s="76"/>
    </row>
    <row r="481">
      <c r="M481" s="76"/>
      <c r="N481" s="76"/>
    </row>
    <row r="482">
      <c r="M482" s="76"/>
      <c r="N482" s="76"/>
    </row>
    <row r="483">
      <c r="M483" s="76"/>
      <c r="N483" s="76"/>
    </row>
    <row r="484">
      <c r="M484" s="76"/>
      <c r="N484" s="76"/>
    </row>
    <row r="485">
      <c r="M485" s="76"/>
      <c r="N485" s="76"/>
    </row>
    <row r="486">
      <c r="M486" s="76"/>
      <c r="N486" s="76"/>
    </row>
    <row r="487">
      <c r="M487" s="76"/>
      <c r="N487" s="76"/>
    </row>
    <row r="488">
      <c r="M488" s="76"/>
      <c r="N488" s="76"/>
    </row>
    <row r="489">
      <c r="M489" s="76"/>
      <c r="N489" s="76"/>
    </row>
    <row r="490">
      <c r="M490" s="76"/>
      <c r="N490" s="76"/>
    </row>
    <row r="491">
      <c r="M491" s="76"/>
      <c r="N491" s="76"/>
    </row>
    <row r="492">
      <c r="M492" s="76"/>
      <c r="N492" s="76"/>
    </row>
    <row r="493">
      <c r="M493" s="76"/>
      <c r="N493" s="76"/>
    </row>
    <row r="494">
      <c r="M494" s="76"/>
      <c r="N494" s="76"/>
    </row>
    <row r="495">
      <c r="M495" s="76"/>
      <c r="N495" s="76"/>
    </row>
    <row r="496">
      <c r="M496" s="76"/>
      <c r="N496" s="76"/>
    </row>
    <row r="497">
      <c r="M497" s="76"/>
      <c r="N497" s="76"/>
    </row>
    <row r="498">
      <c r="M498" s="76"/>
      <c r="N498" s="76"/>
    </row>
    <row r="499">
      <c r="M499" s="76"/>
      <c r="N499" s="76"/>
    </row>
    <row r="500">
      <c r="M500" s="76"/>
      <c r="N500" s="76"/>
    </row>
    <row r="501">
      <c r="M501" s="76"/>
      <c r="N501" s="76"/>
    </row>
    <row r="502">
      <c r="M502" s="76"/>
      <c r="N502" s="76"/>
    </row>
    <row r="503">
      <c r="M503" s="76"/>
      <c r="N503" s="76"/>
    </row>
    <row r="504">
      <c r="M504" s="76"/>
      <c r="N504" s="76"/>
    </row>
    <row r="505">
      <c r="M505" s="76"/>
      <c r="N505" s="76"/>
    </row>
    <row r="506">
      <c r="M506" s="76"/>
      <c r="N506" s="76"/>
    </row>
    <row r="507">
      <c r="M507" s="76"/>
      <c r="N507" s="76"/>
    </row>
    <row r="508">
      <c r="M508" s="76"/>
      <c r="N508" s="76"/>
    </row>
    <row r="509">
      <c r="M509" s="76"/>
      <c r="N509" s="76"/>
    </row>
    <row r="510">
      <c r="M510" s="76"/>
      <c r="N510" s="76"/>
    </row>
    <row r="511">
      <c r="M511" s="76"/>
      <c r="N511" s="76"/>
    </row>
    <row r="512">
      <c r="M512" s="76"/>
      <c r="N512" s="76"/>
    </row>
    <row r="513">
      <c r="M513" s="76"/>
      <c r="N513" s="76"/>
    </row>
    <row r="514">
      <c r="M514" s="76"/>
      <c r="N514" s="76"/>
    </row>
    <row r="515">
      <c r="M515" s="76"/>
      <c r="N515" s="76"/>
    </row>
    <row r="516">
      <c r="M516" s="76"/>
      <c r="N516" s="76"/>
    </row>
    <row r="517">
      <c r="M517" s="76"/>
      <c r="N517" s="76"/>
    </row>
    <row r="518">
      <c r="M518" s="76"/>
      <c r="N518" s="76"/>
    </row>
    <row r="519">
      <c r="M519" s="76"/>
      <c r="N519" s="76"/>
    </row>
    <row r="520">
      <c r="M520" s="76"/>
      <c r="N520" s="76"/>
    </row>
    <row r="521">
      <c r="M521" s="76"/>
      <c r="N521" s="76"/>
    </row>
    <row r="522">
      <c r="M522" s="76"/>
      <c r="N522" s="76"/>
    </row>
    <row r="523">
      <c r="M523" s="76"/>
      <c r="N523" s="76"/>
    </row>
    <row r="524">
      <c r="M524" s="76"/>
      <c r="N524" s="76"/>
    </row>
    <row r="525">
      <c r="M525" s="76"/>
      <c r="N525" s="76"/>
    </row>
    <row r="526">
      <c r="M526" s="76"/>
      <c r="N526" s="76"/>
    </row>
    <row r="527">
      <c r="M527" s="76"/>
      <c r="N527" s="76"/>
    </row>
    <row r="528">
      <c r="M528" s="76"/>
      <c r="N528" s="76"/>
    </row>
    <row r="529">
      <c r="M529" s="76"/>
      <c r="N529" s="76"/>
    </row>
    <row r="530">
      <c r="M530" s="76"/>
      <c r="N530" s="76"/>
    </row>
    <row r="531">
      <c r="M531" s="76"/>
      <c r="N531" s="76"/>
    </row>
    <row r="532">
      <c r="M532" s="76"/>
      <c r="N532" s="76"/>
    </row>
    <row r="533">
      <c r="M533" s="76"/>
      <c r="N533" s="76"/>
    </row>
    <row r="534">
      <c r="M534" s="76"/>
      <c r="N534" s="76"/>
    </row>
    <row r="535">
      <c r="M535" s="76"/>
      <c r="N535" s="76"/>
    </row>
    <row r="536">
      <c r="M536" s="76"/>
      <c r="N536" s="76"/>
    </row>
    <row r="537">
      <c r="M537" s="76"/>
      <c r="N537" s="76"/>
    </row>
    <row r="538">
      <c r="M538" s="76"/>
      <c r="N538" s="76"/>
    </row>
    <row r="539">
      <c r="M539" s="76"/>
      <c r="N539" s="76"/>
    </row>
    <row r="540">
      <c r="M540" s="76"/>
      <c r="N540" s="76"/>
    </row>
    <row r="541">
      <c r="M541" s="76"/>
      <c r="N541" s="76"/>
    </row>
    <row r="542">
      <c r="M542" s="76"/>
      <c r="N542" s="76"/>
    </row>
    <row r="543">
      <c r="M543" s="76"/>
      <c r="N543" s="76"/>
    </row>
    <row r="544">
      <c r="M544" s="76"/>
      <c r="N544" s="76"/>
    </row>
    <row r="545">
      <c r="M545" s="76"/>
      <c r="N545" s="76"/>
    </row>
    <row r="546">
      <c r="M546" s="76"/>
      <c r="N546" s="76"/>
    </row>
    <row r="547">
      <c r="M547" s="76"/>
      <c r="N547" s="76"/>
    </row>
    <row r="548">
      <c r="M548" s="76"/>
      <c r="N548" s="76"/>
    </row>
    <row r="549">
      <c r="M549" s="76"/>
      <c r="N549" s="76"/>
    </row>
    <row r="550">
      <c r="M550" s="76"/>
      <c r="N550" s="76"/>
    </row>
    <row r="551">
      <c r="M551" s="76"/>
      <c r="N551" s="76"/>
    </row>
    <row r="552">
      <c r="M552" s="76"/>
      <c r="N552" s="76"/>
    </row>
    <row r="553">
      <c r="M553" s="76"/>
      <c r="N553" s="76"/>
    </row>
    <row r="554">
      <c r="M554" s="76"/>
      <c r="N554" s="76"/>
    </row>
    <row r="555">
      <c r="M555" s="76"/>
      <c r="N555" s="76"/>
    </row>
    <row r="556">
      <c r="M556" s="76"/>
      <c r="N556" s="76"/>
    </row>
    <row r="557">
      <c r="M557" s="76"/>
      <c r="N557" s="76"/>
    </row>
    <row r="558">
      <c r="M558" s="76"/>
      <c r="N558" s="76"/>
    </row>
    <row r="559">
      <c r="M559" s="76"/>
      <c r="N559" s="76"/>
    </row>
    <row r="560">
      <c r="M560" s="76"/>
      <c r="N560" s="76"/>
    </row>
    <row r="561">
      <c r="M561" s="76"/>
      <c r="N561" s="76"/>
    </row>
    <row r="562">
      <c r="M562" s="76"/>
      <c r="N562" s="76"/>
    </row>
    <row r="563">
      <c r="M563" s="76"/>
      <c r="N563" s="76"/>
    </row>
    <row r="564">
      <c r="M564" s="76"/>
      <c r="N564" s="76"/>
    </row>
    <row r="565">
      <c r="M565" s="76"/>
      <c r="N565" s="76"/>
    </row>
    <row r="566">
      <c r="M566" s="76"/>
      <c r="N566" s="76"/>
    </row>
    <row r="567">
      <c r="M567" s="76"/>
      <c r="N567" s="76"/>
    </row>
    <row r="568">
      <c r="M568" s="76"/>
      <c r="N568" s="76"/>
    </row>
    <row r="569">
      <c r="M569" s="76"/>
      <c r="N569" s="76"/>
    </row>
    <row r="570">
      <c r="M570" s="76"/>
      <c r="N570" s="76"/>
    </row>
    <row r="571">
      <c r="M571" s="76"/>
      <c r="N571" s="76"/>
    </row>
    <row r="572">
      <c r="M572" s="76"/>
      <c r="N572" s="76"/>
    </row>
    <row r="573">
      <c r="M573" s="76"/>
      <c r="N573" s="76"/>
    </row>
    <row r="574">
      <c r="M574" s="76"/>
      <c r="N574" s="76"/>
    </row>
    <row r="575">
      <c r="M575" s="76"/>
      <c r="N575" s="76"/>
    </row>
    <row r="576">
      <c r="M576" s="76"/>
      <c r="N576" s="76"/>
    </row>
    <row r="577">
      <c r="M577" s="76"/>
      <c r="N577" s="76"/>
    </row>
    <row r="578">
      <c r="M578" s="76"/>
      <c r="N578" s="76"/>
    </row>
    <row r="579">
      <c r="M579" s="76"/>
      <c r="N579" s="76"/>
    </row>
    <row r="580">
      <c r="M580" s="76"/>
      <c r="N580" s="76"/>
    </row>
    <row r="581">
      <c r="M581" s="76"/>
      <c r="N581" s="76"/>
    </row>
    <row r="582">
      <c r="M582" s="76"/>
      <c r="N582" s="76"/>
    </row>
    <row r="583">
      <c r="M583" s="76"/>
      <c r="N583" s="76"/>
    </row>
    <row r="584">
      <c r="M584" s="76"/>
      <c r="N584" s="76"/>
    </row>
    <row r="585">
      <c r="M585" s="76"/>
      <c r="N585" s="76"/>
    </row>
    <row r="586">
      <c r="M586" s="76"/>
      <c r="N586" s="76"/>
    </row>
    <row r="587">
      <c r="M587" s="76"/>
      <c r="N587" s="76"/>
    </row>
    <row r="588">
      <c r="M588" s="76"/>
      <c r="N588" s="76"/>
    </row>
    <row r="589">
      <c r="M589" s="76"/>
      <c r="N589" s="76"/>
    </row>
    <row r="590">
      <c r="M590" s="76"/>
      <c r="N590" s="76"/>
    </row>
    <row r="591">
      <c r="M591" s="76"/>
      <c r="N591" s="76"/>
    </row>
    <row r="592">
      <c r="M592" s="76"/>
      <c r="N592" s="76"/>
    </row>
    <row r="593">
      <c r="M593" s="76"/>
      <c r="N593" s="76"/>
    </row>
    <row r="594">
      <c r="M594" s="76"/>
      <c r="N594" s="76"/>
    </row>
    <row r="595">
      <c r="M595" s="76"/>
      <c r="N595" s="76"/>
    </row>
    <row r="596">
      <c r="M596" s="76"/>
      <c r="N596" s="76"/>
    </row>
    <row r="597">
      <c r="M597" s="76"/>
      <c r="N597" s="76"/>
    </row>
    <row r="598">
      <c r="M598" s="76"/>
      <c r="N598" s="76"/>
    </row>
    <row r="599">
      <c r="M599" s="76"/>
      <c r="N599" s="76"/>
    </row>
    <row r="600">
      <c r="M600" s="76"/>
      <c r="N600" s="76"/>
    </row>
    <row r="601">
      <c r="M601" s="76"/>
      <c r="N601" s="76"/>
    </row>
    <row r="602">
      <c r="M602" s="76"/>
      <c r="N602" s="76"/>
    </row>
    <row r="603">
      <c r="M603" s="76"/>
      <c r="N603" s="76"/>
    </row>
    <row r="604">
      <c r="M604" s="76"/>
      <c r="N604" s="76"/>
    </row>
    <row r="605">
      <c r="M605" s="76"/>
      <c r="N605" s="76"/>
    </row>
    <row r="606">
      <c r="M606" s="76"/>
      <c r="N606" s="76"/>
    </row>
    <row r="607">
      <c r="M607" s="76"/>
      <c r="N607" s="76"/>
    </row>
    <row r="608">
      <c r="M608" s="76"/>
      <c r="N608" s="76"/>
    </row>
    <row r="609">
      <c r="M609" s="76"/>
      <c r="N609" s="76"/>
    </row>
    <row r="610">
      <c r="M610" s="76"/>
      <c r="N610" s="76"/>
    </row>
    <row r="611">
      <c r="M611" s="76"/>
      <c r="N611" s="76"/>
    </row>
    <row r="612">
      <c r="M612" s="76"/>
      <c r="N612" s="76"/>
    </row>
    <row r="613">
      <c r="M613" s="76"/>
      <c r="N613" s="76"/>
    </row>
    <row r="614">
      <c r="M614" s="76"/>
      <c r="N614" s="76"/>
    </row>
    <row r="615">
      <c r="M615" s="76"/>
      <c r="N615" s="76"/>
    </row>
    <row r="616">
      <c r="M616" s="76"/>
      <c r="N616" s="76"/>
    </row>
    <row r="617">
      <c r="M617" s="76"/>
      <c r="N617" s="76"/>
    </row>
    <row r="618">
      <c r="M618" s="76"/>
      <c r="N618" s="76"/>
    </row>
    <row r="619">
      <c r="M619" s="76"/>
      <c r="N619" s="76"/>
    </row>
    <row r="620">
      <c r="M620" s="76"/>
      <c r="N620" s="76"/>
    </row>
    <row r="621">
      <c r="M621" s="76"/>
      <c r="N621" s="76"/>
    </row>
    <row r="622">
      <c r="M622" s="76"/>
      <c r="N622" s="76"/>
    </row>
    <row r="623">
      <c r="M623" s="76"/>
      <c r="N623" s="76"/>
    </row>
    <row r="624">
      <c r="M624" s="76"/>
      <c r="N624" s="76"/>
    </row>
    <row r="625">
      <c r="M625" s="76"/>
      <c r="N625" s="76"/>
    </row>
    <row r="626">
      <c r="M626" s="76"/>
      <c r="N626" s="76"/>
    </row>
    <row r="627">
      <c r="M627" s="76"/>
      <c r="N627" s="76"/>
    </row>
    <row r="628">
      <c r="M628" s="76"/>
      <c r="N628" s="76"/>
    </row>
    <row r="629">
      <c r="M629" s="76"/>
      <c r="N629" s="76"/>
    </row>
    <row r="630">
      <c r="M630" s="76"/>
      <c r="N630" s="76"/>
    </row>
    <row r="631">
      <c r="M631" s="76"/>
      <c r="N631" s="76"/>
    </row>
    <row r="632">
      <c r="M632" s="76"/>
      <c r="N632" s="76"/>
    </row>
    <row r="633">
      <c r="M633" s="76"/>
      <c r="N633" s="76"/>
    </row>
    <row r="634">
      <c r="M634" s="76"/>
      <c r="N634" s="76"/>
    </row>
    <row r="635">
      <c r="M635" s="76"/>
      <c r="N635" s="76"/>
    </row>
    <row r="636">
      <c r="M636" s="76"/>
      <c r="N636" s="76"/>
    </row>
    <row r="637">
      <c r="M637" s="76"/>
      <c r="N637" s="76"/>
    </row>
    <row r="638">
      <c r="M638" s="76"/>
      <c r="N638" s="76"/>
    </row>
    <row r="639">
      <c r="M639" s="76"/>
      <c r="N639" s="76"/>
    </row>
    <row r="640">
      <c r="M640" s="76"/>
      <c r="N640" s="76"/>
    </row>
    <row r="641">
      <c r="M641" s="76"/>
      <c r="N641" s="76"/>
    </row>
    <row r="642">
      <c r="M642" s="76"/>
      <c r="N642" s="76"/>
    </row>
    <row r="643">
      <c r="M643" s="76"/>
      <c r="N643" s="76"/>
    </row>
    <row r="644">
      <c r="M644" s="76"/>
      <c r="N644" s="76"/>
    </row>
    <row r="645">
      <c r="M645" s="76"/>
      <c r="N645" s="76"/>
    </row>
    <row r="646">
      <c r="M646" s="76"/>
      <c r="N646" s="76"/>
    </row>
    <row r="647">
      <c r="M647" s="76"/>
      <c r="N647" s="76"/>
    </row>
    <row r="648">
      <c r="M648" s="76"/>
      <c r="N648" s="76"/>
    </row>
    <row r="649">
      <c r="M649" s="76"/>
      <c r="N649" s="76"/>
    </row>
    <row r="650">
      <c r="M650" s="76"/>
      <c r="N650" s="76"/>
    </row>
    <row r="651">
      <c r="M651" s="76"/>
      <c r="N651" s="76"/>
    </row>
    <row r="652">
      <c r="M652" s="76"/>
      <c r="N652" s="76"/>
    </row>
    <row r="653">
      <c r="M653" s="76"/>
      <c r="N653" s="76"/>
    </row>
    <row r="654">
      <c r="M654" s="76"/>
      <c r="N654" s="76"/>
    </row>
    <row r="655">
      <c r="M655" s="76"/>
      <c r="N655" s="76"/>
    </row>
    <row r="656">
      <c r="M656" s="76"/>
      <c r="N656" s="76"/>
    </row>
    <row r="657">
      <c r="M657" s="76"/>
      <c r="N657" s="76"/>
    </row>
    <row r="658">
      <c r="M658" s="76"/>
      <c r="N658" s="76"/>
    </row>
    <row r="659">
      <c r="M659" s="76"/>
      <c r="N659" s="76"/>
    </row>
    <row r="660">
      <c r="M660" s="76"/>
      <c r="N660" s="76"/>
    </row>
    <row r="661">
      <c r="M661" s="76"/>
      <c r="N661" s="76"/>
    </row>
    <row r="662">
      <c r="M662" s="76"/>
      <c r="N662" s="76"/>
    </row>
    <row r="663">
      <c r="M663" s="76"/>
      <c r="N663" s="76"/>
    </row>
    <row r="664">
      <c r="M664" s="76"/>
      <c r="N664" s="76"/>
    </row>
    <row r="665">
      <c r="M665" s="76"/>
      <c r="N665" s="76"/>
    </row>
    <row r="666">
      <c r="M666" s="76"/>
      <c r="N666" s="76"/>
    </row>
    <row r="667">
      <c r="M667" s="76"/>
      <c r="N667" s="76"/>
    </row>
    <row r="668">
      <c r="M668" s="76"/>
      <c r="N668" s="76"/>
    </row>
    <row r="669">
      <c r="M669" s="76"/>
      <c r="N669" s="76"/>
    </row>
    <row r="670">
      <c r="M670" s="76"/>
      <c r="N670" s="76"/>
    </row>
    <row r="671">
      <c r="M671" s="76"/>
      <c r="N671" s="76"/>
    </row>
    <row r="672">
      <c r="M672" s="76"/>
      <c r="N672" s="76"/>
    </row>
    <row r="673">
      <c r="M673" s="76"/>
      <c r="N673" s="76"/>
    </row>
    <row r="674">
      <c r="M674" s="76"/>
      <c r="N674" s="76"/>
    </row>
    <row r="675">
      <c r="M675" s="76"/>
      <c r="N675" s="76"/>
    </row>
    <row r="676">
      <c r="M676" s="76"/>
      <c r="N676" s="76"/>
    </row>
    <row r="677">
      <c r="M677" s="76"/>
      <c r="N677" s="76"/>
    </row>
    <row r="678">
      <c r="M678" s="76"/>
      <c r="N678" s="76"/>
    </row>
    <row r="679">
      <c r="M679" s="76"/>
      <c r="N679" s="76"/>
    </row>
    <row r="680">
      <c r="M680" s="76"/>
      <c r="N680" s="76"/>
    </row>
    <row r="681">
      <c r="M681" s="76"/>
      <c r="N681" s="76"/>
    </row>
    <row r="682">
      <c r="M682" s="76"/>
      <c r="N682" s="76"/>
    </row>
    <row r="683">
      <c r="M683" s="76"/>
      <c r="N683" s="76"/>
    </row>
    <row r="684">
      <c r="M684" s="76"/>
      <c r="N684" s="76"/>
    </row>
    <row r="685">
      <c r="M685" s="76"/>
      <c r="N685" s="76"/>
    </row>
    <row r="686">
      <c r="M686" s="76"/>
      <c r="N686" s="76"/>
    </row>
    <row r="687">
      <c r="M687" s="76"/>
      <c r="N687" s="76"/>
    </row>
    <row r="688">
      <c r="M688" s="76"/>
      <c r="N688" s="76"/>
    </row>
    <row r="689">
      <c r="M689" s="76"/>
      <c r="N689" s="76"/>
    </row>
    <row r="690">
      <c r="M690" s="76"/>
      <c r="N690" s="76"/>
    </row>
    <row r="691">
      <c r="M691" s="76"/>
      <c r="N691" s="76"/>
    </row>
    <row r="692">
      <c r="M692" s="76"/>
      <c r="N692" s="76"/>
    </row>
    <row r="693">
      <c r="M693" s="76"/>
      <c r="N693" s="76"/>
    </row>
    <row r="694">
      <c r="M694" s="76"/>
      <c r="N694" s="76"/>
    </row>
    <row r="695">
      <c r="M695" s="76"/>
      <c r="N695" s="76"/>
    </row>
    <row r="696">
      <c r="M696" s="76"/>
      <c r="N696" s="76"/>
    </row>
    <row r="697">
      <c r="M697" s="76"/>
      <c r="N697" s="76"/>
    </row>
    <row r="698">
      <c r="M698" s="76"/>
      <c r="N698" s="76"/>
    </row>
    <row r="699">
      <c r="M699" s="76"/>
      <c r="N699" s="76"/>
    </row>
    <row r="700">
      <c r="M700" s="76"/>
      <c r="N700" s="76"/>
    </row>
    <row r="701">
      <c r="M701" s="76"/>
      <c r="N701" s="76"/>
    </row>
    <row r="702">
      <c r="M702" s="76"/>
      <c r="N702" s="76"/>
    </row>
    <row r="703">
      <c r="M703" s="76"/>
      <c r="N703" s="76"/>
    </row>
    <row r="704">
      <c r="M704" s="76"/>
      <c r="N704" s="76"/>
    </row>
    <row r="705">
      <c r="M705" s="76"/>
      <c r="N705" s="76"/>
    </row>
    <row r="706">
      <c r="M706" s="76"/>
      <c r="N706" s="76"/>
    </row>
    <row r="707">
      <c r="M707" s="76"/>
      <c r="N707" s="76"/>
    </row>
    <row r="708">
      <c r="M708" s="76"/>
      <c r="N708" s="76"/>
    </row>
    <row r="709">
      <c r="M709" s="76"/>
      <c r="N709" s="76"/>
    </row>
    <row r="710">
      <c r="M710" s="76"/>
      <c r="N710" s="76"/>
    </row>
    <row r="711">
      <c r="M711" s="76"/>
      <c r="N711" s="76"/>
    </row>
    <row r="712">
      <c r="M712" s="76"/>
      <c r="N712" s="76"/>
    </row>
    <row r="713">
      <c r="M713" s="76"/>
      <c r="N713" s="76"/>
    </row>
    <row r="714">
      <c r="M714" s="76"/>
      <c r="N714" s="76"/>
    </row>
    <row r="715">
      <c r="M715" s="76"/>
      <c r="N715" s="76"/>
    </row>
    <row r="716">
      <c r="M716" s="76"/>
      <c r="N716" s="76"/>
    </row>
    <row r="717">
      <c r="M717" s="76"/>
      <c r="N717" s="76"/>
    </row>
    <row r="718">
      <c r="M718" s="76"/>
      <c r="N718" s="76"/>
    </row>
    <row r="719">
      <c r="M719" s="76"/>
      <c r="N719" s="76"/>
    </row>
    <row r="720">
      <c r="M720" s="76"/>
      <c r="N720" s="76"/>
    </row>
    <row r="721">
      <c r="M721" s="76"/>
      <c r="N721" s="76"/>
    </row>
    <row r="722">
      <c r="M722" s="76"/>
      <c r="N722" s="76"/>
    </row>
    <row r="723">
      <c r="M723" s="76"/>
      <c r="N723" s="76"/>
    </row>
    <row r="724">
      <c r="M724" s="76"/>
      <c r="N724" s="76"/>
    </row>
    <row r="725">
      <c r="M725" s="76"/>
      <c r="N725" s="76"/>
    </row>
    <row r="726">
      <c r="M726" s="76"/>
      <c r="N726" s="76"/>
    </row>
    <row r="727">
      <c r="M727" s="76"/>
      <c r="N727" s="76"/>
    </row>
    <row r="728">
      <c r="M728" s="76"/>
      <c r="N728" s="76"/>
    </row>
    <row r="729">
      <c r="M729" s="76"/>
      <c r="N729" s="76"/>
    </row>
    <row r="730">
      <c r="M730" s="76"/>
      <c r="N730" s="76"/>
    </row>
    <row r="731">
      <c r="M731" s="76"/>
      <c r="N731" s="76"/>
    </row>
    <row r="732">
      <c r="M732" s="76"/>
      <c r="N732" s="76"/>
    </row>
    <row r="733">
      <c r="M733" s="76"/>
      <c r="N733" s="76"/>
    </row>
    <row r="734">
      <c r="M734" s="76"/>
      <c r="N734" s="76"/>
    </row>
    <row r="735">
      <c r="M735" s="76"/>
      <c r="N735" s="76"/>
    </row>
    <row r="736">
      <c r="M736" s="76"/>
      <c r="N736" s="76"/>
    </row>
    <row r="737">
      <c r="M737" s="76"/>
      <c r="N737" s="76"/>
    </row>
    <row r="738">
      <c r="M738" s="76"/>
      <c r="N738" s="76"/>
    </row>
    <row r="739">
      <c r="M739" s="76"/>
      <c r="N739" s="76"/>
    </row>
    <row r="740">
      <c r="M740" s="76"/>
      <c r="N740" s="76"/>
    </row>
    <row r="741">
      <c r="M741" s="76"/>
      <c r="N741" s="76"/>
    </row>
    <row r="742">
      <c r="M742" s="76"/>
      <c r="N742" s="76"/>
    </row>
    <row r="743">
      <c r="M743" s="76"/>
      <c r="N743" s="76"/>
    </row>
    <row r="744">
      <c r="M744" s="76"/>
      <c r="N744" s="76"/>
    </row>
    <row r="745">
      <c r="M745" s="76"/>
      <c r="N745" s="76"/>
    </row>
    <row r="746">
      <c r="M746" s="76"/>
      <c r="N746" s="76"/>
    </row>
    <row r="747">
      <c r="M747" s="76"/>
      <c r="N747" s="76"/>
    </row>
    <row r="748">
      <c r="M748" s="76"/>
      <c r="N748" s="76"/>
    </row>
    <row r="749">
      <c r="M749" s="76"/>
      <c r="N749" s="76"/>
    </row>
    <row r="750">
      <c r="M750" s="76"/>
      <c r="N750" s="76"/>
    </row>
    <row r="751">
      <c r="M751" s="76"/>
      <c r="N751" s="76"/>
    </row>
    <row r="752">
      <c r="M752" s="76"/>
      <c r="N752" s="76"/>
    </row>
    <row r="753">
      <c r="M753" s="76"/>
      <c r="N753" s="76"/>
    </row>
    <row r="754">
      <c r="M754" s="76"/>
      <c r="N754" s="76"/>
    </row>
    <row r="755">
      <c r="M755" s="76"/>
      <c r="N755" s="76"/>
    </row>
    <row r="756">
      <c r="M756" s="76"/>
      <c r="N756" s="76"/>
    </row>
    <row r="757">
      <c r="M757" s="76"/>
      <c r="N757" s="76"/>
    </row>
    <row r="758">
      <c r="M758" s="76"/>
      <c r="N758" s="76"/>
    </row>
    <row r="759">
      <c r="M759" s="76"/>
      <c r="N759" s="76"/>
    </row>
    <row r="760">
      <c r="M760" s="76"/>
      <c r="N760" s="76"/>
    </row>
    <row r="761">
      <c r="M761" s="76"/>
      <c r="N761" s="76"/>
    </row>
    <row r="762">
      <c r="M762" s="76"/>
      <c r="N762" s="76"/>
    </row>
    <row r="763">
      <c r="M763" s="76"/>
      <c r="N763" s="76"/>
    </row>
    <row r="764">
      <c r="M764" s="76"/>
      <c r="N764" s="76"/>
    </row>
    <row r="765">
      <c r="M765" s="76"/>
      <c r="N765" s="76"/>
    </row>
    <row r="766">
      <c r="M766" s="76"/>
      <c r="N766" s="76"/>
    </row>
    <row r="767">
      <c r="M767" s="76"/>
      <c r="N767" s="76"/>
    </row>
    <row r="768">
      <c r="M768" s="76"/>
      <c r="N768" s="76"/>
    </row>
    <row r="769">
      <c r="M769" s="76"/>
      <c r="N769" s="76"/>
    </row>
    <row r="770">
      <c r="M770" s="76"/>
      <c r="N770" s="76"/>
    </row>
    <row r="771">
      <c r="M771" s="76"/>
      <c r="N771" s="76"/>
    </row>
    <row r="772">
      <c r="M772" s="76"/>
      <c r="N772" s="76"/>
    </row>
    <row r="773">
      <c r="M773" s="76"/>
      <c r="N773" s="76"/>
    </row>
    <row r="774">
      <c r="M774" s="76"/>
      <c r="N774" s="76"/>
    </row>
    <row r="775">
      <c r="M775" s="76"/>
      <c r="N775" s="76"/>
    </row>
    <row r="776">
      <c r="M776" s="76"/>
      <c r="N776" s="76"/>
    </row>
    <row r="777">
      <c r="M777" s="76"/>
      <c r="N777" s="76"/>
    </row>
    <row r="778">
      <c r="M778" s="76"/>
      <c r="N778" s="76"/>
    </row>
    <row r="779">
      <c r="M779" s="76"/>
      <c r="N779" s="76"/>
    </row>
    <row r="780">
      <c r="M780" s="76"/>
      <c r="N780" s="76"/>
    </row>
    <row r="781">
      <c r="M781" s="76"/>
      <c r="N781" s="76"/>
    </row>
    <row r="782">
      <c r="M782" s="76"/>
      <c r="N782" s="76"/>
    </row>
    <row r="783">
      <c r="M783" s="76"/>
      <c r="N783" s="76"/>
    </row>
    <row r="784">
      <c r="M784" s="76"/>
      <c r="N784" s="76"/>
    </row>
    <row r="785">
      <c r="M785" s="76"/>
      <c r="N785" s="76"/>
    </row>
    <row r="786">
      <c r="M786" s="76"/>
      <c r="N786" s="76"/>
    </row>
    <row r="787">
      <c r="M787" s="76"/>
      <c r="N787" s="76"/>
    </row>
    <row r="788">
      <c r="M788" s="76"/>
      <c r="N788" s="76"/>
    </row>
    <row r="789">
      <c r="M789" s="76"/>
      <c r="N789" s="76"/>
    </row>
    <row r="790">
      <c r="M790" s="76"/>
      <c r="N790" s="76"/>
    </row>
    <row r="791">
      <c r="M791" s="76"/>
      <c r="N791" s="76"/>
    </row>
    <row r="792">
      <c r="M792" s="76"/>
      <c r="N792" s="76"/>
    </row>
    <row r="793">
      <c r="M793" s="76"/>
      <c r="N793" s="76"/>
    </row>
    <row r="794">
      <c r="M794" s="76"/>
      <c r="N794" s="76"/>
    </row>
    <row r="795">
      <c r="M795" s="76"/>
      <c r="N795" s="76"/>
    </row>
    <row r="796">
      <c r="M796" s="76"/>
      <c r="N796" s="76"/>
    </row>
    <row r="797">
      <c r="M797" s="76"/>
      <c r="N797" s="76"/>
    </row>
    <row r="798">
      <c r="M798" s="76"/>
      <c r="N798" s="76"/>
    </row>
    <row r="799">
      <c r="M799" s="76"/>
      <c r="N799" s="76"/>
    </row>
    <row r="800">
      <c r="M800" s="76"/>
      <c r="N800" s="76"/>
    </row>
    <row r="801">
      <c r="M801" s="76"/>
      <c r="N801" s="76"/>
    </row>
    <row r="802">
      <c r="M802" s="76"/>
      <c r="N802" s="76"/>
    </row>
    <row r="803">
      <c r="M803" s="76"/>
      <c r="N803" s="76"/>
    </row>
    <row r="804">
      <c r="M804" s="76"/>
      <c r="N804" s="76"/>
    </row>
    <row r="805">
      <c r="M805" s="76"/>
      <c r="N805" s="76"/>
    </row>
    <row r="806">
      <c r="M806" s="76"/>
      <c r="N806" s="76"/>
    </row>
    <row r="807">
      <c r="M807" s="76"/>
      <c r="N807" s="76"/>
    </row>
    <row r="808">
      <c r="M808" s="76"/>
      <c r="N808" s="76"/>
    </row>
    <row r="809">
      <c r="M809" s="76"/>
      <c r="N809" s="76"/>
    </row>
    <row r="810">
      <c r="M810" s="76"/>
      <c r="N810" s="76"/>
    </row>
    <row r="811">
      <c r="M811" s="76"/>
      <c r="N811" s="76"/>
    </row>
    <row r="812">
      <c r="M812" s="76"/>
      <c r="N812" s="76"/>
    </row>
    <row r="813">
      <c r="M813" s="76"/>
      <c r="N813" s="76"/>
    </row>
    <row r="814">
      <c r="M814" s="76"/>
      <c r="N814" s="76"/>
    </row>
    <row r="815">
      <c r="M815" s="76"/>
      <c r="N815" s="76"/>
    </row>
    <row r="816">
      <c r="M816" s="76"/>
      <c r="N816" s="76"/>
    </row>
    <row r="817">
      <c r="M817" s="76"/>
      <c r="N817" s="76"/>
    </row>
    <row r="818">
      <c r="M818" s="76"/>
      <c r="N818" s="76"/>
    </row>
    <row r="819">
      <c r="M819" s="76"/>
      <c r="N819" s="76"/>
    </row>
    <row r="820">
      <c r="M820" s="76"/>
      <c r="N820" s="76"/>
    </row>
    <row r="821">
      <c r="M821" s="76"/>
      <c r="N821" s="76"/>
    </row>
    <row r="822">
      <c r="M822" s="76"/>
      <c r="N822" s="76"/>
    </row>
    <row r="823">
      <c r="M823" s="76"/>
      <c r="N823" s="76"/>
    </row>
    <row r="824">
      <c r="M824" s="76"/>
      <c r="N824" s="76"/>
    </row>
    <row r="825">
      <c r="M825" s="76"/>
      <c r="N825" s="76"/>
    </row>
    <row r="826">
      <c r="M826" s="76"/>
      <c r="N826" s="76"/>
    </row>
    <row r="827">
      <c r="M827" s="76"/>
      <c r="N827" s="76"/>
    </row>
    <row r="828">
      <c r="M828" s="76"/>
      <c r="N828" s="76"/>
    </row>
    <row r="829">
      <c r="M829" s="76"/>
      <c r="N829" s="76"/>
    </row>
    <row r="830">
      <c r="M830" s="76"/>
      <c r="N830" s="76"/>
    </row>
    <row r="831">
      <c r="M831" s="76"/>
      <c r="N831" s="76"/>
    </row>
    <row r="832">
      <c r="M832" s="76"/>
      <c r="N832" s="76"/>
    </row>
    <row r="833">
      <c r="M833" s="76"/>
      <c r="N833" s="76"/>
    </row>
    <row r="834">
      <c r="M834" s="76"/>
      <c r="N834" s="76"/>
    </row>
    <row r="835">
      <c r="M835" s="76"/>
      <c r="N835" s="76"/>
    </row>
    <row r="836">
      <c r="M836" s="76"/>
      <c r="N836" s="76"/>
    </row>
    <row r="837">
      <c r="M837" s="76"/>
      <c r="N837" s="76"/>
    </row>
    <row r="838">
      <c r="M838" s="76"/>
      <c r="N838" s="76"/>
    </row>
    <row r="839">
      <c r="M839" s="76"/>
      <c r="N839" s="76"/>
    </row>
    <row r="840">
      <c r="M840" s="76"/>
      <c r="N840" s="76"/>
    </row>
    <row r="841">
      <c r="M841" s="76"/>
      <c r="N841" s="76"/>
    </row>
    <row r="842">
      <c r="M842" s="76"/>
      <c r="N842" s="76"/>
    </row>
    <row r="843">
      <c r="M843" s="76"/>
      <c r="N843" s="76"/>
    </row>
    <row r="844">
      <c r="M844" s="76"/>
      <c r="N844" s="76"/>
    </row>
    <row r="845">
      <c r="M845" s="76"/>
      <c r="N845" s="76"/>
    </row>
    <row r="846">
      <c r="M846" s="76"/>
      <c r="N846" s="76"/>
    </row>
    <row r="847">
      <c r="M847" s="76"/>
      <c r="N847" s="76"/>
    </row>
    <row r="848">
      <c r="M848" s="76"/>
      <c r="N848" s="76"/>
    </row>
    <row r="849">
      <c r="M849" s="76"/>
      <c r="N849" s="76"/>
    </row>
    <row r="850">
      <c r="M850" s="76"/>
      <c r="N850" s="76"/>
    </row>
    <row r="851">
      <c r="M851" s="76"/>
      <c r="N851" s="76"/>
    </row>
    <row r="852">
      <c r="M852" s="76"/>
      <c r="N852" s="76"/>
    </row>
    <row r="853">
      <c r="M853" s="76"/>
      <c r="N853" s="76"/>
    </row>
    <row r="854">
      <c r="M854" s="76"/>
      <c r="N854" s="76"/>
    </row>
    <row r="855">
      <c r="M855" s="76"/>
      <c r="N855" s="76"/>
    </row>
    <row r="856">
      <c r="M856" s="76"/>
      <c r="N856" s="76"/>
    </row>
    <row r="857">
      <c r="M857" s="76"/>
      <c r="N857" s="76"/>
    </row>
    <row r="858">
      <c r="M858" s="76"/>
      <c r="N858" s="76"/>
    </row>
    <row r="859">
      <c r="M859" s="76"/>
      <c r="N859" s="76"/>
    </row>
    <row r="860">
      <c r="M860" s="76"/>
      <c r="N860" s="76"/>
    </row>
    <row r="861">
      <c r="M861" s="76"/>
      <c r="N861" s="76"/>
    </row>
    <row r="862">
      <c r="M862" s="76"/>
      <c r="N862" s="76"/>
    </row>
    <row r="863">
      <c r="M863" s="76"/>
      <c r="N863" s="76"/>
    </row>
    <row r="864">
      <c r="M864" s="76"/>
      <c r="N864" s="76"/>
    </row>
    <row r="865">
      <c r="M865" s="76"/>
      <c r="N865" s="76"/>
    </row>
    <row r="866">
      <c r="M866" s="76"/>
      <c r="N866" s="76"/>
    </row>
    <row r="867">
      <c r="M867" s="76"/>
      <c r="N867" s="76"/>
    </row>
    <row r="868">
      <c r="M868" s="76"/>
      <c r="N868" s="76"/>
    </row>
    <row r="869">
      <c r="M869" s="76"/>
      <c r="N869" s="76"/>
    </row>
    <row r="870">
      <c r="M870" s="76"/>
      <c r="N870" s="76"/>
    </row>
    <row r="871">
      <c r="M871" s="76"/>
      <c r="N871" s="76"/>
    </row>
    <row r="872">
      <c r="M872" s="76"/>
      <c r="N872" s="76"/>
    </row>
    <row r="873">
      <c r="M873" s="76"/>
      <c r="N873" s="76"/>
    </row>
    <row r="874">
      <c r="M874" s="76"/>
      <c r="N874" s="76"/>
    </row>
    <row r="875">
      <c r="M875" s="76"/>
      <c r="N875" s="76"/>
    </row>
    <row r="876">
      <c r="M876" s="76"/>
      <c r="N876" s="76"/>
    </row>
    <row r="877">
      <c r="M877" s="76"/>
      <c r="N877" s="76"/>
    </row>
    <row r="878">
      <c r="M878" s="76"/>
      <c r="N878" s="76"/>
    </row>
    <row r="879">
      <c r="M879" s="76"/>
      <c r="N879" s="76"/>
    </row>
    <row r="880">
      <c r="M880" s="76"/>
      <c r="N880" s="76"/>
    </row>
    <row r="881">
      <c r="M881" s="76"/>
      <c r="N881" s="76"/>
    </row>
    <row r="882">
      <c r="M882" s="76"/>
      <c r="N882" s="76"/>
    </row>
    <row r="883">
      <c r="M883" s="76"/>
      <c r="N883" s="76"/>
    </row>
    <row r="884">
      <c r="M884" s="76"/>
      <c r="N884" s="76"/>
    </row>
    <row r="885">
      <c r="M885" s="76"/>
      <c r="N885" s="76"/>
    </row>
    <row r="886">
      <c r="M886" s="76"/>
      <c r="N886" s="76"/>
    </row>
    <row r="887">
      <c r="M887" s="76"/>
      <c r="N887" s="76"/>
    </row>
    <row r="888">
      <c r="M888" s="76"/>
      <c r="N888" s="76"/>
    </row>
    <row r="889">
      <c r="M889" s="76"/>
      <c r="N889" s="76"/>
    </row>
    <row r="890">
      <c r="M890" s="76"/>
      <c r="N890" s="76"/>
    </row>
    <row r="891">
      <c r="M891" s="76"/>
      <c r="N891" s="76"/>
    </row>
    <row r="892">
      <c r="M892" s="76"/>
      <c r="N892" s="76"/>
    </row>
    <row r="893">
      <c r="M893" s="76"/>
      <c r="N893" s="76"/>
    </row>
    <row r="894">
      <c r="M894" s="76"/>
      <c r="N894" s="76"/>
    </row>
    <row r="895">
      <c r="M895" s="76"/>
      <c r="N895" s="76"/>
    </row>
    <row r="896">
      <c r="M896" s="76"/>
      <c r="N896" s="76"/>
    </row>
    <row r="897">
      <c r="M897" s="76"/>
      <c r="N897" s="76"/>
    </row>
    <row r="898">
      <c r="M898" s="76"/>
      <c r="N898" s="76"/>
    </row>
    <row r="899">
      <c r="M899" s="76"/>
      <c r="N899" s="76"/>
    </row>
    <row r="900">
      <c r="M900" s="76"/>
      <c r="N900" s="76"/>
    </row>
    <row r="901">
      <c r="M901" s="76"/>
      <c r="N901" s="76"/>
    </row>
    <row r="902">
      <c r="M902" s="76"/>
      <c r="N902" s="76"/>
    </row>
    <row r="903">
      <c r="M903" s="76"/>
      <c r="N903" s="76"/>
    </row>
    <row r="904">
      <c r="M904" s="76"/>
      <c r="N904" s="76"/>
    </row>
    <row r="905">
      <c r="M905" s="76"/>
      <c r="N905" s="76"/>
    </row>
    <row r="906">
      <c r="M906" s="76"/>
      <c r="N906" s="76"/>
    </row>
    <row r="907">
      <c r="M907" s="76"/>
      <c r="N907" s="76"/>
    </row>
    <row r="908">
      <c r="M908" s="76"/>
      <c r="N908" s="76"/>
    </row>
    <row r="909">
      <c r="M909" s="76"/>
      <c r="N909" s="76"/>
    </row>
    <row r="910">
      <c r="M910" s="76"/>
      <c r="N910" s="76"/>
    </row>
    <row r="911">
      <c r="M911" s="76"/>
      <c r="N911" s="76"/>
    </row>
    <row r="912">
      <c r="M912" s="76"/>
      <c r="N912" s="76"/>
    </row>
    <row r="913">
      <c r="M913" s="76"/>
      <c r="N913" s="76"/>
    </row>
    <row r="914">
      <c r="M914" s="76"/>
      <c r="N914" s="76"/>
    </row>
    <row r="915">
      <c r="M915" s="76"/>
      <c r="N915" s="76"/>
    </row>
    <row r="916">
      <c r="M916" s="76"/>
      <c r="N916" s="76"/>
    </row>
    <row r="917">
      <c r="M917" s="76"/>
      <c r="N917" s="76"/>
    </row>
    <row r="918">
      <c r="M918" s="76"/>
      <c r="N918" s="76"/>
    </row>
    <row r="919">
      <c r="M919" s="76"/>
      <c r="N919" s="76"/>
    </row>
    <row r="920">
      <c r="M920" s="76"/>
      <c r="N920" s="76"/>
    </row>
    <row r="921">
      <c r="M921" s="76"/>
      <c r="N921" s="76"/>
    </row>
    <row r="922">
      <c r="M922" s="76"/>
      <c r="N922" s="76"/>
    </row>
    <row r="923">
      <c r="M923" s="76"/>
      <c r="N923" s="76"/>
    </row>
    <row r="924">
      <c r="M924" s="76"/>
      <c r="N924" s="76"/>
    </row>
    <row r="925">
      <c r="M925" s="76"/>
      <c r="N925" s="76"/>
    </row>
    <row r="926">
      <c r="M926" s="76"/>
      <c r="N926" s="76"/>
    </row>
    <row r="927">
      <c r="M927" s="76"/>
      <c r="N927" s="76"/>
    </row>
    <row r="928">
      <c r="M928" s="76"/>
      <c r="N928" s="76"/>
    </row>
    <row r="929">
      <c r="M929" s="76"/>
      <c r="N929" s="76"/>
    </row>
    <row r="930">
      <c r="M930" s="76"/>
      <c r="N930" s="76"/>
    </row>
    <row r="931">
      <c r="M931" s="76"/>
      <c r="N931" s="76"/>
    </row>
    <row r="932">
      <c r="M932" s="76"/>
      <c r="N932" s="76"/>
    </row>
    <row r="933">
      <c r="M933" s="76"/>
      <c r="N933" s="76"/>
    </row>
    <row r="934">
      <c r="M934" s="76"/>
      <c r="N934" s="76"/>
    </row>
    <row r="935">
      <c r="M935" s="76"/>
      <c r="N935" s="76"/>
    </row>
    <row r="936">
      <c r="M936" s="76"/>
      <c r="N936" s="76"/>
    </row>
    <row r="937">
      <c r="M937" s="76"/>
      <c r="N937" s="76"/>
    </row>
    <row r="938">
      <c r="M938" s="76"/>
      <c r="N938" s="76"/>
    </row>
    <row r="939">
      <c r="M939" s="76"/>
      <c r="N939" s="76"/>
    </row>
    <row r="940">
      <c r="M940" s="76"/>
      <c r="N940" s="76"/>
    </row>
    <row r="941">
      <c r="M941" s="76"/>
      <c r="N941" s="76"/>
    </row>
    <row r="942">
      <c r="M942" s="76"/>
      <c r="N942" s="76"/>
    </row>
    <row r="943">
      <c r="M943" s="76"/>
      <c r="N943" s="76"/>
    </row>
    <row r="944">
      <c r="M944" s="76"/>
      <c r="N944" s="76"/>
    </row>
    <row r="945">
      <c r="M945" s="76"/>
      <c r="N945" s="76"/>
    </row>
    <row r="946">
      <c r="M946" s="76"/>
      <c r="N946" s="76"/>
    </row>
    <row r="947">
      <c r="M947" s="76"/>
      <c r="N947" s="76"/>
    </row>
    <row r="948">
      <c r="M948" s="76"/>
      <c r="N948" s="76"/>
    </row>
    <row r="949">
      <c r="M949" s="76"/>
      <c r="N949" s="76"/>
    </row>
    <row r="950">
      <c r="M950" s="76"/>
      <c r="N950" s="76"/>
    </row>
    <row r="951">
      <c r="M951" s="76"/>
      <c r="N951" s="76"/>
    </row>
    <row r="952">
      <c r="M952" s="76"/>
      <c r="N952" s="76"/>
    </row>
    <row r="953">
      <c r="M953" s="76"/>
      <c r="N953" s="76"/>
    </row>
    <row r="954">
      <c r="M954" s="76"/>
      <c r="N954" s="76"/>
    </row>
    <row r="955">
      <c r="M955" s="76"/>
      <c r="N955" s="76"/>
    </row>
    <row r="956">
      <c r="M956" s="76"/>
      <c r="N956" s="76"/>
    </row>
    <row r="957">
      <c r="M957" s="76"/>
      <c r="N957" s="76"/>
    </row>
    <row r="958">
      <c r="M958" s="76"/>
      <c r="N958" s="76"/>
    </row>
    <row r="959">
      <c r="M959" s="76"/>
      <c r="N959" s="76"/>
    </row>
    <row r="960">
      <c r="M960" s="76"/>
      <c r="N960" s="76"/>
    </row>
    <row r="961">
      <c r="M961" s="76"/>
      <c r="N961" s="76"/>
    </row>
    <row r="962">
      <c r="M962" s="76"/>
      <c r="N962" s="76"/>
    </row>
    <row r="963">
      <c r="M963" s="76"/>
      <c r="N963" s="76"/>
    </row>
    <row r="964">
      <c r="M964" s="76"/>
      <c r="N964" s="76"/>
    </row>
    <row r="965">
      <c r="M965" s="76"/>
      <c r="N965" s="76"/>
    </row>
    <row r="966">
      <c r="M966" s="76"/>
      <c r="N966" s="76"/>
    </row>
    <row r="967">
      <c r="M967" s="76"/>
      <c r="N967" s="76"/>
    </row>
    <row r="968">
      <c r="M968" s="76"/>
      <c r="N968" s="76"/>
    </row>
    <row r="969">
      <c r="M969" s="76"/>
      <c r="N969" s="76"/>
    </row>
    <row r="970">
      <c r="M970" s="76"/>
      <c r="N970" s="76"/>
    </row>
    <row r="971">
      <c r="M971" s="76"/>
      <c r="N971" s="76"/>
    </row>
    <row r="972">
      <c r="M972" s="76"/>
      <c r="N972" s="76"/>
    </row>
    <row r="973">
      <c r="M973" s="76"/>
      <c r="N973" s="76"/>
    </row>
    <row r="974">
      <c r="M974" s="76"/>
      <c r="N974" s="76"/>
    </row>
    <row r="975">
      <c r="M975" s="76"/>
      <c r="N975" s="76"/>
    </row>
    <row r="976">
      <c r="M976" s="76"/>
      <c r="N976" s="76"/>
    </row>
    <row r="977">
      <c r="M977" s="76"/>
      <c r="N977" s="76"/>
    </row>
    <row r="978">
      <c r="M978" s="76"/>
      <c r="N978" s="76"/>
    </row>
    <row r="979">
      <c r="M979" s="76"/>
      <c r="N979" s="76"/>
    </row>
    <row r="980">
      <c r="M980" s="76"/>
      <c r="N980" s="76"/>
    </row>
    <row r="981">
      <c r="M981" s="76"/>
      <c r="N981" s="76"/>
    </row>
    <row r="982">
      <c r="M982" s="76"/>
      <c r="N982" s="76"/>
    </row>
    <row r="983">
      <c r="M983" s="76"/>
      <c r="N983" s="76"/>
    </row>
    <row r="984">
      <c r="M984" s="76"/>
      <c r="N984" s="76"/>
    </row>
    <row r="985">
      <c r="M985" s="76"/>
      <c r="N985" s="76"/>
    </row>
    <row r="986">
      <c r="M986" s="76"/>
      <c r="N986" s="76"/>
    </row>
    <row r="987">
      <c r="M987" s="76"/>
      <c r="N987" s="76"/>
    </row>
    <row r="988">
      <c r="M988" s="76"/>
      <c r="N988" s="76"/>
    </row>
    <row r="989">
      <c r="M989" s="76"/>
      <c r="N989" s="76"/>
    </row>
    <row r="990">
      <c r="M990" s="76"/>
      <c r="N990" s="76"/>
    </row>
    <row r="991">
      <c r="M991" s="76"/>
      <c r="N991" s="76"/>
    </row>
    <row r="992">
      <c r="M992" s="76"/>
      <c r="N992" s="76"/>
    </row>
    <row r="993">
      <c r="M993" s="76"/>
      <c r="N993" s="76"/>
    </row>
    <row r="994">
      <c r="M994" s="76"/>
      <c r="N994" s="76"/>
    </row>
    <row r="995">
      <c r="M995" s="76"/>
      <c r="N995" s="76"/>
    </row>
    <row r="996">
      <c r="M996" s="76"/>
      <c r="N996" s="76"/>
    </row>
    <row r="997">
      <c r="M997" s="76"/>
      <c r="N997" s="76"/>
    </row>
    <row r="998">
      <c r="M998" s="76"/>
      <c r="N998" s="76"/>
    </row>
    <row r="999">
      <c r="M999" s="76"/>
      <c r="N999" s="76"/>
    </row>
    <row r="1000">
      <c r="M1000" s="76"/>
      <c r="N1000" s="76"/>
    </row>
  </sheetData>
  <mergeCells count="6">
    <mergeCell ref="Q1:R1"/>
    <mergeCell ref="J22:K22"/>
    <mergeCell ref="J23:K23"/>
    <mergeCell ref="A24:B24"/>
    <mergeCell ref="J24:M24"/>
    <mergeCell ref="A25:B2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3">
      <c r="F43" s="104" t="s">
        <v>231</v>
      </c>
      <c r="G43" s="105"/>
      <c r="H43" s="105"/>
      <c r="I43" s="105"/>
      <c r="J43" s="105"/>
    </row>
  </sheetData>
  <drawing r:id="rId1"/>
</worksheet>
</file>