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a00cca614a243a/Dokumenter/SOK - 2014 Kost og nytteanalyse/"/>
    </mc:Choice>
  </mc:AlternateContent>
  <xr:revisionPtr revIDLastSave="57" documentId="8_{2FC1E637-CA46-467F-9B3F-FB51F5D074E8}" xr6:coauthVersionLast="47" xr6:coauthVersionMax="47" xr10:uidLastSave="{C142D043-A776-49B7-AC56-2C1AD8854E3C}"/>
  <bookViews>
    <workbookView xWindow="-98" yWindow="-98" windowWidth="23236" windowHeight="13875" xr2:uid="{F8D5ABEA-5093-421A-9348-231DEE92C53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17" i="1"/>
  <c r="Q24" i="1"/>
  <c r="Q25" i="1"/>
  <c r="Q26" i="1"/>
  <c r="Q27" i="1"/>
  <c r="N24" i="1"/>
  <c r="O24" i="1"/>
  <c r="P24" i="1"/>
  <c r="N25" i="1"/>
  <c r="O25" i="1"/>
  <c r="P25" i="1"/>
  <c r="N26" i="1"/>
  <c r="O26" i="1"/>
  <c r="P26" i="1"/>
  <c r="N27" i="1"/>
  <c r="O27" i="1"/>
  <c r="P27" i="1"/>
  <c r="N29" i="1"/>
  <c r="O29" i="1"/>
  <c r="N31" i="1"/>
  <c r="O31" i="1"/>
  <c r="M24" i="1"/>
  <c r="M25" i="1"/>
  <c r="M26" i="1"/>
  <c r="M27" i="1"/>
  <c r="M29" i="1"/>
  <c r="M31" i="1" s="1"/>
  <c r="D26" i="1"/>
  <c r="E26" i="1"/>
  <c r="F26" i="1"/>
  <c r="G26" i="1"/>
  <c r="H26" i="1"/>
  <c r="I26" i="1"/>
  <c r="J26" i="1"/>
  <c r="K26" i="1"/>
  <c r="L26" i="1"/>
  <c r="C26" i="1"/>
  <c r="C29" i="1" s="1"/>
  <c r="C25" i="1"/>
  <c r="D25" i="1"/>
  <c r="E25" i="1"/>
  <c r="F25" i="1"/>
  <c r="G25" i="1"/>
  <c r="H25" i="1"/>
  <c r="I25" i="1"/>
  <c r="J25" i="1"/>
  <c r="K25" i="1"/>
  <c r="L25" i="1"/>
  <c r="D27" i="1"/>
  <c r="E27" i="1"/>
  <c r="F27" i="1"/>
  <c r="G27" i="1"/>
  <c r="H27" i="1"/>
  <c r="I27" i="1"/>
  <c r="J27" i="1"/>
  <c r="K27" i="1"/>
  <c r="L27" i="1"/>
  <c r="C27" i="1"/>
  <c r="B30" i="1"/>
  <c r="B31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Q29" i="1" l="1"/>
  <c r="Q31" i="1" s="1"/>
  <c r="P29" i="1"/>
  <c r="P31" i="1" s="1"/>
  <c r="D29" i="1"/>
  <c r="D31" i="1" s="1"/>
  <c r="E29" i="1"/>
  <c r="E31" i="1" s="1"/>
  <c r="H29" i="1"/>
  <c r="H31" i="1" s="1"/>
  <c r="G29" i="1"/>
  <c r="G31" i="1" s="1"/>
  <c r="F29" i="1"/>
  <c r="F31" i="1" s="1"/>
  <c r="C31" i="1"/>
  <c r="L29" i="1"/>
  <c r="L31" i="1" s="1"/>
  <c r="K29" i="1"/>
  <c r="K31" i="1" s="1"/>
  <c r="J29" i="1"/>
  <c r="J31" i="1" s="1"/>
  <c r="I29" i="1"/>
  <c r="I31" i="1" s="1"/>
  <c r="B34" i="1" l="1"/>
</calcChain>
</file>

<file path=xl/sharedStrings.xml><?xml version="1.0" encoding="utf-8"?>
<sst xmlns="http://schemas.openxmlformats.org/spreadsheetml/2006/main" count="26" uniqueCount="25">
  <si>
    <t>Inndata</t>
  </si>
  <si>
    <t>Kostnader</t>
  </si>
  <si>
    <t>Drift og vedlikehold:</t>
  </si>
  <si>
    <t xml:space="preserve">Diskonteringsrate </t>
  </si>
  <si>
    <t>Strømkostander (0,75 NOK per Kwh)</t>
  </si>
  <si>
    <t xml:space="preserve">Inntekter </t>
  </si>
  <si>
    <t>Mengde frigjort gass</t>
  </si>
  <si>
    <t>Andre vedlikeholdskostnader</t>
  </si>
  <si>
    <t xml:space="preserve">Prosjektets levetid </t>
  </si>
  <si>
    <t>Anleggsmidler</t>
  </si>
  <si>
    <t>Gassinntekter</t>
  </si>
  <si>
    <t>Besparelser i CO2 kvoter</t>
  </si>
  <si>
    <t xml:space="preserve">Strømkostnader </t>
  </si>
  <si>
    <t>Driftsresultat</t>
  </si>
  <si>
    <t>Nettonåverdi</t>
  </si>
  <si>
    <t xml:space="preserve">Strømpris </t>
  </si>
  <si>
    <t>0,75 kr/Kwh</t>
  </si>
  <si>
    <t>Investering i anleggsmiddler</t>
  </si>
  <si>
    <t>Kontantstrøm før skatt</t>
  </si>
  <si>
    <t>Internrente</t>
  </si>
  <si>
    <t>15 år</t>
  </si>
  <si>
    <t>CO2 kvote pris per tonn</t>
  </si>
  <si>
    <t>Markedspris gass/MMBtu</t>
  </si>
  <si>
    <t>Reduksjon i CO2-utslipp i tonn</t>
  </si>
  <si>
    <t xml:space="preserve">Besparelser i CO2 kvoter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</si>
</sst>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4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1" xfId="0" applyBorder="1"/>
    <xf numFmtId="44" fontId="0" fillId="2" borderId="0" xfId="0" applyNumberFormat="1" applyFill="1"/>
    <xf numFmtId="0" fontId="0" fillId="2" borderId="0" xfId="0" applyFill="1"/>
    <xf numFmtId="44" fontId="0" fillId="2" borderId="1" xfId="0" applyNumberFormat="1" applyFill="1" applyBorder="1"/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9" fontId="0" fillId="4" borderId="0" xfId="0" applyNumberFormat="1" applyFill="1"/>
    <xf numFmtId="4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3DA7-FE76-4FF3-BFD4-2A5423F54C1B}">
  <dimension ref="A1:Q34"/>
  <sheetViews>
    <sheetView tabSelected="1" zoomScale="72" zoomScaleNormal="66" workbookViewId="0">
      <selection activeCell="B11" sqref="B11"/>
    </sheetView>
  </sheetViews>
  <sheetFormatPr baseColWidth="10" defaultRowHeight="14.25" x14ac:dyDescent="0.45"/>
  <cols>
    <col min="1" max="1" width="32.06640625" customWidth="1"/>
    <col min="2" max="2" width="18.73046875" customWidth="1"/>
    <col min="3" max="3" width="23.73046875" customWidth="1"/>
    <col min="4" max="4" width="17.33203125" customWidth="1"/>
    <col min="5" max="5" width="17.1328125" customWidth="1"/>
    <col min="6" max="6" width="17.46484375" customWidth="1"/>
    <col min="7" max="7" width="19.1328125" customWidth="1"/>
    <col min="8" max="8" width="19.59765625" customWidth="1"/>
    <col min="9" max="9" width="17.53125" customWidth="1"/>
    <col min="10" max="10" width="18.33203125" customWidth="1"/>
    <col min="11" max="11" width="17.46484375" customWidth="1"/>
    <col min="12" max="12" width="18" customWidth="1"/>
    <col min="13" max="13" width="19" customWidth="1"/>
    <col min="14" max="14" width="20.73046875" customWidth="1"/>
    <col min="15" max="15" width="18.265625" customWidth="1"/>
    <col min="16" max="16" width="17.53125" customWidth="1"/>
    <col min="17" max="17" width="17.46484375" customWidth="1"/>
  </cols>
  <sheetData>
    <row r="1" spans="1:2" ht="18" x14ac:dyDescent="0.55000000000000004">
      <c r="A1" s="1" t="s">
        <v>0</v>
      </c>
    </row>
    <row r="2" spans="1:2" x14ac:dyDescent="0.45">
      <c r="A2" t="s">
        <v>15</v>
      </c>
      <c r="B2" t="s">
        <v>16</v>
      </c>
    </row>
    <row r="3" spans="1:2" x14ac:dyDescent="0.45">
      <c r="A3" t="s">
        <v>21</v>
      </c>
      <c r="B3" s="2">
        <v>1179</v>
      </c>
    </row>
    <row r="4" spans="1:2" x14ac:dyDescent="0.45">
      <c r="A4" t="s">
        <v>22</v>
      </c>
      <c r="B4" s="2">
        <v>25.93</v>
      </c>
    </row>
    <row r="5" spans="1:2" x14ac:dyDescent="0.45">
      <c r="A5" t="s">
        <v>23</v>
      </c>
      <c r="B5">
        <v>450000</v>
      </c>
    </row>
    <row r="9" spans="1:2" ht="18" x14ac:dyDescent="0.55000000000000004">
      <c r="A9" s="1" t="s">
        <v>1</v>
      </c>
    </row>
    <row r="10" spans="1:2" x14ac:dyDescent="0.45">
      <c r="A10" t="s">
        <v>17</v>
      </c>
      <c r="B10" s="2">
        <v>8100000000</v>
      </c>
    </row>
    <row r="11" spans="1:2" x14ac:dyDescent="0.45">
      <c r="A11" t="s">
        <v>2</v>
      </c>
    </row>
    <row r="12" spans="1:2" x14ac:dyDescent="0.45">
      <c r="A12" t="s">
        <v>4</v>
      </c>
      <c r="B12" s="2">
        <v>571140000</v>
      </c>
    </row>
    <row r="13" spans="1:2" x14ac:dyDescent="0.45">
      <c r="A13" t="s">
        <v>7</v>
      </c>
      <c r="B13">
        <v>0</v>
      </c>
    </row>
    <row r="15" spans="1:2" ht="18" x14ac:dyDescent="0.55000000000000004">
      <c r="A15" s="1" t="s">
        <v>5</v>
      </c>
    </row>
    <row r="16" spans="1:2" x14ac:dyDescent="0.45">
      <c r="A16" t="s">
        <v>6</v>
      </c>
      <c r="B16" s="4">
        <v>7065000</v>
      </c>
    </row>
    <row r="17" spans="1:17" x14ac:dyDescent="0.45">
      <c r="A17" t="s">
        <v>24</v>
      </c>
      <c r="B17" s="2">
        <f>B3*B5</f>
        <v>530550000</v>
      </c>
    </row>
    <row r="19" spans="1:17" x14ac:dyDescent="0.45">
      <c r="A19" t="s">
        <v>8</v>
      </c>
      <c r="B19" t="s">
        <v>20</v>
      </c>
    </row>
    <row r="21" spans="1:17" x14ac:dyDescent="0.45">
      <c r="A21" t="s">
        <v>3</v>
      </c>
      <c r="B21" s="3">
        <v>0.04</v>
      </c>
    </row>
    <row r="24" spans="1:17" x14ac:dyDescent="0.45">
      <c r="B24" s="10">
        <f>0</f>
        <v>0</v>
      </c>
      <c r="C24" s="10">
        <f>B24+1</f>
        <v>1</v>
      </c>
      <c r="D24" s="10">
        <f t="shared" ref="D24:M24" si="0">C24+1</f>
        <v>2</v>
      </c>
      <c r="E24" s="10">
        <f t="shared" si="0"/>
        <v>3</v>
      </c>
      <c r="F24" s="10">
        <f t="shared" si="0"/>
        <v>4</v>
      </c>
      <c r="G24" s="10">
        <f t="shared" si="0"/>
        <v>5</v>
      </c>
      <c r="H24" s="10">
        <f t="shared" si="0"/>
        <v>6</v>
      </c>
      <c r="I24" s="10">
        <f t="shared" si="0"/>
        <v>7</v>
      </c>
      <c r="J24" s="10">
        <f t="shared" si="0"/>
        <v>8</v>
      </c>
      <c r="K24" s="10">
        <f t="shared" si="0"/>
        <v>9</v>
      </c>
      <c r="L24" s="10">
        <f t="shared" si="0"/>
        <v>10</v>
      </c>
      <c r="M24" s="10">
        <f t="shared" si="0"/>
        <v>11</v>
      </c>
      <c r="N24" s="10">
        <f t="shared" ref="N24" si="1">M24+1</f>
        <v>12</v>
      </c>
      <c r="O24" s="10">
        <f t="shared" ref="O24" si="2">N24+1</f>
        <v>13</v>
      </c>
      <c r="P24" s="10">
        <f t="shared" ref="P24:Q24" si="3">O24+1</f>
        <v>14</v>
      </c>
      <c r="Q24" s="10">
        <f t="shared" si="3"/>
        <v>15</v>
      </c>
    </row>
    <row r="25" spans="1:17" x14ac:dyDescent="0.45">
      <c r="A25" t="s">
        <v>10</v>
      </c>
      <c r="B25" s="2"/>
      <c r="C25" s="6">
        <f t="shared" ref="C25:M25" si="4">25.93*$B$16</f>
        <v>183195450</v>
      </c>
      <c r="D25" s="6">
        <f t="shared" si="4"/>
        <v>183195450</v>
      </c>
      <c r="E25" s="6">
        <f t="shared" si="4"/>
        <v>183195450</v>
      </c>
      <c r="F25" s="6">
        <f t="shared" si="4"/>
        <v>183195450</v>
      </c>
      <c r="G25" s="6">
        <f t="shared" si="4"/>
        <v>183195450</v>
      </c>
      <c r="H25" s="6">
        <f t="shared" si="4"/>
        <v>183195450</v>
      </c>
      <c r="I25" s="6">
        <f t="shared" si="4"/>
        <v>183195450</v>
      </c>
      <c r="J25" s="6">
        <f t="shared" si="4"/>
        <v>183195450</v>
      </c>
      <c r="K25" s="6">
        <f t="shared" si="4"/>
        <v>183195450</v>
      </c>
      <c r="L25" s="6">
        <f t="shared" si="4"/>
        <v>183195450</v>
      </c>
      <c r="M25" s="6">
        <f t="shared" si="4"/>
        <v>183195450</v>
      </c>
      <c r="N25" s="6">
        <f t="shared" ref="N25:P25" si="5">25.93*$B$16</f>
        <v>183195450</v>
      </c>
      <c r="O25" s="6">
        <f t="shared" si="5"/>
        <v>183195450</v>
      </c>
      <c r="P25" s="6">
        <f t="shared" si="5"/>
        <v>183195450</v>
      </c>
      <c r="Q25" s="6">
        <f>25.93*$B$16</f>
        <v>183195450</v>
      </c>
    </row>
    <row r="26" spans="1:17" x14ac:dyDescent="0.45">
      <c r="A26" t="s">
        <v>11</v>
      </c>
      <c r="C26" s="6">
        <f>$B$5*$B$3</f>
        <v>530550000</v>
      </c>
      <c r="D26" s="6">
        <f t="shared" ref="D26:Q26" si="6">$B$5*$B$3</f>
        <v>530550000</v>
      </c>
      <c r="E26" s="6">
        <f t="shared" si="6"/>
        <v>530550000</v>
      </c>
      <c r="F26" s="6">
        <f t="shared" si="6"/>
        <v>530550000</v>
      </c>
      <c r="G26" s="6">
        <f t="shared" si="6"/>
        <v>530550000</v>
      </c>
      <c r="H26" s="6">
        <f t="shared" si="6"/>
        <v>530550000</v>
      </c>
      <c r="I26" s="6">
        <f t="shared" si="6"/>
        <v>530550000</v>
      </c>
      <c r="J26" s="6">
        <f t="shared" si="6"/>
        <v>530550000</v>
      </c>
      <c r="K26" s="6">
        <f t="shared" si="6"/>
        <v>530550000</v>
      </c>
      <c r="L26" s="6">
        <f t="shared" si="6"/>
        <v>530550000</v>
      </c>
      <c r="M26" s="6">
        <f t="shared" si="6"/>
        <v>530550000</v>
      </c>
      <c r="N26" s="6">
        <f t="shared" si="6"/>
        <v>530550000</v>
      </c>
      <c r="O26" s="6">
        <f t="shared" si="6"/>
        <v>530550000</v>
      </c>
      <c r="P26" s="6">
        <f t="shared" si="6"/>
        <v>530550000</v>
      </c>
      <c r="Q26" s="6">
        <f t="shared" si="6"/>
        <v>530550000</v>
      </c>
    </row>
    <row r="27" spans="1:17" x14ac:dyDescent="0.45">
      <c r="A27" t="s">
        <v>12</v>
      </c>
      <c r="C27" s="6">
        <f t="shared" ref="C27:M27" si="7">-$B$12</f>
        <v>-571140000</v>
      </c>
      <c r="D27" s="6">
        <f t="shared" si="7"/>
        <v>-571140000</v>
      </c>
      <c r="E27" s="6">
        <f t="shared" si="7"/>
        <v>-571140000</v>
      </c>
      <c r="F27" s="6">
        <f t="shared" si="7"/>
        <v>-571140000</v>
      </c>
      <c r="G27" s="6">
        <f t="shared" si="7"/>
        <v>-571140000</v>
      </c>
      <c r="H27" s="6">
        <f t="shared" si="7"/>
        <v>-571140000</v>
      </c>
      <c r="I27" s="6">
        <f t="shared" si="7"/>
        <v>-571140000</v>
      </c>
      <c r="J27" s="6">
        <f t="shared" si="7"/>
        <v>-571140000</v>
      </c>
      <c r="K27" s="6">
        <f t="shared" si="7"/>
        <v>-571140000</v>
      </c>
      <c r="L27" s="6">
        <f t="shared" si="7"/>
        <v>-571140000</v>
      </c>
      <c r="M27" s="6">
        <f t="shared" si="7"/>
        <v>-571140000</v>
      </c>
      <c r="N27" s="6">
        <f t="shared" ref="N27:P27" si="8">-$B$12</f>
        <v>-571140000</v>
      </c>
      <c r="O27" s="6">
        <f t="shared" si="8"/>
        <v>-571140000</v>
      </c>
      <c r="P27" s="6">
        <f t="shared" si="8"/>
        <v>-571140000</v>
      </c>
      <c r="Q27" s="6">
        <f>-$B$12</f>
        <v>-571140000</v>
      </c>
    </row>
    <row r="28" spans="1:17" x14ac:dyDescent="0.45">
      <c r="A28" t="s">
        <v>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45">
      <c r="A29" s="5" t="s">
        <v>13</v>
      </c>
      <c r="B29" s="5"/>
      <c r="C29" s="8">
        <f>SUM(C25:C28)</f>
        <v>142605450</v>
      </c>
      <c r="D29" s="8">
        <f t="shared" ref="D29:L29" si="9">SUM(D25:D28)</f>
        <v>142605450</v>
      </c>
      <c r="E29" s="8">
        <f t="shared" si="9"/>
        <v>142605450</v>
      </c>
      <c r="F29" s="8">
        <f t="shared" si="9"/>
        <v>142605450</v>
      </c>
      <c r="G29" s="8">
        <f t="shared" si="9"/>
        <v>142605450</v>
      </c>
      <c r="H29" s="8">
        <f t="shared" si="9"/>
        <v>142605450</v>
      </c>
      <c r="I29" s="8">
        <f t="shared" si="9"/>
        <v>142605450</v>
      </c>
      <c r="J29" s="8">
        <f t="shared" si="9"/>
        <v>142605450</v>
      </c>
      <c r="K29" s="8">
        <f t="shared" si="9"/>
        <v>142605450</v>
      </c>
      <c r="L29" s="8">
        <f t="shared" si="9"/>
        <v>142605450</v>
      </c>
      <c r="M29" s="8">
        <f t="shared" ref="M29:N29" si="10">SUM(M25:M28)</f>
        <v>142605450</v>
      </c>
      <c r="N29" s="8">
        <f t="shared" si="10"/>
        <v>142605450</v>
      </c>
      <c r="O29" s="8">
        <f t="shared" ref="O29:Q29" si="11">SUM(O25:O28)</f>
        <v>142605450</v>
      </c>
      <c r="P29" s="8">
        <f t="shared" si="11"/>
        <v>142605450</v>
      </c>
      <c r="Q29" s="8">
        <f t="shared" si="11"/>
        <v>142605450</v>
      </c>
    </row>
    <row r="30" spans="1:17" x14ac:dyDescent="0.45">
      <c r="A30" t="s">
        <v>9</v>
      </c>
      <c r="B30" s="6">
        <f>-B10</f>
        <v>-8100000000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x14ac:dyDescent="0.45">
      <c r="A31" s="5" t="s">
        <v>18</v>
      </c>
      <c r="B31" s="8">
        <f>SUM(B29:B30)</f>
        <v>-8100000000</v>
      </c>
      <c r="C31" s="8">
        <f>SUM(C29:C30)</f>
        <v>142605450</v>
      </c>
      <c r="D31" s="8">
        <f t="shared" ref="D31:L31" si="12">SUM(D29:D30)</f>
        <v>142605450</v>
      </c>
      <c r="E31" s="8">
        <f t="shared" si="12"/>
        <v>142605450</v>
      </c>
      <c r="F31" s="8">
        <f t="shared" si="12"/>
        <v>142605450</v>
      </c>
      <c r="G31" s="8">
        <f t="shared" si="12"/>
        <v>142605450</v>
      </c>
      <c r="H31" s="8">
        <f t="shared" si="12"/>
        <v>142605450</v>
      </c>
      <c r="I31" s="8">
        <f t="shared" si="12"/>
        <v>142605450</v>
      </c>
      <c r="J31" s="8">
        <f t="shared" si="12"/>
        <v>142605450</v>
      </c>
      <c r="K31" s="8">
        <f t="shared" si="12"/>
        <v>142605450</v>
      </c>
      <c r="L31" s="8">
        <f t="shared" si="12"/>
        <v>142605450</v>
      </c>
      <c r="M31" s="8">
        <f t="shared" ref="M31:N31" si="13">SUM(M29:M30)</f>
        <v>142605450</v>
      </c>
      <c r="N31" s="8">
        <f t="shared" si="13"/>
        <v>142605450</v>
      </c>
      <c r="O31" s="8">
        <f t="shared" ref="O31:Q31" si="14">SUM(O29:O30)</f>
        <v>142605450</v>
      </c>
      <c r="P31" s="8">
        <f t="shared" si="14"/>
        <v>142605450</v>
      </c>
      <c r="Q31" s="8">
        <f t="shared" si="14"/>
        <v>142605450</v>
      </c>
    </row>
    <row r="33" spans="1:2" x14ac:dyDescent="0.45">
      <c r="A33" t="s">
        <v>14</v>
      </c>
      <c r="B33" s="12">
        <f>NPV(B21,C31:Q31)+B31</f>
        <v>-6514457356.9613209</v>
      </c>
    </row>
    <row r="34" spans="1:2" x14ac:dyDescent="0.45">
      <c r="A34" t="s">
        <v>19</v>
      </c>
      <c r="B34" s="11">
        <f>IRR(B31:Q31)</f>
        <v>-0.13353401762603334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Gabrielsen</dc:creator>
  <cp:lastModifiedBy>Gustav Gabrielsen</cp:lastModifiedBy>
  <dcterms:created xsi:type="dcterms:W3CDTF">2024-10-17T10:53:24Z</dcterms:created>
  <dcterms:modified xsi:type="dcterms:W3CDTF">2024-10-21T09:09:06Z</dcterms:modified>
</cp:coreProperties>
</file>