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"/>
    </mc:Choice>
  </mc:AlternateContent>
  <xr:revisionPtr revIDLastSave="2151" documentId="8_{2FC1E637-CA46-467F-9B3F-FB51F5D074E8}" xr6:coauthVersionLast="47" xr6:coauthVersionMax="47" xr10:uidLastSave="{90E826BC-5CA6-4188-AE24-0B4131499D9F}"/>
  <bookViews>
    <workbookView xWindow="-98" yWindow="-98" windowWidth="23236" windowHeight="13875" xr2:uid="{F8D5ABEA-5093-421A-9348-231DEE92C530}"/>
  </bookViews>
  <sheets>
    <sheet name="Full Elektrifisering NNV" sheetId="1" r:id="rId1"/>
    <sheet name="Ingen Elektrifisering NNV" sheetId="6" r:id="rId2"/>
    <sheet name="Strøm-pris lineær prognose " sheetId="3" r:id="rId3"/>
    <sheet name="Gass-pris lineær prognose " sheetId="4" r:id="rId4"/>
    <sheet name="NOx-pris lineær prognose" sheetId="5" r:id="rId5"/>
    <sheet name="Tiltakskostna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D25" i="1"/>
  <c r="C25" i="1"/>
  <c r="B24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B31" i="1"/>
  <c r="B32" i="1"/>
  <c r="B18" i="6"/>
  <c r="C18" i="6"/>
  <c r="D18" i="6"/>
  <c r="E18" i="6" s="1"/>
  <c r="B33" i="6"/>
  <c r="C33" i="6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AF33" i="6" s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E38" i="6" s="1"/>
  <c r="E40" i="6" s="1"/>
  <c r="C38" i="6"/>
  <c r="D38" i="6"/>
  <c r="B39" i="6"/>
  <c r="B40" i="6"/>
  <c r="C40" i="6"/>
  <c r="C41" i="6" s="1"/>
  <c r="D41" i="6" s="1"/>
  <c r="E41" i="6" s="1"/>
  <c r="D40" i="6"/>
  <c r="C5" i="5"/>
  <c r="C4" i="5"/>
  <c r="C3" i="5"/>
  <c r="C2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6" i="5"/>
  <c r="C7" i="5"/>
  <c r="C8" i="5"/>
  <c r="F28" i="1" l="1"/>
  <c r="V28" i="1"/>
  <c r="G28" i="1"/>
  <c r="W28" i="1"/>
  <c r="W29" i="1" s="1"/>
  <c r="W32" i="1" s="1"/>
  <c r="H28" i="1"/>
  <c r="H29" i="1" s="1"/>
  <c r="H32" i="1" s="1"/>
  <c r="X28" i="1"/>
  <c r="X29" i="1" s="1"/>
  <c r="X32" i="1" s="1"/>
  <c r="I28" i="1"/>
  <c r="I29" i="1" s="1"/>
  <c r="I32" i="1" s="1"/>
  <c r="Y28" i="1"/>
  <c r="Y29" i="1" s="1"/>
  <c r="Y32" i="1" s="1"/>
  <c r="J28" i="1"/>
  <c r="J29" i="1" s="1"/>
  <c r="J32" i="1" s="1"/>
  <c r="R28" i="1"/>
  <c r="R29" i="1" s="1"/>
  <c r="R32" i="1" s="1"/>
  <c r="S28" i="1"/>
  <c r="S29" i="1" s="1"/>
  <c r="S32" i="1" s="1"/>
  <c r="D28" i="1"/>
  <c r="D29" i="1" s="1"/>
  <c r="D32" i="1" s="1"/>
  <c r="Z28" i="1"/>
  <c r="Z29" i="1" s="1"/>
  <c r="Z32" i="1" s="1"/>
  <c r="K28" i="1"/>
  <c r="K29" i="1" s="1"/>
  <c r="K32" i="1" s="1"/>
  <c r="AA28" i="1"/>
  <c r="AA29" i="1" s="1"/>
  <c r="AA32" i="1" s="1"/>
  <c r="U28" i="1"/>
  <c r="U29" i="1" s="1"/>
  <c r="U32" i="1" s="1"/>
  <c r="L28" i="1"/>
  <c r="AB28" i="1"/>
  <c r="M28" i="1"/>
  <c r="AC28" i="1"/>
  <c r="AC29" i="1" s="1"/>
  <c r="AC32" i="1" s="1"/>
  <c r="N28" i="1"/>
  <c r="AD28" i="1"/>
  <c r="AD29" i="1" s="1"/>
  <c r="AD32" i="1" s="1"/>
  <c r="O28" i="1"/>
  <c r="O29" i="1" s="1"/>
  <c r="O32" i="1" s="1"/>
  <c r="AE28" i="1"/>
  <c r="AE29" i="1" s="1"/>
  <c r="AE32" i="1" s="1"/>
  <c r="P28" i="1"/>
  <c r="P29" i="1" s="1"/>
  <c r="P32" i="1" s="1"/>
  <c r="AF28" i="1"/>
  <c r="AF29" i="1" s="1"/>
  <c r="AF32" i="1" s="1"/>
  <c r="Q28" i="1"/>
  <c r="Q29" i="1" s="1"/>
  <c r="Q32" i="1" s="1"/>
  <c r="C28" i="1"/>
  <c r="C29" i="1" s="1"/>
  <c r="C32" i="1" s="1"/>
  <c r="T28" i="1"/>
  <c r="T29" i="1" s="1"/>
  <c r="T32" i="1" s="1"/>
  <c r="E28" i="1"/>
  <c r="E29" i="1" s="1"/>
  <c r="E32" i="1" s="1"/>
  <c r="L29" i="1"/>
  <c r="L32" i="1" s="1"/>
  <c r="N29" i="1"/>
  <c r="N32" i="1" s="1"/>
  <c r="F29" i="1"/>
  <c r="F32" i="1" s="1"/>
  <c r="M29" i="1"/>
  <c r="M32" i="1" s="1"/>
  <c r="AB29" i="1"/>
  <c r="AB32" i="1" s="1"/>
  <c r="V29" i="1"/>
  <c r="V32" i="1" s="1"/>
  <c r="G29" i="1"/>
  <c r="G32" i="1" s="1"/>
  <c r="F18" i="6"/>
  <c r="F36" i="6"/>
  <c r="F38" i="6" s="1"/>
  <c r="F40" i="6" s="1"/>
  <c r="F41" i="6" s="1"/>
  <c r="B36" i="1" l="1"/>
  <c r="B35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G36" i="6"/>
  <c r="G38" i="6" s="1"/>
  <c r="G40" i="6" s="1"/>
  <c r="G41" i="6" s="1"/>
  <c r="G18" i="6"/>
  <c r="A9" i="5"/>
  <c r="A2" i="4"/>
  <c r="A2" i="3"/>
  <c r="A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" i="4"/>
  <c r="B3" i="6"/>
  <c r="B4" i="6" s="1"/>
  <c r="A3" i="5"/>
  <c r="A4" i="5" s="1"/>
  <c r="A5" i="5" s="1"/>
  <c r="A6" i="5" s="1"/>
  <c r="A7" i="5" s="1"/>
  <c r="A8" i="5" s="1"/>
  <c r="B37" i="1" l="1"/>
  <c r="H36" i="6"/>
  <c r="H38" i="6" s="1"/>
  <c r="H40" i="6" s="1"/>
  <c r="H41" i="6" s="1"/>
  <c r="H18" i="6"/>
  <c r="A4" i="4"/>
  <c r="A10" i="5"/>
  <c r="B10" i="2"/>
  <c r="B11" i="2" s="1"/>
  <c r="B13" i="2" s="1"/>
  <c r="I18" i="6" l="1"/>
  <c r="I36" i="6"/>
  <c r="I38" i="6" s="1"/>
  <c r="I40" i="6" s="1"/>
  <c r="I41" i="6" s="1"/>
  <c r="A5" i="4"/>
  <c r="A11" i="5"/>
  <c r="J18" i="6" l="1"/>
  <c r="J36" i="6"/>
  <c r="J38" i="6" s="1"/>
  <c r="J40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12" i="5"/>
  <c r="K36" i="6" l="1"/>
  <c r="K38" i="6" s="1"/>
  <c r="K40" i="6" s="1"/>
  <c r="K18" i="6"/>
  <c r="J41" i="6"/>
  <c r="K41" i="6" s="1"/>
  <c r="A13" i="5"/>
  <c r="L18" i="6" l="1"/>
  <c r="L36" i="6"/>
  <c r="L38" i="6" s="1"/>
  <c r="L40" i="6" s="1"/>
  <c r="B43" i="6" s="1"/>
  <c r="L41" i="6"/>
  <c r="A14" i="5"/>
  <c r="M18" i="6" l="1"/>
  <c r="M36" i="6"/>
  <c r="M38" i="6" s="1"/>
  <c r="M40" i="6" s="1"/>
  <c r="M41" i="6" s="1"/>
  <c r="A15" i="5"/>
  <c r="N36" i="6" l="1"/>
  <c r="N38" i="6" s="1"/>
  <c r="N40" i="6" s="1"/>
  <c r="N41" i="6" s="1"/>
  <c r="N18" i="6"/>
  <c r="A16" i="5"/>
  <c r="O36" i="6" l="1"/>
  <c r="O38" i="6" s="1"/>
  <c r="O40" i="6" s="1"/>
  <c r="O41" i="6" s="1"/>
  <c r="O18" i="6"/>
  <c r="A17" i="5"/>
  <c r="P36" i="6" l="1"/>
  <c r="P38" i="6" s="1"/>
  <c r="P40" i="6" s="1"/>
  <c r="P41" i="6" s="1"/>
  <c r="P18" i="6"/>
  <c r="A18" i="5"/>
  <c r="Q18" i="6" l="1"/>
  <c r="Q36" i="6"/>
  <c r="Q38" i="6" s="1"/>
  <c r="Q40" i="6" s="1"/>
  <c r="Q41" i="6" s="1"/>
  <c r="A19" i="5"/>
  <c r="R18" i="6" l="1"/>
  <c r="S36" i="6" s="1"/>
  <c r="S38" i="6" s="1"/>
  <c r="S40" i="6" s="1"/>
  <c r="R36" i="6"/>
  <c r="R38" i="6" s="1"/>
  <c r="R40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AF41" i="6" s="1"/>
  <c r="AD18" i="6"/>
  <c r="AE36" i="6" s="1"/>
  <c r="AE38" i="6" s="1"/>
  <c r="AE40" i="6" s="1"/>
  <c r="S18" i="6"/>
  <c r="T36" i="6" s="1"/>
  <c r="T38" i="6" s="1"/>
  <c r="T40" i="6" s="1"/>
  <c r="X18" i="6"/>
  <c r="Y36" i="6" s="1"/>
  <c r="Y38" i="6" s="1"/>
  <c r="Y40" i="6" s="1"/>
  <c r="Y18" i="6"/>
  <c r="Z36" i="6" s="1"/>
  <c r="Z38" i="6" s="1"/>
  <c r="Z40" i="6" s="1"/>
  <c r="Z18" i="6"/>
  <c r="AA36" i="6" s="1"/>
  <c r="AA38" i="6" s="1"/>
  <c r="AA40" i="6" s="1"/>
  <c r="AB18" i="6"/>
  <c r="AC36" i="6" s="1"/>
  <c r="AC38" i="6" s="1"/>
  <c r="AC40" i="6" s="1"/>
  <c r="AF18" i="6"/>
  <c r="T18" i="6"/>
  <c r="U36" i="6" s="1"/>
  <c r="U38" i="6" s="1"/>
  <c r="U40" i="6" s="1"/>
  <c r="AA18" i="6"/>
  <c r="AB36" i="6" s="1"/>
  <c r="AB38" i="6" s="1"/>
  <c r="AB40" i="6" s="1"/>
  <c r="U18" i="6"/>
  <c r="V36" i="6" s="1"/>
  <c r="V38" i="6" s="1"/>
  <c r="V40" i="6" s="1"/>
  <c r="W18" i="6"/>
  <c r="X36" i="6" s="1"/>
  <c r="X38" i="6" s="1"/>
  <c r="X40" i="6" s="1"/>
  <c r="V18" i="6"/>
  <c r="W36" i="6" s="1"/>
  <c r="W38" i="6" s="1"/>
  <c r="W40" i="6" s="1"/>
  <c r="AE18" i="6"/>
  <c r="AF36" i="6" s="1"/>
  <c r="AF38" i="6" s="1"/>
  <c r="AF40" i="6" s="1"/>
  <c r="AC18" i="6"/>
  <c r="AD36" i="6" s="1"/>
  <c r="AD38" i="6" s="1"/>
  <c r="AD40" i="6" s="1"/>
  <c r="A20" i="5"/>
  <c r="A21" i="5" l="1"/>
  <c r="A22" i="5" s="1"/>
  <c r="A23" i="5" l="1"/>
  <c r="A24" i="5" l="1"/>
  <c r="A25" i="5" l="1"/>
  <c r="A26" i="5" s="1"/>
  <c r="A27" i="5" l="1"/>
  <c r="A28" i="5" l="1"/>
  <c r="A29" i="5" s="1"/>
  <c r="A30" i="5" s="1"/>
  <c r="A31" i="5" s="1"/>
  <c r="A32" i="5" l="1"/>
  <c r="A33" i="5" l="1"/>
  <c r="A34" i="5"/>
  <c r="A35" i="5" l="1"/>
  <c r="A36" i="5" l="1"/>
  <c r="A37" i="5" s="1"/>
  <c r="A38" i="5" s="1"/>
</calcChain>
</file>

<file path=xl/sharedStrings.xml><?xml version="1.0" encoding="utf-8"?>
<sst xmlns="http://schemas.openxmlformats.org/spreadsheetml/2006/main" count="172" uniqueCount="87">
  <si>
    <t>Inndata</t>
  </si>
  <si>
    <t>Kostnader</t>
  </si>
  <si>
    <t xml:space="preserve">Diskonteringsrate </t>
  </si>
  <si>
    <t xml:space="preserve">Prosjektets levetid </t>
  </si>
  <si>
    <t>Anleggsmidler</t>
  </si>
  <si>
    <t>Gassinntekter</t>
  </si>
  <si>
    <t>Besparelser i CO2 kvoter</t>
  </si>
  <si>
    <t xml:space="preserve">Strømkostnader </t>
  </si>
  <si>
    <t>Driftsresultat</t>
  </si>
  <si>
    <t>Nettonåverdi</t>
  </si>
  <si>
    <t>Kontantstrøm før skatt</t>
  </si>
  <si>
    <t>Internrente</t>
  </si>
  <si>
    <t>Mengde frigjort gass/MMBtu</t>
  </si>
  <si>
    <t xml:space="preserve">Lav bane </t>
  </si>
  <si>
    <t>Høy bane (IPCC 1,5°-bane - median)</t>
  </si>
  <si>
    <t>År</t>
  </si>
  <si>
    <t>30 år</t>
  </si>
  <si>
    <t>Investeringsutgift</t>
  </si>
  <si>
    <t xml:space="preserve">Rente </t>
  </si>
  <si>
    <t>Årlige kostnader</t>
  </si>
  <si>
    <t>Inndata:</t>
  </si>
  <si>
    <t>Nåverdi kostnader</t>
  </si>
  <si>
    <t>Netto nåverdi</t>
  </si>
  <si>
    <t>Tiltakskostnad:</t>
  </si>
  <si>
    <t>Årlig CO2 reduksjon (tonn)</t>
  </si>
  <si>
    <t xml:space="preserve">Høy bane </t>
  </si>
  <si>
    <t>Petroleum (CO2-kvoter/tonn):</t>
  </si>
  <si>
    <t>Årlig kraftbehov/mWh</t>
  </si>
  <si>
    <t>Årlig kraftbehov/kWh</t>
  </si>
  <si>
    <t>Antall årlige timer</t>
  </si>
  <si>
    <t>Reduksjon i CO2-utslipp/tonn</t>
  </si>
  <si>
    <t>Reduksjon i Nox utslipp/tonn</t>
  </si>
  <si>
    <t>Akkumulert overskudd</t>
  </si>
  <si>
    <t>Gasspris NOK/MMBtu</t>
  </si>
  <si>
    <t>Valutakurs USD/NOK</t>
  </si>
  <si>
    <t>Valutakurs Euro/NOK</t>
  </si>
  <si>
    <t>Nox-pris NOK/tonn</t>
  </si>
  <si>
    <t>Strømpris NOK/kWh</t>
  </si>
  <si>
    <t xml:space="preserve">NOK/kWh </t>
  </si>
  <si>
    <t>NOK/MMBtu</t>
  </si>
  <si>
    <t>Besparelse i Nox avgifter</t>
  </si>
  <si>
    <t xml:space="preserve">År </t>
  </si>
  <si>
    <t>Pris NOK/kg</t>
  </si>
  <si>
    <t>Tilbakebetalingstid</t>
  </si>
  <si>
    <t xml:space="preserve">Notat: Tallene merket i lyse blått er faktiske priser for utslipp av NOx. Det er anvendt en lineær prognose for å estimere verdiene frem til 2055. </t>
  </si>
  <si>
    <t>Støtte fra Nox-fondet</t>
  </si>
  <si>
    <t>Kostnader i CO2 kvoter</t>
  </si>
  <si>
    <t>Kostnader i Nox avgifter</t>
  </si>
  <si>
    <t>-</t>
  </si>
  <si>
    <t>Gassinntekter fra frigjort gass</t>
  </si>
  <si>
    <t>Akkumulert underskudd</t>
  </si>
  <si>
    <t>Arbeidskapital tilgjengelig</t>
  </si>
  <si>
    <t xml:space="preserve">Vekslingskurs 1 USD til NOK: </t>
  </si>
  <si>
    <t>Pris NOK/tonn</t>
  </si>
  <si>
    <t>Antall kilo i 1 tonn:</t>
  </si>
  <si>
    <t xml:space="preserve">Årlig kraftbehov/kWh </t>
  </si>
  <si>
    <t>Kilder:</t>
  </si>
  <si>
    <t>https://www.equinor.com/news/20240911-reducing-emissions-troll-field</t>
  </si>
  <si>
    <t xml:space="preserve">Hentet fra: </t>
  </si>
  <si>
    <t>Investering i anleggsmiddler [8]</t>
  </si>
  <si>
    <t>https://www.regjeringen.no/no/tema/okonomi-og-budsjett/statlig-okonomistyring/karbonprisbaner-for-bruk-i-samfunnsokonomiske-analyser-i-2024/id3020031/</t>
  </si>
  <si>
    <t>https://www.statnett.no/globalassets/for-aktorer-i-kraftsystemet/planer-og-analyser/lma/langsiktig-markedsanalyse-2022-2050.pdf</t>
  </si>
  <si>
    <t xml:space="preserve">https://www.iea.org/reports/world-energy-outlook-2024#downloads. </t>
  </si>
  <si>
    <t xml:space="preserve">Tilgjengelig fra: </t>
  </si>
  <si>
    <t>https://www.skatteetaten.no/satser/saravgift---nox/?year=2024#rateShowYear</t>
  </si>
  <si>
    <t>Se eget ark for prognose og kilde:</t>
  </si>
  <si>
    <t>Nox-pris lineær prognose</t>
  </si>
  <si>
    <t>Gass-pris lineær prognose</t>
  </si>
  <si>
    <t xml:space="preserve">Strøm-pris lineær prognose </t>
  </si>
  <si>
    <r>
      <rPr>
        <sz val="11"/>
        <color theme="1"/>
        <rFont val="Aptos Narrow"/>
        <family val="2"/>
        <scheme val="minor"/>
      </rPr>
      <t xml:space="preserve">Notat: Tallene merket i lyse blått </t>
    </r>
    <r>
      <rPr>
        <b/>
        <sz val="11"/>
        <color theme="1"/>
        <rFont val="Aptos Narrow"/>
        <family val="2"/>
        <scheme val="minor"/>
      </rPr>
      <t>[7]</t>
    </r>
    <r>
      <rPr>
        <sz val="11"/>
        <color theme="1"/>
        <rFont val="Aptos Narrow"/>
        <family val="2"/>
        <scheme val="minor"/>
      </rPr>
      <t xml:space="preserve"> er prognoser hentet fra  World Energy Outlook 2024. IEA. Det er anvendt en lineær prognose for å estimere verdiene frem til 2055. </t>
    </r>
  </si>
  <si>
    <r>
      <rPr>
        <b/>
        <sz val="11"/>
        <color theme="1"/>
        <rFont val="Aptos Narrow"/>
        <family val="2"/>
        <scheme val="minor"/>
      </rPr>
      <t xml:space="preserve"> [7] </t>
    </r>
    <r>
      <rPr>
        <sz val="11"/>
        <color theme="1"/>
        <rFont val="Aptos Narrow"/>
        <family val="2"/>
        <scheme val="minor"/>
      </rPr>
      <t xml:space="preserve">Tilgjengelig fra: </t>
    </r>
  </si>
  <si>
    <t>Basert på faktisk Valutakurs 01.11.2024</t>
  </si>
  <si>
    <r>
      <t xml:space="preserve">Notat: Tallene merket i lyse blått </t>
    </r>
    <r>
      <rPr>
        <b/>
        <sz val="11"/>
        <color theme="1"/>
        <rFont val="Aptos Narrow"/>
        <family val="2"/>
        <scheme val="minor"/>
      </rPr>
      <t>[6]</t>
    </r>
    <r>
      <rPr>
        <sz val="11"/>
        <color theme="1"/>
        <rFont val="Aptos Narrow"/>
        <family val="2"/>
        <scheme val="minor"/>
      </rPr>
      <t xml:space="preserve"> er hentet fra stattnett sin langsiktige markedsanalyse. Det er anvendt en lineær prognose for å esitmerer verdiene i mellom disse. </t>
    </r>
  </si>
  <si>
    <r>
      <rPr>
        <b/>
        <sz val="11"/>
        <color theme="1"/>
        <rFont val="Aptos Narrow"/>
        <family val="2"/>
        <scheme val="minor"/>
      </rPr>
      <t>[6]</t>
    </r>
    <r>
      <rPr>
        <sz val="11"/>
        <color theme="1"/>
        <rFont val="Aptos Narrow"/>
        <family val="2"/>
        <scheme val="minor"/>
      </rPr>
      <t xml:space="preserve"> Tilgjengelig fra:</t>
    </r>
  </si>
  <si>
    <r>
      <t>Årlig kraftbehov/mWh</t>
    </r>
    <r>
      <rPr>
        <b/>
        <sz val="11"/>
        <color theme="1"/>
        <rFont val="Aptos Narrow"/>
        <family val="2"/>
        <scheme val="minor"/>
      </rPr>
      <t xml:space="preserve"> [1]</t>
    </r>
  </si>
  <si>
    <r>
      <t xml:space="preserve">Reduksjon i Nox utslipp/tonn </t>
    </r>
    <r>
      <rPr>
        <b/>
        <sz val="11"/>
        <color theme="1"/>
        <rFont val="Aptos Narrow"/>
        <family val="2"/>
        <scheme val="minor"/>
      </rPr>
      <t>[3]</t>
    </r>
  </si>
  <si>
    <r>
      <t xml:space="preserve">Reduksjon i CO2-utslipp/tonn </t>
    </r>
    <r>
      <rPr>
        <b/>
        <sz val="11"/>
        <color theme="1"/>
        <rFont val="Aptos Narrow"/>
        <family val="2"/>
        <scheme val="minor"/>
      </rPr>
      <t>[2]</t>
    </r>
  </si>
  <si>
    <r>
      <rPr>
        <b/>
        <sz val="14"/>
        <color theme="1"/>
        <rFont val="Aptos Narrow"/>
        <family val="2"/>
        <scheme val="minor"/>
      </rPr>
      <t>Mellomregning</t>
    </r>
    <r>
      <rPr>
        <sz val="11"/>
        <color theme="1"/>
        <rFont val="Aptos Narrow"/>
        <family val="2"/>
        <scheme val="minor"/>
      </rPr>
      <t xml:space="preserve"> </t>
    </r>
  </si>
  <si>
    <r>
      <rPr>
        <sz val="11"/>
        <color theme="1"/>
        <rFont val="Aptos Narrow"/>
        <family val="2"/>
        <scheme val="minor"/>
      </rPr>
      <t>Petroleum (CO2-kvoter/tonn)</t>
    </r>
    <r>
      <rPr>
        <b/>
        <sz val="11"/>
        <color theme="1"/>
        <rFont val="Aptos Narrow"/>
        <family val="2"/>
        <scheme val="minor"/>
      </rPr>
      <t xml:space="preserve"> [4]:</t>
    </r>
  </si>
  <si>
    <r>
      <rPr>
        <sz val="11"/>
        <color theme="1"/>
        <rFont val="Aptos Narrow"/>
        <family val="2"/>
        <scheme val="minor"/>
      </rPr>
      <t xml:space="preserve">Strømpris NOK/kWh </t>
    </r>
    <r>
      <rPr>
        <b/>
        <sz val="11"/>
        <color theme="1"/>
        <rFont val="Aptos Narrow"/>
        <family val="2"/>
        <scheme val="minor"/>
      </rPr>
      <t>[5]:</t>
    </r>
  </si>
  <si>
    <r>
      <rPr>
        <sz val="11"/>
        <color theme="1"/>
        <rFont val="Aptos Narrow"/>
        <family val="2"/>
        <scheme val="minor"/>
      </rPr>
      <t>Gasspris NOK/MMBtu</t>
    </r>
    <r>
      <rPr>
        <b/>
        <sz val="11"/>
        <color theme="1"/>
        <rFont val="Aptos Narrow"/>
        <family val="2"/>
        <scheme val="minor"/>
      </rPr>
      <t xml:space="preserve"> [6]:</t>
    </r>
  </si>
  <si>
    <r>
      <rPr>
        <sz val="11"/>
        <color theme="1"/>
        <rFont val="Aptos Narrow"/>
        <family val="2"/>
        <scheme val="minor"/>
      </rPr>
      <t xml:space="preserve">Nox-pris NOK/tonn </t>
    </r>
    <r>
      <rPr>
        <b/>
        <sz val="11"/>
        <color theme="1"/>
        <rFont val="Aptos Narrow"/>
        <family val="2"/>
        <scheme val="minor"/>
      </rPr>
      <t>[7]:</t>
    </r>
  </si>
  <si>
    <r>
      <rPr>
        <b/>
        <sz val="11"/>
        <color theme="1"/>
        <rFont val="Aptos Narrow"/>
        <family val="2"/>
        <scheme val="minor"/>
      </rPr>
      <t>[1]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>[2]</t>
    </r>
    <r>
      <rPr>
        <sz val="11"/>
        <color theme="1"/>
        <rFont val="Aptos Narrow"/>
        <family val="2"/>
        <scheme val="minor"/>
      </rPr>
      <t xml:space="preserve"> ,</t>
    </r>
    <r>
      <rPr>
        <b/>
        <sz val="11"/>
        <color theme="1"/>
        <rFont val="Aptos Narrow"/>
        <family val="2"/>
        <scheme val="minor"/>
      </rPr>
      <t>[3]</t>
    </r>
    <r>
      <rPr>
        <sz val="11"/>
        <color theme="1"/>
        <rFont val="Aptos Narrow"/>
        <family val="2"/>
        <scheme val="minor"/>
      </rPr>
      <t xml:space="preserve"> og </t>
    </r>
    <r>
      <rPr>
        <b/>
        <sz val="11"/>
        <color theme="1"/>
        <rFont val="Aptos Narrow"/>
        <family val="2"/>
        <scheme val="minor"/>
      </rPr>
      <t>[8]</t>
    </r>
    <r>
      <rPr>
        <sz val="11"/>
        <color theme="1"/>
        <rFont val="Aptos Narrow"/>
        <family val="2"/>
        <scheme val="minor"/>
      </rPr>
      <t>:</t>
    </r>
  </si>
  <si>
    <r>
      <rPr>
        <b/>
        <sz val="11"/>
        <color theme="1"/>
        <rFont val="Aptos Narrow"/>
        <family val="2"/>
        <scheme val="minor"/>
      </rPr>
      <t>[4]</t>
    </r>
    <r>
      <rPr>
        <sz val="11"/>
        <color theme="1"/>
        <rFont val="Aptos Narrow"/>
        <family val="2"/>
        <scheme val="minor"/>
      </rPr>
      <t>:</t>
    </r>
  </si>
  <si>
    <r>
      <rPr>
        <b/>
        <sz val="11"/>
        <color theme="1"/>
        <rFont val="Aptos Narrow"/>
        <family val="2"/>
        <scheme val="minor"/>
      </rPr>
      <t>[5]</t>
    </r>
    <r>
      <rPr>
        <sz val="11"/>
        <color theme="1"/>
        <rFont val="Aptos Narrow"/>
        <family val="2"/>
        <scheme val="minor"/>
      </rPr>
      <t>:</t>
    </r>
  </si>
  <si>
    <r>
      <rPr>
        <b/>
        <sz val="11"/>
        <color theme="1"/>
        <rFont val="Aptos Narrow"/>
        <family val="2"/>
        <scheme val="minor"/>
      </rPr>
      <t>[6]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</si>
  <si>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[7]</t>
    </r>
    <r>
      <rPr>
        <sz val="11"/>
        <color theme="1"/>
        <rFont val="Aptos Narrow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</si>
</sst>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;[Red]\-&quot;kr&quot;\ #,##0.00"/>
    <numFmt numFmtId="44" formatCode="_-&quot;kr&quot;\ * #,##0.00_-;\-&quot;kr&quot;\ * #,##0.00_-;_-&quot;kr&quot;\ * &quot;-&quot;??_-;_-@_-"/>
    <numFmt numFmtId="164" formatCode="yyyy"/>
    <numFmt numFmtId="171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44" fontId="0" fillId="0" borderId="0" xfId="0" applyNumberFormat="1"/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9" fontId="0" fillId="3" borderId="0" xfId="0" applyNumberFormat="1" applyFill="1"/>
    <xf numFmtId="44" fontId="0" fillId="3" borderId="0" xfId="0" applyNumberFormat="1" applyFill="1"/>
    <xf numFmtId="0" fontId="0" fillId="3" borderId="0" xfId="0" applyFill="1"/>
    <xf numFmtId="44" fontId="0" fillId="4" borderId="0" xfId="0" applyNumberFormat="1" applyFill="1"/>
    <xf numFmtId="2" fontId="0" fillId="3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left" vertical="top"/>
    </xf>
    <xf numFmtId="16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0" fillId="3" borderId="0" xfId="0" applyFill="1" applyAlignment="1">
      <alignment horizontal="right"/>
    </xf>
    <xf numFmtId="8" fontId="0" fillId="0" borderId="0" xfId="0" applyNumberFormat="1"/>
    <xf numFmtId="9" fontId="0" fillId="2" borderId="0" xfId="0" applyNumberFormat="1" applyFill="1"/>
    <xf numFmtId="2" fontId="0" fillId="2" borderId="0" xfId="0" applyNumberFormat="1" applyFill="1"/>
    <xf numFmtId="8" fontId="0" fillId="4" borderId="0" xfId="0" applyNumberFormat="1" applyFill="1"/>
    <xf numFmtId="2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horizontal="right"/>
    </xf>
    <xf numFmtId="10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" fontId="3" fillId="0" borderId="2" xfId="0" applyNumberFormat="1" applyFont="1" applyBorder="1"/>
    <xf numFmtId="1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0" fontId="1" fillId="0" borderId="3" xfId="0" applyFont="1" applyBorder="1"/>
    <xf numFmtId="2" fontId="0" fillId="5" borderId="0" xfId="0" applyNumberFormat="1" applyFill="1"/>
    <xf numFmtId="0" fontId="0" fillId="5" borderId="0" xfId="0" applyFill="1"/>
    <xf numFmtId="1" fontId="3" fillId="0" borderId="2" xfId="0" applyNumberFormat="1" applyFont="1" applyBorder="1" applyAlignment="1">
      <alignment horizontal="right" vertical="center"/>
    </xf>
    <xf numFmtId="171" fontId="0" fillId="0" borderId="0" xfId="0" applyNumberFormat="1"/>
    <xf numFmtId="44" fontId="0" fillId="2" borderId="2" xfId="0" applyNumberFormat="1" applyFill="1" applyBorder="1"/>
    <xf numFmtId="171" fontId="0" fillId="5" borderId="0" xfId="0" applyNumberFormat="1" applyFill="1"/>
    <xf numFmtId="171" fontId="0" fillId="0" borderId="3" xfId="0" applyNumberFormat="1" applyBorder="1"/>
    <xf numFmtId="171" fontId="0" fillId="0" borderId="0" xfId="0" applyNumberFormat="1" applyFill="1"/>
    <xf numFmtId="171" fontId="0" fillId="0" borderId="1" xfId="0" applyNumberFormat="1" applyFill="1" applyBorder="1"/>
    <xf numFmtId="0" fontId="7" fillId="0" borderId="0" xfId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gjeringen.no/no/tema/okonomi-og-budsjett/statlig-okonomistyring/karbonprisbaner-for-bruk-i-samfunnsokonomiske-analyser-i-2024/id3020031/" TargetMode="External"/><Relationship Id="rId1" Type="http://schemas.openxmlformats.org/officeDocument/2006/relationships/hyperlink" Target="https://www.equinor.com/news/20240911-reducing-emissions-troll-f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nett.no/globalassets/for-aktorer-i-kraftsystemet/planer-og-analyser/lma/langsiktig-markedsanalyse-2022-205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reports/world-energy-outlook-2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atteetaten.no/satser/saravgift---nox/?year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AH72"/>
  <sheetViews>
    <sheetView tabSelected="1" zoomScale="61" zoomScaleNormal="57" workbookViewId="0">
      <selection activeCell="H36" sqref="H36"/>
    </sheetView>
  </sheetViews>
  <sheetFormatPr baseColWidth="10" defaultRowHeight="14.25" x14ac:dyDescent="0.45"/>
  <cols>
    <col min="1" max="1" width="34.265625" customWidth="1"/>
    <col min="2" max="2" width="26.6640625" customWidth="1"/>
    <col min="3" max="3" width="23.73046875" customWidth="1"/>
    <col min="4" max="4" width="17.3984375" bestFit="1" customWidth="1"/>
    <col min="5" max="6" width="18.06640625" bestFit="1" customWidth="1"/>
    <col min="7" max="7" width="22.796875" customWidth="1"/>
    <col min="8" max="12" width="18.06640625" bestFit="1" customWidth="1"/>
    <col min="13" max="32" width="19.1328125" bestFit="1" customWidth="1"/>
  </cols>
  <sheetData>
    <row r="1" spans="1:32" ht="18" x14ac:dyDescent="0.55000000000000004">
      <c r="A1" s="1" t="s">
        <v>0</v>
      </c>
      <c r="G1" t="s">
        <v>77</v>
      </c>
      <c r="I1" s="14"/>
      <c r="J1" s="14"/>
    </row>
    <row r="2" spans="1:32" x14ac:dyDescent="0.45">
      <c r="A2" t="s">
        <v>29</v>
      </c>
      <c r="B2" s="10">
        <v>8760</v>
      </c>
      <c r="D2" t="s">
        <v>2</v>
      </c>
      <c r="E2" s="8">
        <v>0.04</v>
      </c>
      <c r="I2" s="16"/>
    </row>
    <row r="3" spans="1:32" x14ac:dyDescent="0.45">
      <c r="A3" t="s">
        <v>74</v>
      </c>
      <c r="B3" s="10">
        <f>116*B2</f>
        <v>1016160</v>
      </c>
      <c r="D3" t="s">
        <v>3</v>
      </c>
      <c r="E3" s="23" t="s">
        <v>16</v>
      </c>
      <c r="G3" t="s">
        <v>12</v>
      </c>
      <c r="H3" s="12">
        <v>5778818.1799999997</v>
      </c>
      <c r="I3" s="17"/>
    </row>
    <row r="4" spans="1:32" x14ac:dyDescent="0.45">
      <c r="A4" t="s">
        <v>55</v>
      </c>
      <c r="B4" s="29">
        <f>B3*1000</f>
        <v>1016160000</v>
      </c>
      <c r="D4" t="s">
        <v>35</v>
      </c>
      <c r="E4" s="29">
        <v>12</v>
      </c>
      <c r="G4" s="16"/>
      <c r="H4" s="16"/>
      <c r="I4" s="16"/>
    </row>
    <row r="5" spans="1:32" x14ac:dyDescent="0.45">
      <c r="A5" t="s">
        <v>76</v>
      </c>
      <c r="B5" s="10">
        <v>450000</v>
      </c>
      <c r="D5" t="s">
        <v>34</v>
      </c>
      <c r="E5" s="10">
        <v>11</v>
      </c>
      <c r="F5" s="16"/>
      <c r="G5" s="16"/>
    </row>
    <row r="6" spans="1:32" x14ac:dyDescent="0.45">
      <c r="A6" t="s">
        <v>75</v>
      </c>
      <c r="B6" s="10">
        <v>850</v>
      </c>
      <c r="F6" s="16"/>
      <c r="G6" s="16"/>
    </row>
    <row r="7" spans="1:32" x14ac:dyDescent="0.45">
      <c r="G7" s="16"/>
      <c r="H7" s="16"/>
      <c r="I7" s="16"/>
    </row>
    <row r="8" spans="1:32" x14ac:dyDescent="0.45">
      <c r="G8" s="16"/>
      <c r="H8" s="16"/>
      <c r="I8" s="17"/>
    </row>
    <row r="9" spans="1:32" x14ac:dyDescent="0.45">
      <c r="G9" s="16"/>
      <c r="H9" s="16"/>
      <c r="I9" s="16"/>
    </row>
    <row r="10" spans="1:32" ht="15.75" x14ac:dyDescent="0.45">
      <c r="A10" s="33" t="s">
        <v>15</v>
      </c>
      <c r="B10" s="19">
        <v>45658</v>
      </c>
      <c r="C10" s="19">
        <v>46023</v>
      </c>
      <c r="D10" s="19">
        <v>46388</v>
      </c>
      <c r="E10" s="19">
        <v>46753</v>
      </c>
      <c r="F10" s="19">
        <v>47119</v>
      </c>
      <c r="G10" s="19">
        <v>47484</v>
      </c>
      <c r="H10" s="19">
        <v>47849</v>
      </c>
      <c r="I10" s="19">
        <v>48214</v>
      </c>
      <c r="J10" s="19">
        <v>48580</v>
      </c>
      <c r="K10" s="19">
        <v>48945</v>
      </c>
      <c r="L10" s="19">
        <v>49310</v>
      </c>
      <c r="M10" s="19">
        <v>49675</v>
      </c>
      <c r="N10" s="19">
        <v>50041</v>
      </c>
      <c r="O10" s="19">
        <v>50406</v>
      </c>
      <c r="P10" s="19">
        <v>50771</v>
      </c>
      <c r="Q10" s="19">
        <v>51136</v>
      </c>
      <c r="R10" s="19">
        <v>51502</v>
      </c>
      <c r="S10" s="19">
        <v>51867</v>
      </c>
      <c r="T10" s="19">
        <v>52232</v>
      </c>
      <c r="U10" s="19">
        <v>52597</v>
      </c>
      <c r="V10" s="19">
        <v>52963</v>
      </c>
      <c r="W10" s="19">
        <v>53328</v>
      </c>
      <c r="X10" s="19">
        <v>53693</v>
      </c>
      <c r="Y10" s="19">
        <v>54058</v>
      </c>
      <c r="Z10" s="19">
        <v>54424</v>
      </c>
      <c r="AA10" s="19">
        <v>54789</v>
      </c>
      <c r="AB10" s="19">
        <v>55154</v>
      </c>
      <c r="AC10" s="19">
        <v>55519</v>
      </c>
      <c r="AD10" s="19">
        <v>55885</v>
      </c>
      <c r="AE10" s="19">
        <v>56250</v>
      </c>
      <c r="AF10" s="20">
        <v>2055</v>
      </c>
    </row>
    <row r="11" spans="1:32" x14ac:dyDescent="0.45">
      <c r="A11" s="21" t="s">
        <v>78</v>
      </c>
      <c r="B11" s="16">
        <v>1902</v>
      </c>
      <c r="C11" s="16">
        <v>2115</v>
      </c>
      <c r="D11" s="16">
        <v>2370</v>
      </c>
      <c r="E11" s="16">
        <v>2410</v>
      </c>
      <c r="F11" s="16">
        <v>2410</v>
      </c>
      <c r="G11" s="16">
        <v>2410</v>
      </c>
      <c r="H11" s="16">
        <v>2410</v>
      </c>
      <c r="I11" s="16">
        <v>2410</v>
      </c>
      <c r="J11" s="16">
        <v>2410</v>
      </c>
      <c r="K11" s="16">
        <v>2410</v>
      </c>
      <c r="L11" s="16">
        <v>2410</v>
      </c>
      <c r="M11" s="16">
        <v>2410</v>
      </c>
      <c r="N11" s="16">
        <v>2410</v>
      </c>
      <c r="O11" s="16">
        <v>2410</v>
      </c>
      <c r="P11" s="16">
        <v>2410</v>
      </c>
      <c r="Q11" s="16">
        <v>2410</v>
      </c>
      <c r="R11" s="16">
        <v>2410</v>
      </c>
      <c r="S11" s="16">
        <v>2410</v>
      </c>
      <c r="T11" s="16">
        <v>2410</v>
      </c>
      <c r="U11" s="16">
        <v>2410</v>
      </c>
      <c r="V11" s="16">
        <v>2410</v>
      </c>
      <c r="W11" s="16">
        <v>2410</v>
      </c>
      <c r="X11" s="16">
        <v>2410</v>
      </c>
      <c r="Y11" s="16">
        <v>2410</v>
      </c>
      <c r="Z11" s="16">
        <v>2410</v>
      </c>
      <c r="AA11" s="16">
        <v>2410</v>
      </c>
      <c r="AB11" s="16">
        <v>2410</v>
      </c>
      <c r="AC11" s="16">
        <v>2410</v>
      </c>
      <c r="AD11" s="16">
        <v>2418</v>
      </c>
      <c r="AE11" s="16">
        <v>2515</v>
      </c>
      <c r="AF11" s="16">
        <v>2616</v>
      </c>
    </row>
    <row r="12" spans="1:32" x14ac:dyDescent="0.45">
      <c r="A12" s="14" t="s">
        <v>13</v>
      </c>
      <c r="B12" s="16">
        <v>713</v>
      </c>
      <c r="C12" s="16">
        <v>727</v>
      </c>
      <c r="D12" s="16">
        <v>743</v>
      </c>
      <c r="E12" s="16">
        <v>761</v>
      </c>
      <c r="F12" s="16">
        <v>780</v>
      </c>
      <c r="G12" s="16">
        <v>800</v>
      </c>
      <c r="H12" s="16">
        <v>832</v>
      </c>
      <c r="I12" s="16">
        <v>865</v>
      </c>
      <c r="J12" s="16">
        <v>900</v>
      </c>
      <c r="K12" s="16">
        <v>936</v>
      </c>
      <c r="L12" s="16">
        <v>973</v>
      </c>
      <c r="M12" s="16">
        <v>1012</v>
      </c>
      <c r="N12" s="16">
        <v>1052</v>
      </c>
      <c r="O12" s="16">
        <v>1094</v>
      </c>
      <c r="P12" s="16">
        <v>1138</v>
      </c>
      <c r="Q12" s="16">
        <v>1184</v>
      </c>
      <c r="R12" s="16">
        <v>1231</v>
      </c>
      <c r="S12" s="16">
        <v>1280</v>
      </c>
      <c r="T12" s="16">
        <v>1332</v>
      </c>
      <c r="U12" s="16">
        <v>1385</v>
      </c>
      <c r="V12" s="16">
        <v>1440</v>
      </c>
      <c r="W12" s="16">
        <v>1498</v>
      </c>
      <c r="X12" s="16">
        <v>1558</v>
      </c>
      <c r="Y12" s="16">
        <v>1620</v>
      </c>
      <c r="Z12" s="16">
        <v>1685</v>
      </c>
      <c r="AA12" s="16">
        <v>1752</v>
      </c>
      <c r="AB12" s="16">
        <v>1822</v>
      </c>
      <c r="AC12" s="16">
        <v>1895</v>
      </c>
      <c r="AD12" s="16">
        <v>1971</v>
      </c>
      <c r="AE12" s="16">
        <v>2050</v>
      </c>
      <c r="AF12" s="16">
        <v>2132</v>
      </c>
    </row>
    <row r="13" spans="1:32" x14ac:dyDescent="0.45">
      <c r="A13" s="34" t="s">
        <v>14</v>
      </c>
      <c r="B13" s="35">
        <v>2043</v>
      </c>
      <c r="C13" s="36">
        <v>2206</v>
      </c>
      <c r="D13" s="36">
        <v>2382</v>
      </c>
      <c r="E13" s="36">
        <v>2571</v>
      </c>
      <c r="F13" s="36">
        <v>2776</v>
      </c>
      <c r="G13" s="35">
        <v>2997</v>
      </c>
      <c r="H13" s="36">
        <v>3177</v>
      </c>
      <c r="I13" s="36">
        <v>3368</v>
      </c>
      <c r="J13" s="36">
        <v>3571</v>
      </c>
      <c r="K13" s="36">
        <v>3785</v>
      </c>
      <c r="L13" s="36">
        <v>4013</v>
      </c>
      <c r="M13" s="36">
        <v>4254</v>
      </c>
      <c r="N13" s="36">
        <v>4510</v>
      </c>
      <c r="O13" s="36">
        <v>4781</v>
      </c>
      <c r="P13" s="36">
        <v>5068</v>
      </c>
      <c r="Q13" s="35">
        <v>5373</v>
      </c>
      <c r="R13" s="36">
        <v>5636</v>
      </c>
      <c r="S13" s="36">
        <v>5911</v>
      </c>
      <c r="T13" s="36">
        <v>6200</v>
      </c>
      <c r="U13" s="36">
        <v>6503</v>
      </c>
      <c r="V13" s="36">
        <v>6820</v>
      </c>
      <c r="W13" s="36">
        <v>7154</v>
      </c>
      <c r="X13" s="36">
        <v>7503</v>
      </c>
      <c r="Y13" s="36">
        <v>7870</v>
      </c>
      <c r="Z13" s="36">
        <v>8254</v>
      </c>
      <c r="AA13" s="35">
        <v>8658</v>
      </c>
      <c r="AB13" s="36">
        <v>8753</v>
      </c>
      <c r="AC13" s="36">
        <v>8849</v>
      </c>
      <c r="AD13" s="36">
        <v>8946</v>
      </c>
      <c r="AE13" s="36">
        <v>9044</v>
      </c>
      <c r="AF13" s="36">
        <v>9143</v>
      </c>
    </row>
    <row r="14" spans="1:32" x14ac:dyDescent="0.45">
      <c r="A14" s="22" t="s">
        <v>79</v>
      </c>
      <c r="B14" s="28">
        <v>0.6</v>
      </c>
      <c r="C14" s="28">
        <v>0.55666666666666664</v>
      </c>
      <c r="D14" s="28">
        <v>0.55666666666666664</v>
      </c>
      <c r="E14" s="28">
        <v>0.55666666666666664</v>
      </c>
      <c r="F14" s="28">
        <v>0.55666666666666664</v>
      </c>
      <c r="G14" s="28">
        <v>0.55000000000000004</v>
      </c>
      <c r="H14" s="28">
        <v>0.51546296296296301</v>
      </c>
      <c r="I14" s="28">
        <v>0.51056981132075474</v>
      </c>
      <c r="J14" s="28">
        <v>0.4966666666666667</v>
      </c>
      <c r="K14" s="28">
        <v>0.48166666666666669</v>
      </c>
      <c r="L14" s="28">
        <v>0.45</v>
      </c>
      <c r="M14" s="28">
        <v>0.453770362169436</v>
      </c>
      <c r="N14" s="28">
        <v>0.44196242113269335</v>
      </c>
      <c r="O14" s="28">
        <v>0.42582667285028553</v>
      </c>
      <c r="P14" s="28">
        <v>0.40877647189109068</v>
      </c>
      <c r="Q14" s="28">
        <v>0.4</v>
      </c>
      <c r="R14" s="28">
        <v>0.4</v>
      </c>
      <c r="S14" s="28">
        <v>0.4</v>
      </c>
      <c r="T14" s="28">
        <v>0.4</v>
      </c>
      <c r="U14" s="28">
        <v>0.4</v>
      </c>
      <c r="V14" s="28">
        <v>0.4</v>
      </c>
      <c r="W14" s="28">
        <v>0.4</v>
      </c>
      <c r="X14" s="28">
        <v>0.4</v>
      </c>
      <c r="Y14" s="28">
        <v>0.4</v>
      </c>
      <c r="Z14" s="28">
        <v>0.4</v>
      </c>
      <c r="AA14" s="28">
        <v>0.4</v>
      </c>
      <c r="AB14" s="28">
        <v>0.4</v>
      </c>
      <c r="AC14" s="28">
        <v>0.4</v>
      </c>
      <c r="AD14" s="28">
        <v>0.4</v>
      </c>
      <c r="AE14" s="28">
        <v>0.4</v>
      </c>
      <c r="AF14" s="28">
        <v>0.4</v>
      </c>
    </row>
    <row r="15" spans="1:32" x14ac:dyDescent="0.45">
      <c r="A15" t="s">
        <v>13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45">
      <c r="A16" s="37" t="s">
        <v>25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8"/>
      <c r="AC16" s="38"/>
      <c r="AD16" s="38"/>
      <c r="AE16" s="38"/>
      <c r="AF16" s="38"/>
    </row>
    <row r="17" spans="1:34" x14ac:dyDescent="0.45">
      <c r="A17" s="39" t="s">
        <v>80</v>
      </c>
      <c r="B17" s="46">
        <v>66.870891237338199</v>
      </c>
      <c r="C17" s="46">
        <v>67.512082042656473</v>
      </c>
      <c r="D17" s="46">
        <v>68.153272847974776</v>
      </c>
      <c r="E17" s="46">
        <v>68.794463653293064</v>
      </c>
      <c r="F17" s="46">
        <v>69.435654458611381</v>
      </c>
      <c r="G17" s="46">
        <v>71.5</v>
      </c>
      <c r="H17" s="46">
        <v>71.5</v>
      </c>
      <c r="I17" s="46">
        <v>71.5</v>
      </c>
      <c r="J17" s="46">
        <v>71.5</v>
      </c>
      <c r="K17" s="46">
        <v>71.5</v>
      </c>
      <c r="L17" s="46">
        <v>71.5</v>
      </c>
      <c r="M17" s="46">
        <v>73.93157894736845</v>
      </c>
      <c r="N17" s="46">
        <v>74.572874493927145</v>
      </c>
      <c r="O17" s="46">
        <v>75.214170040485854</v>
      </c>
      <c r="P17" s="46">
        <v>75.855465587044577</v>
      </c>
      <c r="Q17" s="46">
        <v>76.496761133603286</v>
      </c>
      <c r="R17" s="46">
        <v>77.138056680161966</v>
      </c>
      <c r="S17" s="46">
        <v>77.779352226720661</v>
      </c>
      <c r="T17" s="46">
        <v>78.358476304082956</v>
      </c>
      <c r="U17" s="46">
        <v>78.974361217632094</v>
      </c>
      <c r="V17" s="46">
        <v>79.623038088306998</v>
      </c>
      <c r="W17" s="46">
        <v>80.297018508900166</v>
      </c>
      <c r="X17" s="46">
        <v>80.983502635597731</v>
      </c>
      <c r="Y17" s="46">
        <v>81.661680207749569</v>
      </c>
      <c r="Z17" s="46">
        <v>82.29865251903702</v>
      </c>
      <c r="AA17" s="46">
        <v>84.7</v>
      </c>
      <c r="AB17" s="46">
        <v>84.7</v>
      </c>
      <c r="AC17" s="46">
        <v>84.7</v>
      </c>
      <c r="AD17" s="46">
        <v>84.7</v>
      </c>
      <c r="AE17" s="46">
        <v>84.7</v>
      </c>
      <c r="AF17" s="46">
        <v>84.7</v>
      </c>
    </row>
    <row r="18" spans="1:34" x14ac:dyDescent="0.45">
      <c r="A18" s="22" t="s">
        <v>81</v>
      </c>
      <c r="B18" s="16">
        <v>25807.142857142899</v>
      </c>
      <c r="C18" s="16">
        <v>26393.928571428576</v>
      </c>
      <c r="D18" s="16">
        <v>26980.71428571429</v>
      </c>
      <c r="E18" s="16">
        <v>27567.500000000007</v>
      </c>
      <c r="F18" s="16">
        <v>28154.285714285721</v>
      </c>
      <c r="G18" s="16">
        <v>28741.071428571438</v>
      </c>
      <c r="H18" s="16">
        <v>29327.857142857152</v>
      </c>
      <c r="I18" s="16">
        <v>29914.64285714287</v>
      </c>
      <c r="J18" s="16">
        <v>30501.428571428587</v>
      </c>
      <c r="K18" s="16">
        <v>31088.214285714301</v>
      </c>
      <c r="L18" s="16">
        <v>31675.000000000015</v>
      </c>
      <c r="M18" s="16">
        <v>32261.785714285728</v>
      </c>
      <c r="N18" s="16">
        <v>32848.571428571449</v>
      </c>
      <c r="O18" s="16">
        <v>33435.357142857159</v>
      </c>
      <c r="P18" s="16">
        <v>34022.142857142877</v>
      </c>
      <c r="Q18" s="16">
        <v>34608.928571428587</v>
      </c>
      <c r="R18" s="16">
        <v>35195.714285714304</v>
      </c>
      <c r="S18" s="16">
        <v>35782.500000000022</v>
      </c>
      <c r="T18" s="16">
        <v>36369.285714285739</v>
      </c>
      <c r="U18" s="16">
        <v>36956.071428571449</v>
      </c>
      <c r="V18" s="16">
        <v>37542.857142857167</v>
      </c>
      <c r="W18" s="16">
        <v>38129.642857142884</v>
      </c>
      <c r="X18" s="16">
        <v>38716.428571428594</v>
      </c>
      <c r="Y18" s="16">
        <v>39303.214285714312</v>
      </c>
      <c r="Z18" s="16">
        <v>39890.000000000029</v>
      </c>
      <c r="AA18" s="16">
        <v>40476.785714285739</v>
      </c>
      <c r="AB18" s="16">
        <v>41063.571428571457</v>
      </c>
      <c r="AC18" s="16">
        <v>41650.357142857174</v>
      </c>
      <c r="AD18" s="16">
        <v>42237.142857142891</v>
      </c>
      <c r="AE18" s="16">
        <v>42823.928571428609</v>
      </c>
      <c r="AF18" s="16">
        <v>43425.212018140628</v>
      </c>
    </row>
    <row r="21" spans="1:34" ht="18" x14ac:dyDescent="0.55000000000000004">
      <c r="A21" s="1" t="s">
        <v>1</v>
      </c>
    </row>
    <row r="22" spans="1:34" x14ac:dyDescent="0.45">
      <c r="A22" t="s">
        <v>59</v>
      </c>
      <c r="B22" s="9">
        <v>8100000000</v>
      </c>
      <c r="H22" s="16"/>
      <c r="I22" s="17"/>
    </row>
    <row r="23" spans="1:34" x14ac:dyDescent="0.45">
      <c r="G23" s="16"/>
      <c r="H23" s="16"/>
      <c r="I23" s="16"/>
    </row>
    <row r="24" spans="1:34" x14ac:dyDescent="0.45">
      <c r="B24" s="7">
        <f>0</f>
        <v>0</v>
      </c>
      <c r="C24" s="7">
        <f>B24+1</f>
        <v>1</v>
      </c>
      <c r="D24" s="7">
        <f t="shared" ref="D24:M24" si="0">C24+1</f>
        <v>2</v>
      </c>
      <c r="E24" s="7">
        <f t="shared" si="0"/>
        <v>3</v>
      </c>
      <c r="F24" s="7">
        <f t="shared" si="0"/>
        <v>4</v>
      </c>
      <c r="G24" s="7">
        <f t="shared" si="0"/>
        <v>5</v>
      </c>
      <c r="H24" s="7">
        <f t="shared" si="0"/>
        <v>6</v>
      </c>
      <c r="I24" s="7">
        <f t="shared" si="0"/>
        <v>7</v>
      </c>
      <c r="J24" s="7">
        <f t="shared" si="0"/>
        <v>8</v>
      </c>
      <c r="K24" s="7">
        <f t="shared" si="0"/>
        <v>9</v>
      </c>
      <c r="L24" s="7">
        <f t="shared" si="0"/>
        <v>10</v>
      </c>
      <c r="M24" s="7">
        <f t="shared" si="0"/>
        <v>11</v>
      </c>
      <c r="N24" s="7">
        <f t="shared" ref="N24" si="1">M24+1</f>
        <v>12</v>
      </c>
      <c r="O24" s="7">
        <f t="shared" ref="O24" si="2">N24+1</f>
        <v>13</v>
      </c>
      <c r="P24" s="7">
        <f t="shared" ref="P24:Q24" si="3">O24+1</f>
        <v>14</v>
      </c>
      <c r="Q24" s="7">
        <f t="shared" si="3"/>
        <v>15</v>
      </c>
      <c r="R24" s="7">
        <f t="shared" ref="R24" si="4">Q24+1</f>
        <v>16</v>
      </c>
      <c r="S24" s="7">
        <f t="shared" ref="S24" si="5">R24+1</f>
        <v>17</v>
      </c>
      <c r="T24" s="7">
        <f t="shared" ref="T24" si="6">S24+1</f>
        <v>18</v>
      </c>
      <c r="U24" s="7">
        <f t="shared" ref="U24" si="7">T24+1</f>
        <v>19</v>
      </c>
      <c r="V24" s="7">
        <f t="shared" ref="V24" si="8">U24+1</f>
        <v>20</v>
      </c>
      <c r="W24" s="7">
        <f t="shared" ref="W24" si="9">V24+1</f>
        <v>21</v>
      </c>
      <c r="X24" s="7">
        <f t="shared" ref="X24" si="10">W24+1</f>
        <v>22</v>
      </c>
      <c r="Y24" s="7">
        <f t="shared" ref="Y24" si="11">X24+1</f>
        <v>23</v>
      </c>
      <c r="Z24" s="7">
        <f t="shared" ref="Z24" si="12">Y24+1</f>
        <v>24</v>
      </c>
      <c r="AA24" s="7">
        <f t="shared" ref="AA24" si="13">Z24+1</f>
        <v>25</v>
      </c>
      <c r="AB24" s="7">
        <f t="shared" ref="AB24" si="14">AA24+1</f>
        <v>26</v>
      </c>
      <c r="AC24" s="7">
        <f t="shared" ref="AC24" si="15">AB24+1</f>
        <v>27</v>
      </c>
      <c r="AD24" s="7">
        <f t="shared" ref="AD24" si="16">AC24+1</f>
        <v>28</v>
      </c>
      <c r="AE24" s="7">
        <f t="shared" ref="AE24" si="17">AD24+1</f>
        <v>29</v>
      </c>
      <c r="AF24" s="7">
        <f t="shared" ref="AF24" si="18">AE24+1</f>
        <v>30</v>
      </c>
    </row>
    <row r="25" spans="1:34" x14ac:dyDescent="0.45">
      <c r="A25" s="3" t="s">
        <v>49</v>
      </c>
      <c r="B25" s="2"/>
      <c r="C25" s="4">
        <f>B17*$H$3</f>
        <v>386434721.99513268</v>
      </c>
      <c r="D25" s="4">
        <f>C17*$H$3</f>
        <v>390140047.07775474</v>
      </c>
      <c r="E25" s="4">
        <f>D17*$H$3</f>
        <v>393845372.16037697</v>
      </c>
      <c r="F25" s="4">
        <f>E17*$H$3</f>
        <v>397550697.24299914</v>
      </c>
      <c r="G25" s="4">
        <f>F17*$H$3</f>
        <v>401256022.32562149</v>
      </c>
      <c r="H25" s="4">
        <f>G17*$H$3</f>
        <v>413185499.87</v>
      </c>
      <c r="I25" s="4">
        <f>H17*$H$3</f>
        <v>413185499.87</v>
      </c>
      <c r="J25" s="4">
        <f>I17*$H$3</f>
        <v>413185499.87</v>
      </c>
      <c r="K25" s="4">
        <f>J17*$H$3</f>
        <v>413185499.87</v>
      </c>
      <c r="L25" s="4">
        <f>K17*$H$3</f>
        <v>413185499.87</v>
      </c>
      <c r="M25" s="4">
        <f>L17*$H$3</f>
        <v>413185499.87</v>
      </c>
      <c r="N25" s="4">
        <f>M17*$H$3</f>
        <v>427237152.49715805</v>
      </c>
      <c r="O25" s="4">
        <f>N17*$H$3</f>
        <v>430943082.86036444</v>
      </c>
      <c r="P25" s="4">
        <f>O17*$H$3</f>
        <v>434649013.22357094</v>
      </c>
      <c r="Q25" s="4">
        <f>P17*$H$3</f>
        <v>438354943.58677757</v>
      </c>
      <c r="R25" s="4">
        <f>Q17*$H$3</f>
        <v>442060873.94998407</v>
      </c>
      <c r="S25" s="4">
        <f>R17*$H$3</f>
        <v>445766804.3131904</v>
      </c>
      <c r="T25" s="4">
        <f>S17*$H$3</f>
        <v>449472734.67639679</v>
      </c>
      <c r="U25" s="4">
        <f>T17*$H$3</f>
        <v>452819387.42313379</v>
      </c>
      <c r="V25" s="4">
        <f>U17*$H$3</f>
        <v>456378474.35833925</v>
      </c>
      <c r="W25" s="4">
        <f>V17*$H$3</f>
        <v>460127060.05154091</v>
      </c>
      <c r="X25" s="4">
        <f>W17*$H$3</f>
        <v>464021870.35902876</v>
      </c>
      <c r="Y25" s="4">
        <f>X17*$H$3</f>
        <v>467988937.31067008</v>
      </c>
      <c r="Z25" s="4">
        <f>Y17*$H$3</f>
        <v>471908002.19388938</v>
      </c>
      <c r="AA25" s="4">
        <f>Z17*$H$3</f>
        <v>475588949.36651391</v>
      </c>
      <c r="AB25" s="4">
        <f>AA17*$H$3</f>
        <v>489465899.84600002</v>
      </c>
      <c r="AC25" s="4">
        <f>AB17*$H$3</f>
        <v>489465899.84600002</v>
      </c>
      <c r="AD25" s="4">
        <f>AC17*$H$3</f>
        <v>489465899.84600002</v>
      </c>
      <c r="AE25" s="4">
        <f>AD17*$H$3</f>
        <v>489465899.84600002</v>
      </c>
      <c r="AF25" s="4">
        <f>AE17*$H$3</f>
        <v>489465899.84600002</v>
      </c>
      <c r="AG25" s="13"/>
      <c r="AH25" s="13"/>
    </row>
    <row r="26" spans="1:34" x14ac:dyDescent="0.45">
      <c r="A26" t="s">
        <v>6</v>
      </c>
      <c r="C26" s="4">
        <f>$B$5*B11</f>
        <v>855900000</v>
      </c>
      <c r="D26" s="4">
        <f>$B$5*C11</f>
        <v>951750000</v>
      </c>
      <c r="E26" s="4">
        <f>$B$5*D11</f>
        <v>1066500000</v>
      </c>
      <c r="F26" s="4">
        <f>$B$5*E11</f>
        <v>1084500000</v>
      </c>
      <c r="G26" s="4">
        <f>$B$5*F11</f>
        <v>1084500000</v>
      </c>
      <c r="H26" s="4">
        <f>$B$5*G11</f>
        <v>1084500000</v>
      </c>
      <c r="I26" s="4">
        <f>$B$5*H11</f>
        <v>1084500000</v>
      </c>
      <c r="J26" s="4">
        <f>$B$5*I11</f>
        <v>1084500000</v>
      </c>
      <c r="K26" s="4">
        <f>$B$5*J11</f>
        <v>1084500000</v>
      </c>
      <c r="L26" s="4">
        <f>$B$5*K11</f>
        <v>1084500000</v>
      </c>
      <c r="M26" s="4">
        <f>$B$5*L11</f>
        <v>1084500000</v>
      </c>
      <c r="N26" s="4">
        <f>$B$5*M11</f>
        <v>1084500000</v>
      </c>
      <c r="O26" s="4">
        <f>$B$5*N11</f>
        <v>1084500000</v>
      </c>
      <c r="P26" s="4">
        <f>$B$5*O11</f>
        <v>1084500000</v>
      </c>
      <c r="Q26" s="4">
        <f>$B$5*P11</f>
        <v>1084500000</v>
      </c>
      <c r="R26" s="4">
        <f>$B$5*Q11</f>
        <v>1084500000</v>
      </c>
      <c r="S26" s="4">
        <f>$B$5*R11</f>
        <v>1084500000</v>
      </c>
      <c r="T26" s="4">
        <f>$B$5*S11</f>
        <v>1084500000</v>
      </c>
      <c r="U26" s="4">
        <f>$B$5*T11</f>
        <v>1084500000</v>
      </c>
      <c r="V26" s="4">
        <f>$B$5*U11</f>
        <v>1084500000</v>
      </c>
      <c r="W26" s="4">
        <f>$B$5*V11</f>
        <v>1084500000</v>
      </c>
      <c r="X26" s="4">
        <f>$B$5*W11</f>
        <v>1084500000</v>
      </c>
      <c r="Y26" s="4">
        <f>$B$5*X11</f>
        <v>1084500000</v>
      </c>
      <c r="Z26" s="4">
        <f>$B$5*Y11</f>
        <v>1084500000</v>
      </c>
      <c r="AA26" s="4">
        <f>$B$5*Z11</f>
        <v>1084500000</v>
      </c>
      <c r="AB26" s="4">
        <f>$B$5*AA11</f>
        <v>1084500000</v>
      </c>
      <c r="AC26" s="4">
        <f>$B$5*AB11</f>
        <v>1084500000</v>
      </c>
      <c r="AD26" s="4">
        <f>$B$5*AC11</f>
        <v>1084500000</v>
      </c>
      <c r="AE26" s="4">
        <f>$B$5*AD11</f>
        <v>1088100000</v>
      </c>
      <c r="AF26" s="4">
        <f>$B$5*AE11</f>
        <v>1131750000</v>
      </c>
    </row>
    <row r="27" spans="1:34" x14ac:dyDescent="0.45">
      <c r="A27" t="s">
        <v>40</v>
      </c>
      <c r="C27" s="4">
        <f>$B$6*B18</f>
        <v>21936071.428571463</v>
      </c>
      <c r="D27" s="4">
        <f>$B$6*C18</f>
        <v>22434839.285714291</v>
      </c>
      <c r="E27" s="4">
        <f>$B$6*D18</f>
        <v>22933607.142857146</v>
      </c>
      <c r="F27" s="4">
        <f>$B$6*E18</f>
        <v>23432375.000000007</v>
      </c>
      <c r="G27" s="4">
        <f>$B$6*F18</f>
        <v>23931142.857142862</v>
      </c>
      <c r="H27" s="4">
        <f>$B$6*G18</f>
        <v>24429910.714285724</v>
      </c>
      <c r="I27" s="4">
        <f>$B$6*H18</f>
        <v>24928678.571428578</v>
      </c>
      <c r="J27" s="4">
        <f>$B$6*I18</f>
        <v>25427446.42857144</v>
      </c>
      <c r="K27" s="4">
        <f>$B$6*J18</f>
        <v>25926214.285714298</v>
      </c>
      <c r="L27" s="4">
        <f>$B$6*K18</f>
        <v>26424982.142857157</v>
      </c>
      <c r="M27" s="4">
        <f>$B$6*L18</f>
        <v>26923750.000000011</v>
      </c>
      <c r="N27" s="4">
        <f>$B$6*M18</f>
        <v>27422517.857142869</v>
      </c>
      <c r="O27" s="4">
        <f>$B$6*N18</f>
        <v>27921285.714285731</v>
      </c>
      <c r="P27" s="4">
        <f>$B$6*O18</f>
        <v>28420053.571428586</v>
      </c>
      <c r="Q27" s="4">
        <f>$B$6*P18</f>
        <v>28918821.428571444</v>
      </c>
      <c r="R27" s="4">
        <f>$B$6*Q18</f>
        <v>29417589.285714298</v>
      </c>
      <c r="S27" s="4">
        <f>$B$6*R18</f>
        <v>29916357.14285716</v>
      </c>
      <c r="T27" s="4">
        <f>$B$6*S18</f>
        <v>30415125.000000019</v>
      </c>
      <c r="U27" s="4">
        <f>$B$6*T18</f>
        <v>30913892.857142877</v>
      </c>
      <c r="V27" s="4">
        <f>$B$6*U18</f>
        <v>31412660.714285731</v>
      </c>
      <c r="W27" s="4">
        <f>$B$6*V18</f>
        <v>31911428.571428593</v>
      </c>
      <c r="X27" s="4">
        <f>$B$6*W18</f>
        <v>32410196.428571451</v>
      </c>
      <c r="Y27" s="4">
        <f>$B$6*X18</f>
        <v>32908964.285714306</v>
      </c>
      <c r="Z27" s="4">
        <f>$B$6*Y18</f>
        <v>33407732.142857164</v>
      </c>
      <c r="AA27" s="4">
        <f>$B$6*Z18</f>
        <v>33906500.000000022</v>
      </c>
      <c r="AB27" s="4">
        <f>$B$6*AA18</f>
        <v>34405267.857142881</v>
      </c>
      <c r="AC27" s="4">
        <f>$B$6*AB18</f>
        <v>34904035.714285739</v>
      </c>
      <c r="AD27" s="4">
        <f>$B$6*AC18</f>
        <v>35402803.571428597</v>
      </c>
      <c r="AE27" s="4">
        <f>$B$6*AD18</f>
        <v>35901571.428571455</v>
      </c>
      <c r="AF27" s="4">
        <f>$B$6*AE18</f>
        <v>36400339.285714321</v>
      </c>
    </row>
    <row r="28" spans="1:34" x14ac:dyDescent="0.45">
      <c r="A28" t="s">
        <v>7</v>
      </c>
      <c r="C28" s="4">
        <f>-$B$4*B14</f>
        <v>-609696000</v>
      </c>
      <c r="D28" s="4">
        <f>-$B$4*C14</f>
        <v>-565662400</v>
      </c>
      <c r="E28" s="4">
        <f>-$B$4*D14</f>
        <v>-565662400</v>
      </c>
      <c r="F28" s="4">
        <f>-$B$4*E14</f>
        <v>-565662400</v>
      </c>
      <c r="G28" s="4">
        <f>-$B$4*F14</f>
        <v>-565662400</v>
      </c>
      <c r="H28" s="4">
        <f>-$B$4*G14</f>
        <v>-558888000</v>
      </c>
      <c r="I28" s="4">
        <f>-$B$4*H14</f>
        <v>-523792844.44444448</v>
      </c>
      <c r="J28" s="4">
        <f>-$B$4*I14</f>
        <v>-518820619.47169816</v>
      </c>
      <c r="K28" s="4">
        <f>-$B$4*J14</f>
        <v>-504692800.00000006</v>
      </c>
      <c r="L28" s="4">
        <f>-$B$4*K14</f>
        <v>-489450400</v>
      </c>
      <c r="M28" s="4">
        <f>-$B$4*L14</f>
        <v>-457272000</v>
      </c>
      <c r="N28" s="4">
        <f>-$B$4*M14</f>
        <v>-461103291.22209412</v>
      </c>
      <c r="O28" s="4">
        <f>-$B$4*N14</f>
        <v>-449104533.85819769</v>
      </c>
      <c r="P28" s="4">
        <f>-$B$4*O14</f>
        <v>-432708031.88354611</v>
      </c>
      <c r="Q28" s="4">
        <f>-$B$4*P14</f>
        <v>-415382299.67685068</v>
      </c>
      <c r="R28" s="4">
        <f>-$B$4*Q14</f>
        <v>-406464000</v>
      </c>
      <c r="S28" s="4">
        <f>-$B$4*R14</f>
        <v>-406464000</v>
      </c>
      <c r="T28" s="4">
        <f>-$B$4*S14</f>
        <v>-406464000</v>
      </c>
      <c r="U28" s="4">
        <f>-$B$4*T14</f>
        <v>-406464000</v>
      </c>
      <c r="V28" s="4">
        <f>-$B$4*U14</f>
        <v>-406464000</v>
      </c>
      <c r="W28" s="4">
        <f>-$B$4*V14</f>
        <v>-406464000</v>
      </c>
      <c r="X28" s="4">
        <f>-$B$4*W14</f>
        <v>-406464000</v>
      </c>
      <c r="Y28" s="4">
        <f>-$B$4*X14</f>
        <v>-406464000</v>
      </c>
      <c r="Z28" s="4">
        <f>-$B$4*Y14</f>
        <v>-406464000</v>
      </c>
      <c r="AA28" s="4">
        <f>-$B$4*Z14</f>
        <v>-406464000</v>
      </c>
      <c r="AB28" s="4">
        <f>-$B$4*AA14</f>
        <v>-406464000</v>
      </c>
      <c r="AC28" s="4">
        <f>-$B$4*AB14</f>
        <v>-406464000</v>
      </c>
      <c r="AD28" s="4">
        <f>-$B$4*AC14</f>
        <v>-406464000</v>
      </c>
      <c r="AE28" s="4">
        <f>-$B$4*AD14</f>
        <v>-406464000</v>
      </c>
      <c r="AF28" s="4">
        <f>-$B$4*AE14</f>
        <v>-406464000</v>
      </c>
    </row>
    <row r="29" spans="1:34" x14ac:dyDescent="0.45">
      <c r="A29" s="3" t="s">
        <v>8</v>
      </c>
      <c r="B29" s="3"/>
      <c r="C29" s="6">
        <f t="shared" ref="C29:AF29" si="19">SUM(C25:C28)</f>
        <v>654574793.42370415</v>
      </c>
      <c r="D29" s="6">
        <f>SUM(D25:D28)</f>
        <v>798662486.36346912</v>
      </c>
      <c r="E29" s="6">
        <f t="shared" si="19"/>
        <v>917616579.3032341</v>
      </c>
      <c r="F29" s="6">
        <f t="shared" si="19"/>
        <v>939820672.24299908</v>
      </c>
      <c r="G29" s="6">
        <f t="shared" si="19"/>
        <v>944024765.18276453</v>
      </c>
      <c r="H29" s="6">
        <f t="shared" si="19"/>
        <v>963227410.5842855</v>
      </c>
      <c r="I29" s="6">
        <f t="shared" si="19"/>
        <v>998821333.996984</v>
      </c>
      <c r="J29" s="6">
        <f t="shared" si="19"/>
        <v>1004292326.8268732</v>
      </c>
      <c r="K29" s="6">
        <f t="shared" si="19"/>
        <v>1018918914.1557143</v>
      </c>
      <c r="L29" s="6">
        <f t="shared" si="19"/>
        <v>1034660082.012857</v>
      </c>
      <c r="M29" s="6">
        <f t="shared" si="19"/>
        <v>1067337249.8699999</v>
      </c>
      <c r="N29" s="6">
        <f t="shared" si="19"/>
        <v>1078056379.1322069</v>
      </c>
      <c r="O29" s="6">
        <f t="shared" si="19"/>
        <v>1094259834.7164526</v>
      </c>
      <c r="P29" s="6">
        <f t="shared" si="19"/>
        <v>1114861034.9114532</v>
      </c>
      <c r="Q29" s="6">
        <f t="shared" si="19"/>
        <v>1136391465.3384986</v>
      </c>
      <c r="R29" s="6">
        <f t="shared" si="19"/>
        <v>1149514463.2356985</v>
      </c>
      <c r="S29" s="6">
        <f t="shared" si="19"/>
        <v>1153719161.4560475</v>
      </c>
      <c r="T29" s="6">
        <f t="shared" si="19"/>
        <v>1157923859.6763968</v>
      </c>
      <c r="U29" s="6">
        <f t="shared" si="19"/>
        <v>1161769280.2802768</v>
      </c>
      <c r="V29" s="6">
        <f t="shared" si="19"/>
        <v>1165827135.0726252</v>
      </c>
      <c r="W29" s="6">
        <f t="shared" si="19"/>
        <v>1170074488.6229694</v>
      </c>
      <c r="X29" s="6">
        <f t="shared" si="19"/>
        <v>1174468066.7876003</v>
      </c>
      <c r="Y29" s="6">
        <f t="shared" si="19"/>
        <v>1178933901.5963845</v>
      </c>
      <c r="Z29" s="6">
        <f t="shared" si="19"/>
        <v>1183351734.3367465</v>
      </c>
      <c r="AA29" s="6">
        <f t="shared" si="19"/>
        <v>1187531449.366514</v>
      </c>
      <c r="AB29" s="6">
        <f t="shared" si="19"/>
        <v>1201907167.7031429</v>
      </c>
      <c r="AC29" s="6">
        <f t="shared" si="19"/>
        <v>1202405935.5602858</v>
      </c>
      <c r="AD29" s="6">
        <f t="shared" si="19"/>
        <v>1202904703.4174285</v>
      </c>
      <c r="AE29" s="6">
        <f t="shared" si="19"/>
        <v>1207003471.2745714</v>
      </c>
      <c r="AF29" s="6">
        <f t="shared" si="19"/>
        <v>1251152239.1317143</v>
      </c>
    </row>
    <row r="30" spans="1:34" x14ac:dyDescent="0.45">
      <c r="A30" t="s">
        <v>45</v>
      </c>
      <c r="B30" s="4">
        <v>520000000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4" x14ac:dyDescent="0.45">
      <c r="A31" t="s">
        <v>4</v>
      </c>
      <c r="B31" s="4">
        <f>-B22</f>
        <v>-8100000000</v>
      </c>
    </row>
    <row r="32" spans="1:34" x14ac:dyDescent="0.45">
      <c r="A32" s="3" t="s">
        <v>10</v>
      </c>
      <c r="B32" s="6">
        <f>SUM(B29:B31)</f>
        <v>-7580000000</v>
      </c>
      <c r="C32" s="6">
        <f>SUM(C29:C31)</f>
        <v>654574793.42370415</v>
      </c>
      <c r="D32" s="6">
        <f t="shared" ref="D32:L32" si="20">SUM(D29:D31)</f>
        <v>798662486.36346912</v>
      </c>
      <c r="E32" s="6">
        <f t="shared" si="20"/>
        <v>917616579.3032341</v>
      </c>
      <c r="F32" s="6">
        <f t="shared" si="20"/>
        <v>939820672.24299908</v>
      </c>
      <c r="G32" s="6">
        <f t="shared" si="20"/>
        <v>944024765.18276453</v>
      </c>
      <c r="H32" s="6">
        <f t="shared" si="20"/>
        <v>963227410.5842855</v>
      </c>
      <c r="I32" s="6">
        <f t="shared" si="20"/>
        <v>998821333.996984</v>
      </c>
      <c r="J32" s="6">
        <f t="shared" si="20"/>
        <v>1004292326.8268732</v>
      </c>
      <c r="K32" s="6">
        <f t="shared" si="20"/>
        <v>1018918914.1557143</v>
      </c>
      <c r="L32" s="6">
        <f t="shared" si="20"/>
        <v>1034660082.012857</v>
      </c>
      <c r="M32" s="6">
        <f t="shared" ref="M32:N32" si="21">SUM(M29:M31)</f>
        <v>1067337249.8699999</v>
      </c>
      <c r="N32" s="6">
        <f t="shared" si="21"/>
        <v>1078056379.1322069</v>
      </c>
      <c r="O32" s="6">
        <f t="shared" ref="O32:Q32" si="22">SUM(O29:O31)</f>
        <v>1094259834.7164526</v>
      </c>
      <c r="P32" s="6">
        <f t="shared" si="22"/>
        <v>1114861034.9114532</v>
      </c>
      <c r="Q32" s="6">
        <f t="shared" si="22"/>
        <v>1136391465.3384986</v>
      </c>
      <c r="R32" s="6">
        <f t="shared" ref="R32:V32" si="23">SUM(R29:R31)</f>
        <v>1149514463.2356985</v>
      </c>
      <c r="S32" s="6">
        <f t="shared" si="23"/>
        <v>1153719161.4560475</v>
      </c>
      <c r="T32" s="6">
        <f t="shared" si="23"/>
        <v>1157923859.6763968</v>
      </c>
      <c r="U32" s="6">
        <f t="shared" si="23"/>
        <v>1161769280.2802768</v>
      </c>
      <c r="V32" s="6">
        <f t="shared" si="23"/>
        <v>1165827135.0726252</v>
      </c>
      <c r="W32" s="6">
        <f t="shared" ref="W32:AF32" si="24">SUM(W29:W31)</f>
        <v>1170074488.6229694</v>
      </c>
      <c r="X32" s="6">
        <f t="shared" si="24"/>
        <v>1174468066.7876003</v>
      </c>
      <c r="Y32" s="6">
        <f t="shared" si="24"/>
        <v>1178933901.5963845</v>
      </c>
      <c r="Z32" s="6">
        <f t="shared" si="24"/>
        <v>1183351734.3367465</v>
      </c>
      <c r="AA32" s="6">
        <f t="shared" si="24"/>
        <v>1187531449.366514</v>
      </c>
      <c r="AB32" s="6">
        <f t="shared" si="24"/>
        <v>1201907167.7031429</v>
      </c>
      <c r="AC32" s="6">
        <f t="shared" si="24"/>
        <v>1202405935.5602858</v>
      </c>
      <c r="AD32" s="6">
        <f t="shared" si="24"/>
        <v>1202904703.4174285</v>
      </c>
      <c r="AE32" s="6">
        <f t="shared" si="24"/>
        <v>1207003471.2745714</v>
      </c>
      <c r="AF32" s="6">
        <f t="shared" si="24"/>
        <v>1251152239.1317143</v>
      </c>
      <c r="AG32" s="13"/>
    </row>
    <row r="33" spans="1:32" x14ac:dyDescent="0.45">
      <c r="A33" t="s">
        <v>32</v>
      </c>
      <c r="C33" s="4">
        <f>C32</f>
        <v>654574793.42370415</v>
      </c>
      <c r="D33" s="4">
        <f>C33+D32</f>
        <v>1453237279.7871733</v>
      </c>
      <c r="E33" s="4">
        <f>D33+E32</f>
        <v>2370853859.0904074</v>
      </c>
      <c r="F33" s="4">
        <f t="shared" ref="F33:AF33" si="25">E33+F32</f>
        <v>3310674531.3334064</v>
      </c>
      <c r="G33" s="4">
        <f t="shared" si="25"/>
        <v>4254699296.516171</v>
      </c>
      <c r="H33" s="4">
        <f t="shared" si="25"/>
        <v>5217926707.1004562</v>
      </c>
      <c r="I33" s="4">
        <f t="shared" si="25"/>
        <v>6216748041.0974407</v>
      </c>
      <c r="J33" s="4">
        <f t="shared" si="25"/>
        <v>7221040367.9243135</v>
      </c>
      <c r="K33" s="4">
        <f t="shared" si="25"/>
        <v>8239959282.0800276</v>
      </c>
      <c r="L33" s="4">
        <f t="shared" si="25"/>
        <v>9274619364.0928841</v>
      </c>
      <c r="M33" s="4">
        <f t="shared" si="25"/>
        <v>10341956613.962883</v>
      </c>
      <c r="N33" s="4">
        <f t="shared" si="25"/>
        <v>11420012993.095089</v>
      </c>
      <c r="O33" s="4">
        <f t="shared" si="25"/>
        <v>12514272827.811543</v>
      </c>
      <c r="P33" s="4">
        <f t="shared" si="25"/>
        <v>13629133862.722996</v>
      </c>
      <c r="Q33" s="4">
        <f t="shared" si="25"/>
        <v>14765525328.061495</v>
      </c>
      <c r="R33" s="4">
        <f t="shared" si="25"/>
        <v>15915039791.297194</v>
      </c>
      <c r="S33" s="4">
        <f t="shared" si="25"/>
        <v>17068758952.753241</v>
      </c>
      <c r="T33" s="4">
        <f t="shared" si="25"/>
        <v>18226682812.429638</v>
      </c>
      <c r="U33" s="4">
        <f t="shared" si="25"/>
        <v>19388452092.709915</v>
      </c>
      <c r="V33" s="4">
        <f t="shared" si="25"/>
        <v>20554279227.782539</v>
      </c>
      <c r="W33" s="4">
        <f t="shared" si="25"/>
        <v>21724353716.40551</v>
      </c>
      <c r="X33" s="4">
        <f t="shared" si="25"/>
        <v>22898821783.193111</v>
      </c>
      <c r="Y33" s="4">
        <f t="shared" si="25"/>
        <v>24077755684.789497</v>
      </c>
      <c r="Z33" s="4">
        <f t="shared" si="25"/>
        <v>25261107419.126244</v>
      </c>
      <c r="AA33" s="4">
        <f t="shared" si="25"/>
        <v>26448638868.492756</v>
      </c>
      <c r="AB33" s="4">
        <f t="shared" si="25"/>
        <v>27650546036.1959</v>
      </c>
      <c r="AC33" s="4">
        <f t="shared" si="25"/>
        <v>28852951971.756187</v>
      </c>
      <c r="AD33" s="4">
        <f t="shared" si="25"/>
        <v>30055856675.173615</v>
      </c>
      <c r="AE33" s="4">
        <f t="shared" si="25"/>
        <v>31262860146.448185</v>
      </c>
      <c r="AF33" s="4">
        <f t="shared" si="25"/>
        <v>32514012385.579899</v>
      </c>
    </row>
    <row r="35" spans="1:32" x14ac:dyDescent="0.45">
      <c r="A35" t="s">
        <v>9</v>
      </c>
      <c r="B35" s="11">
        <f>NPV(E2,C32:AF32)+B32</f>
        <v>10430498073.587837</v>
      </c>
    </row>
    <row r="36" spans="1:32" x14ac:dyDescent="0.45">
      <c r="A36" t="s">
        <v>11</v>
      </c>
      <c r="B36" s="31">
        <f>IRR(B32:AF32)</f>
        <v>0.12322093910289489</v>
      </c>
      <c r="D36" s="16"/>
      <c r="E36" s="16"/>
    </row>
    <row r="37" spans="1:32" x14ac:dyDescent="0.45">
      <c r="A37" t="s">
        <v>43</v>
      </c>
      <c r="B37" s="32">
        <f>(-B32-L33)/M32+L24</f>
        <v>8.4122924930247809</v>
      </c>
    </row>
    <row r="40" spans="1:32" ht="21" x14ac:dyDescent="0.65">
      <c r="A40" s="52" t="s">
        <v>56</v>
      </c>
    </row>
    <row r="41" spans="1:32" x14ac:dyDescent="0.45">
      <c r="A41" s="53" t="s">
        <v>82</v>
      </c>
      <c r="B41" s="50" t="s">
        <v>58</v>
      </c>
      <c r="C41" s="49" t="s">
        <v>57</v>
      </c>
    </row>
    <row r="42" spans="1:32" x14ac:dyDescent="0.45">
      <c r="A42" s="54" t="s">
        <v>83</v>
      </c>
      <c r="B42" s="51" t="s">
        <v>58</v>
      </c>
      <c r="C42" s="49" t="s">
        <v>60</v>
      </c>
      <c r="D42" s="16"/>
      <c r="E42" s="16"/>
    </row>
    <row r="43" spans="1:32" x14ac:dyDescent="0.45">
      <c r="A43" s="54" t="s">
        <v>84</v>
      </c>
      <c r="B43" s="16" t="s">
        <v>65</v>
      </c>
      <c r="C43" t="s">
        <v>68</v>
      </c>
      <c r="D43" s="16"/>
      <c r="E43" s="16"/>
    </row>
    <row r="44" spans="1:32" x14ac:dyDescent="0.45">
      <c r="A44" s="15" t="s">
        <v>85</v>
      </c>
      <c r="B44" s="28" t="s">
        <v>65</v>
      </c>
      <c r="C44" t="s">
        <v>67</v>
      </c>
      <c r="D44" s="16"/>
      <c r="E44" s="16"/>
    </row>
    <row r="45" spans="1:32" x14ac:dyDescent="0.45">
      <c r="A45" s="15" t="s">
        <v>86</v>
      </c>
      <c r="B45" s="16" t="s">
        <v>65</v>
      </c>
      <c r="C45" t="s">
        <v>66</v>
      </c>
      <c r="D45" s="16"/>
      <c r="E45" s="16"/>
    </row>
    <row r="54" spans="1:5" x14ac:dyDescent="0.45">
      <c r="A54" s="55"/>
      <c r="B54" s="51"/>
      <c r="D54" s="16"/>
      <c r="E54" s="16"/>
    </row>
    <row r="55" spans="1:5" x14ac:dyDescent="0.45">
      <c r="A55" s="15"/>
      <c r="B55" s="16"/>
      <c r="D55" s="16"/>
      <c r="E55" s="16"/>
    </row>
    <row r="56" spans="1:5" x14ac:dyDescent="0.45">
      <c r="A56" s="15"/>
      <c r="B56" s="16"/>
      <c r="D56" s="16"/>
      <c r="E56" s="16"/>
    </row>
    <row r="57" spans="1:5" x14ac:dyDescent="0.45">
      <c r="A57" s="15"/>
      <c r="B57" s="16"/>
      <c r="D57" s="16"/>
      <c r="E57" s="16"/>
    </row>
    <row r="58" spans="1:5" x14ac:dyDescent="0.45">
      <c r="A58" s="15"/>
      <c r="B58" s="16"/>
      <c r="D58" s="16"/>
      <c r="E58" s="17"/>
    </row>
    <row r="59" spans="1:5" x14ac:dyDescent="0.45">
      <c r="A59" s="15"/>
      <c r="B59" s="16"/>
      <c r="D59" s="16"/>
      <c r="E59" s="16"/>
    </row>
    <row r="60" spans="1:5" x14ac:dyDescent="0.45">
      <c r="A60" s="15"/>
      <c r="B60" s="16"/>
      <c r="D60" s="16"/>
      <c r="E60" s="16"/>
    </row>
    <row r="61" spans="1:5" x14ac:dyDescent="0.45">
      <c r="A61" s="15"/>
      <c r="B61" s="16"/>
      <c r="D61" s="16"/>
      <c r="E61" s="16"/>
    </row>
    <row r="62" spans="1:5" x14ac:dyDescent="0.45">
      <c r="A62" s="15"/>
      <c r="B62" s="16"/>
      <c r="D62" s="16"/>
      <c r="E62" s="16"/>
    </row>
    <row r="63" spans="1:5" x14ac:dyDescent="0.45">
      <c r="A63" s="15"/>
      <c r="B63" s="16"/>
      <c r="D63" s="16"/>
      <c r="E63" s="16"/>
    </row>
    <row r="64" spans="1:5" x14ac:dyDescent="0.45">
      <c r="A64" s="15"/>
      <c r="B64" s="16"/>
      <c r="D64" s="16"/>
      <c r="E64" s="16"/>
    </row>
    <row r="65" spans="1:5" x14ac:dyDescent="0.45">
      <c r="A65" s="15"/>
      <c r="B65" s="16"/>
      <c r="D65" s="16"/>
      <c r="E65" s="16"/>
    </row>
    <row r="66" spans="1:5" x14ac:dyDescent="0.45">
      <c r="A66" s="15"/>
      <c r="B66" s="16"/>
      <c r="D66" s="16"/>
      <c r="E66" s="16"/>
    </row>
    <row r="67" spans="1:5" x14ac:dyDescent="0.45">
      <c r="A67" s="15"/>
      <c r="B67" s="16"/>
      <c r="D67" s="16"/>
      <c r="E67" s="16"/>
    </row>
    <row r="68" spans="1:5" x14ac:dyDescent="0.45">
      <c r="A68" s="15"/>
      <c r="B68" s="16"/>
      <c r="D68" s="16"/>
      <c r="E68" s="17"/>
    </row>
    <row r="69" spans="1:5" x14ac:dyDescent="0.45">
      <c r="A69" s="15"/>
      <c r="B69" s="16"/>
      <c r="D69" s="16"/>
      <c r="E69" s="16"/>
    </row>
    <row r="70" spans="1:5" x14ac:dyDescent="0.45">
      <c r="A70" s="15"/>
      <c r="B70" s="16"/>
      <c r="D70" s="16"/>
      <c r="E70" s="16"/>
    </row>
    <row r="71" spans="1:5" x14ac:dyDescent="0.45">
      <c r="A71" s="15"/>
      <c r="B71" s="16"/>
      <c r="D71" s="16"/>
      <c r="E71" s="16"/>
    </row>
    <row r="72" spans="1:5" x14ac:dyDescent="0.45">
      <c r="A72" s="15"/>
      <c r="B72" s="16"/>
      <c r="D72" s="16"/>
      <c r="E72" s="16"/>
    </row>
  </sheetData>
  <phoneticPr fontId="4" type="noConversion"/>
  <hyperlinks>
    <hyperlink ref="C41" r:id="rId1" xr:uid="{10443DB9-59E6-4D9D-B0AC-86C86709FFD3}"/>
    <hyperlink ref="C42" r:id="rId2" xr:uid="{10BC2E6B-3F0E-4777-B326-8F27988E93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ED72-E7D4-4B97-8EBC-A6550B96EAB3}">
  <dimension ref="A1:AF45"/>
  <sheetViews>
    <sheetView zoomScale="64" workbookViewId="0">
      <selection activeCell="D26" sqref="D26"/>
    </sheetView>
  </sheetViews>
  <sheetFormatPr baseColWidth="10" defaultRowHeight="14.25" x14ac:dyDescent="0.45"/>
  <cols>
    <col min="1" max="1" width="39.19921875" customWidth="1"/>
    <col min="2" max="2" width="18.9296875" bestFit="1" customWidth="1"/>
    <col min="3" max="3" width="18.265625" customWidth="1"/>
    <col min="4" max="4" width="18.796875" customWidth="1"/>
    <col min="5" max="5" width="18.73046875" customWidth="1"/>
    <col min="6" max="11" width="18.53125" bestFit="1" customWidth="1"/>
    <col min="12" max="32" width="19.53125" bestFit="1" customWidth="1"/>
  </cols>
  <sheetData>
    <row r="1" spans="1:32" ht="18" x14ac:dyDescent="0.55000000000000004">
      <c r="A1" s="1" t="s">
        <v>0</v>
      </c>
      <c r="G1" s="18"/>
      <c r="H1" s="14"/>
      <c r="I1" s="14"/>
      <c r="J1" s="14"/>
    </row>
    <row r="2" spans="1:32" x14ac:dyDescent="0.45">
      <c r="A2" t="s">
        <v>29</v>
      </c>
      <c r="B2" s="10">
        <v>8760</v>
      </c>
      <c r="D2" t="s">
        <v>2</v>
      </c>
      <c r="E2" s="8">
        <v>0.04</v>
      </c>
      <c r="G2" s="16"/>
      <c r="H2" s="16"/>
      <c r="I2" s="16"/>
    </row>
    <row r="3" spans="1:32" x14ac:dyDescent="0.45">
      <c r="A3" t="s">
        <v>27</v>
      </c>
      <c r="B3" s="10">
        <f>116*B2</f>
        <v>1016160</v>
      </c>
      <c r="D3" t="s">
        <v>3</v>
      </c>
      <c r="E3" s="23" t="s">
        <v>16</v>
      </c>
      <c r="H3" s="16"/>
      <c r="I3" s="17"/>
    </row>
    <row r="4" spans="1:32" x14ac:dyDescent="0.45">
      <c r="A4" t="s">
        <v>28</v>
      </c>
      <c r="B4" s="29">
        <f>B3*1000</f>
        <v>1016160000</v>
      </c>
      <c r="D4" t="s">
        <v>35</v>
      </c>
      <c r="E4" s="29">
        <v>11</v>
      </c>
      <c r="G4" s="16"/>
      <c r="H4" s="16"/>
      <c r="I4" s="16"/>
    </row>
    <row r="5" spans="1:32" x14ac:dyDescent="0.45">
      <c r="A5" t="s">
        <v>30</v>
      </c>
      <c r="B5" s="10">
        <v>450000</v>
      </c>
      <c r="D5" t="s">
        <v>34</v>
      </c>
      <c r="E5" s="10">
        <v>10</v>
      </c>
      <c r="F5" s="16"/>
      <c r="G5" s="16"/>
    </row>
    <row r="6" spans="1:32" x14ac:dyDescent="0.45">
      <c r="A6" t="s">
        <v>31</v>
      </c>
      <c r="B6" s="10">
        <v>850</v>
      </c>
      <c r="F6" s="16"/>
      <c r="G6" s="16"/>
    </row>
    <row r="7" spans="1:32" x14ac:dyDescent="0.45">
      <c r="A7" t="s">
        <v>12</v>
      </c>
      <c r="B7" s="12">
        <v>5778818.1799999997</v>
      </c>
      <c r="G7" s="16"/>
      <c r="H7" s="16"/>
      <c r="I7" s="16"/>
    </row>
    <row r="8" spans="1:32" x14ac:dyDescent="0.45">
      <c r="G8" s="16"/>
      <c r="H8" s="16"/>
      <c r="I8" s="17"/>
    </row>
    <row r="9" spans="1:32" x14ac:dyDescent="0.45">
      <c r="G9" s="16"/>
      <c r="H9" s="16"/>
      <c r="I9" s="16"/>
    </row>
    <row r="10" spans="1:32" ht="15.75" x14ac:dyDescent="0.45">
      <c r="A10" s="33" t="s">
        <v>15</v>
      </c>
      <c r="B10" s="19">
        <v>45658</v>
      </c>
      <c r="C10" s="19">
        <v>46023</v>
      </c>
      <c r="D10" s="19">
        <v>46388</v>
      </c>
      <c r="E10" s="19">
        <v>46753</v>
      </c>
      <c r="F10" s="19">
        <v>47119</v>
      </c>
      <c r="G10" s="19">
        <v>47484</v>
      </c>
      <c r="H10" s="19">
        <v>47849</v>
      </c>
      <c r="I10" s="19">
        <v>48214</v>
      </c>
      <c r="J10" s="19">
        <v>48580</v>
      </c>
      <c r="K10" s="19">
        <v>48945</v>
      </c>
      <c r="L10" s="19">
        <v>49310</v>
      </c>
      <c r="M10" s="19">
        <v>49675</v>
      </c>
      <c r="N10" s="19">
        <v>50041</v>
      </c>
      <c r="O10" s="19">
        <v>50406</v>
      </c>
      <c r="P10" s="19">
        <v>50771</v>
      </c>
      <c r="Q10" s="19">
        <v>51136</v>
      </c>
      <c r="R10" s="19">
        <v>51502</v>
      </c>
      <c r="S10" s="19">
        <v>51867</v>
      </c>
      <c r="T10" s="19">
        <v>52232</v>
      </c>
      <c r="U10" s="19">
        <v>52597</v>
      </c>
      <c r="V10" s="19">
        <v>52963</v>
      </c>
      <c r="W10" s="19">
        <v>53328</v>
      </c>
      <c r="X10" s="19">
        <v>53693</v>
      </c>
      <c r="Y10" s="19">
        <v>54058</v>
      </c>
      <c r="Z10" s="19">
        <v>54424</v>
      </c>
      <c r="AA10" s="19">
        <v>54789</v>
      </c>
      <c r="AB10" s="19">
        <v>55154</v>
      </c>
      <c r="AC10" s="19">
        <v>55519</v>
      </c>
      <c r="AD10" s="19">
        <v>55885</v>
      </c>
      <c r="AE10" s="19">
        <v>56250</v>
      </c>
      <c r="AF10" s="20">
        <v>2055</v>
      </c>
    </row>
    <row r="11" spans="1:32" x14ac:dyDescent="0.45">
      <c r="A11" s="21" t="s">
        <v>26</v>
      </c>
      <c r="B11" s="16">
        <v>1902</v>
      </c>
      <c r="C11" s="16">
        <v>2115</v>
      </c>
      <c r="D11" s="16">
        <v>2370</v>
      </c>
      <c r="E11" s="16">
        <v>2410</v>
      </c>
      <c r="F11" s="16">
        <v>2410</v>
      </c>
      <c r="G11" s="16">
        <v>2410</v>
      </c>
      <c r="H11" s="16">
        <v>2410</v>
      </c>
      <c r="I11" s="16">
        <v>2410</v>
      </c>
      <c r="J11" s="16">
        <v>2410</v>
      </c>
      <c r="K11" s="16">
        <v>2410</v>
      </c>
      <c r="L11" s="16">
        <v>2410</v>
      </c>
      <c r="M11" s="16">
        <v>2410</v>
      </c>
      <c r="N11" s="16">
        <v>2410</v>
      </c>
      <c r="O11" s="16">
        <v>2410</v>
      </c>
      <c r="P11" s="16">
        <v>2410</v>
      </c>
      <c r="Q11" s="16">
        <v>2410</v>
      </c>
      <c r="R11" s="16">
        <v>2410</v>
      </c>
      <c r="S11" s="16">
        <v>2410</v>
      </c>
      <c r="T11" s="16">
        <v>2410</v>
      </c>
      <c r="U11" s="16">
        <v>2410</v>
      </c>
      <c r="V11" s="16">
        <v>2410</v>
      </c>
      <c r="W11" s="16">
        <v>2410</v>
      </c>
      <c r="X11" s="16">
        <v>2410</v>
      </c>
      <c r="Y11" s="16">
        <v>2410</v>
      </c>
      <c r="Z11" s="16">
        <v>2410</v>
      </c>
      <c r="AA11" s="16">
        <v>2410</v>
      </c>
      <c r="AB11" s="16">
        <v>2410</v>
      </c>
      <c r="AC11" s="16">
        <v>2410</v>
      </c>
      <c r="AD11" s="16">
        <v>2418</v>
      </c>
      <c r="AE11" s="16">
        <v>2515</v>
      </c>
      <c r="AF11" s="16">
        <v>2616</v>
      </c>
    </row>
    <row r="12" spans="1:32" x14ac:dyDescent="0.45">
      <c r="A12" s="14" t="s">
        <v>13</v>
      </c>
      <c r="B12" s="16">
        <v>713</v>
      </c>
      <c r="C12" s="16">
        <v>727</v>
      </c>
      <c r="D12" s="16">
        <v>743</v>
      </c>
      <c r="E12" s="16">
        <v>761</v>
      </c>
      <c r="F12" s="16">
        <v>780</v>
      </c>
      <c r="G12" s="16">
        <v>800</v>
      </c>
      <c r="H12" s="16">
        <v>832</v>
      </c>
      <c r="I12" s="16">
        <v>865</v>
      </c>
      <c r="J12" s="16">
        <v>900</v>
      </c>
      <c r="K12" s="16">
        <v>936</v>
      </c>
      <c r="L12" s="16">
        <v>973</v>
      </c>
      <c r="M12" s="16">
        <v>1012</v>
      </c>
      <c r="N12" s="16">
        <v>1052</v>
      </c>
      <c r="O12" s="16">
        <v>1094</v>
      </c>
      <c r="P12" s="16">
        <v>1138</v>
      </c>
      <c r="Q12" s="16">
        <v>1184</v>
      </c>
      <c r="R12" s="16">
        <v>1231</v>
      </c>
      <c r="S12" s="16">
        <v>1280</v>
      </c>
      <c r="T12" s="16">
        <v>1332</v>
      </c>
      <c r="U12" s="16">
        <v>1385</v>
      </c>
      <c r="V12" s="16">
        <v>1440</v>
      </c>
      <c r="W12" s="16">
        <v>1498</v>
      </c>
      <c r="X12" s="16">
        <v>1558</v>
      </c>
      <c r="Y12" s="16">
        <v>1620</v>
      </c>
      <c r="Z12" s="16">
        <v>1685</v>
      </c>
      <c r="AA12" s="16">
        <v>1752</v>
      </c>
      <c r="AB12" s="16">
        <v>1822</v>
      </c>
      <c r="AC12" s="16">
        <v>1895</v>
      </c>
      <c r="AD12" s="16">
        <v>1971</v>
      </c>
      <c r="AE12" s="16">
        <v>2050</v>
      </c>
      <c r="AF12" s="16">
        <v>2132</v>
      </c>
    </row>
    <row r="13" spans="1:32" x14ac:dyDescent="0.45">
      <c r="A13" s="34" t="s">
        <v>14</v>
      </c>
      <c r="B13" s="42">
        <v>2043</v>
      </c>
      <c r="C13" s="36">
        <v>2206</v>
      </c>
      <c r="D13" s="36">
        <v>2382</v>
      </c>
      <c r="E13" s="36">
        <v>2571</v>
      </c>
      <c r="F13" s="36">
        <v>2776</v>
      </c>
      <c r="G13" s="35">
        <v>2997</v>
      </c>
      <c r="H13" s="36">
        <v>3177</v>
      </c>
      <c r="I13" s="36">
        <v>3368</v>
      </c>
      <c r="J13" s="36">
        <v>3571</v>
      </c>
      <c r="K13" s="36">
        <v>3785</v>
      </c>
      <c r="L13" s="36">
        <v>4013</v>
      </c>
      <c r="M13" s="36">
        <v>4254</v>
      </c>
      <c r="N13" s="36">
        <v>4510</v>
      </c>
      <c r="O13" s="36">
        <v>4781</v>
      </c>
      <c r="P13" s="36">
        <v>5068</v>
      </c>
      <c r="Q13" s="35">
        <v>5373</v>
      </c>
      <c r="R13" s="36">
        <v>5636</v>
      </c>
      <c r="S13" s="36">
        <v>5911</v>
      </c>
      <c r="T13" s="36">
        <v>6200</v>
      </c>
      <c r="U13" s="36">
        <v>6503</v>
      </c>
      <c r="V13" s="36">
        <v>6820</v>
      </c>
      <c r="W13" s="36">
        <v>7154</v>
      </c>
      <c r="X13" s="36">
        <v>7503</v>
      </c>
      <c r="Y13" s="36">
        <v>7870</v>
      </c>
      <c r="Z13" s="36">
        <v>8254</v>
      </c>
      <c r="AA13" s="35">
        <v>8658</v>
      </c>
      <c r="AB13" s="36">
        <v>8753</v>
      </c>
      <c r="AC13" s="36">
        <v>8849</v>
      </c>
      <c r="AD13" s="36">
        <v>8946</v>
      </c>
      <c r="AE13" s="36">
        <v>9044</v>
      </c>
      <c r="AF13" s="36">
        <v>9143</v>
      </c>
    </row>
    <row r="14" spans="1:32" x14ac:dyDescent="0.45">
      <c r="A14" s="22" t="s">
        <v>37</v>
      </c>
      <c r="B14" s="28">
        <v>0.6</v>
      </c>
      <c r="C14" s="28">
        <v>0.55666666666666664</v>
      </c>
      <c r="D14" s="28">
        <v>0.55666666666666664</v>
      </c>
      <c r="E14" s="28">
        <v>0.55666666666666664</v>
      </c>
      <c r="F14" s="28">
        <v>0.55666666666666664</v>
      </c>
      <c r="G14" s="28">
        <v>0.55000000000000004</v>
      </c>
      <c r="H14" s="28">
        <v>0.51546296296296301</v>
      </c>
      <c r="I14" s="28">
        <v>0.51056981132075474</v>
      </c>
      <c r="J14" s="28">
        <v>0.4966666666666667</v>
      </c>
      <c r="K14" s="28">
        <v>0.48166666666666669</v>
      </c>
      <c r="L14" s="28">
        <v>0.45</v>
      </c>
      <c r="M14" s="28">
        <v>0.453770362169436</v>
      </c>
      <c r="N14" s="28">
        <v>0.44196242113269335</v>
      </c>
      <c r="O14" s="28">
        <v>0.42582667285028553</v>
      </c>
      <c r="P14" s="28">
        <v>0.40877647189109068</v>
      </c>
      <c r="Q14" s="28">
        <v>0.4</v>
      </c>
      <c r="R14" s="28">
        <v>0.4</v>
      </c>
      <c r="S14" s="28">
        <v>0.4</v>
      </c>
      <c r="T14" s="28">
        <v>0.4</v>
      </c>
      <c r="U14" s="28">
        <v>0.4</v>
      </c>
      <c r="V14" s="28">
        <v>0.4</v>
      </c>
      <c r="W14" s="28">
        <v>0.4</v>
      </c>
      <c r="X14" s="28">
        <v>0.4</v>
      </c>
      <c r="Y14" s="28">
        <v>0.4</v>
      </c>
      <c r="Z14" s="28">
        <v>0.4</v>
      </c>
      <c r="AA14" s="28">
        <v>0.4</v>
      </c>
      <c r="AB14" s="28">
        <v>0.4</v>
      </c>
      <c r="AC14" s="28">
        <v>0.4</v>
      </c>
      <c r="AD14" s="28">
        <v>0.4</v>
      </c>
      <c r="AE14" s="28">
        <v>0.4</v>
      </c>
      <c r="AF14" s="28">
        <v>0.4</v>
      </c>
    </row>
    <row r="15" spans="1:32" x14ac:dyDescent="0.45">
      <c r="A15" t="s">
        <v>13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45">
      <c r="A16" s="37" t="s">
        <v>25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8"/>
      <c r="AC16" s="38"/>
      <c r="AD16" s="38"/>
      <c r="AE16" s="38"/>
      <c r="AF16" s="38"/>
    </row>
    <row r="17" spans="1:32" x14ac:dyDescent="0.45">
      <c r="A17" s="39" t="s">
        <v>33</v>
      </c>
      <c r="B17" s="43">
        <v>66.870891237338171</v>
      </c>
      <c r="C17" s="43">
        <v>67.512082042656473</v>
      </c>
      <c r="D17" s="43">
        <v>68.153272847974776</v>
      </c>
      <c r="E17" s="43">
        <v>68.794463653293064</v>
      </c>
      <c r="F17" s="43">
        <v>69.435654458611381</v>
      </c>
      <c r="G17" s="47">
        <v>71.5</v>
      </c>
      <c r="H17" s="43">
        <v>71.5</v>
      </c>
      <c r="I17" s="43">
        <v>71.5</v>
      </c>
      <c r="J17" s="43">
        <v>71.5</v>
      </c>
      <c r="K17" s="43">
        <v>71.5</v>
      </c>
      <c r="L17" s="48">
        <v>71.5</v>
      </c>
      <c r="M17" s="43">
        <v>73.93157894736845</v>
      </c>
      <c r="N17" s="43">
        <v>74.572874493927145</v>
      </c>
      <c r="O17" s="43">
        <v>75.214170040485854</v>
      </c>
      <c r="P17" s="43">
        <v>75.855465587044577</v>
      </c>
      <c r="Q17" s="43">
        <v>76.496761133603286</v>
      </c>
      <c r="R17" s="43">
        <v>77.138056680161966</v>
      </c>
      <c r="S17" s="43">
        <v>77.779352226720661</v>
      </c>
      <c r="T17" s="43">
        <v>78.358476304082956</v>
      </c>
      <c r="U17" s="43">
        <v>78.974361217632094</v>
      </c>
      <c r="V17" s="43">
        <v>79.623038088306998</v>
      </c>
      <c r="W17" s="43">
        <v>80.297018508900166</v>
      </c>
      <c r="X17" s="43">
        <v>80.983502635597731</v>
      </c>
      <c r="Y17" s="43">
        <v>81.661680207749569</v>
      </c>
      <c r="Z17" s="43">
        <v>82.29865251903702</v>
      </c>
      <c r="AA17" s="47">
        <v>84.7</v>
      </c>
      <c r="AB17" s="47">
        <v>84.7</v>
      </c>
      <c r="AC17" s="47">
        <v>84.7</v>
      </c>
      <c r="AD17" s="47">
        <v>84.7</v>
      </c>
      <c r="AE17" s="47">
        <v>84.7</v>
      </c>
      <c r="AF17" s="47">
        <v>84.7</v>
      </c>
    </row>
    <row r="18" spans="1:32" x14ac:dyDescent="0.45">
      <c r="A18" s="22" t="s">
        <v>36</v>
      </c>
      <c r="B18" s="3">
        <f>26*1000</f>
        <v>26000</v>
      </c>
      <c r="C18" s="3">
        <f>B18+(0.5*1000)</f>
        <v>26500</v>
      </c>
      <c r="D18" s="3">
        <f t="shared" ref="D18:P18" si="0">C18+(0.5*1000)</f>
        <v>27000</v>
      </c>
      <c r="E18" s="3">
        <f t="shared" si="0"/>
        <v>27500</v>
      </c>
      <c r="F18" s="3">
        <f t="shared" si="0"/>
        <v>28000</v>
      </c>
      <c r="G18" s="3">
        <f t="shared" si="0"/>
        <v>28500</v>
      </c>
      <c r="H18" s="3">
        <f t="shared" si="0"/>
        <v>29000</v>
      </c>
      <c r="I18" s="3">
        <f t="shared" si="0"/>
        <v>29500</v>
      </c>
      <c r="J18" s="3">
        <f t="shared" si="0"/>
        <v>30000</v>
      </c>
      <c r="K18" s="3">
        <f t="shared" si="0"/>
        <v>30500</v>
      </c>
      <c r="L18" s="3">
        <f t="shared" si="0"/>
        <v>31000</v>
      </c>
      <c r="M18" s="3">
        <f t="shared" si="0"/>
        <v>31500</v>
      </c>
      <c r="N18" s="3">
        <f t="shared" si="0"/>
        <v>32000</v>
      </c>
      <c r="O18" s="3">
        <f t="shared" si="0"/>
        <v>32500</v>
      </c>
      <c r="P18" s="3">
        <f t="shared" si="0"/>
        <v>33000</v>
      </c>
      <c r="Q18" s="3">
        <f>P18+(0.5*1000)</f>
        <v>33500</v>
      </c>
      <c r="R18" s="3">
        <f>$Q$18</f>
        <v>33500</v>
      </c>
      <c r="S18" s="3">
        <f t="shared" ref="S18:AF18" si="1">$Q$18</f>
        <v>33500</v>
      </c>
      <c r="T18" s="3">
        <f t="shared" si="1"/>
        <v>33500</v>
      </c>
      <c r="U18" s="3">
        <f t="shared" si="1"/>
        <v>33500</v>
      </c>
      <c r="V18" s="3">
        <f t="shared" si="1"/>
        <v>33500</v>
      </c>
      <c r="W18" s="3">
        <f t="shared" si="1"/>
        <v>33500</v>
      </c>
      <c r="X18" s="3">
        <f t="shared" si="1"/>
        <v>33500</v>
      </c>
      <c r="Y18" s="3">
        <f t="shared" si="1"/>
        <v>33500</v>
      </c>
      <c r="Z18" s="3">
        <f t="shared" si="1"/>
        <v>33500</v>
      </c>
      <c r="AA18" s="3">
        <f t="shared" si="1"/>
        <v>33500</v>
      </c>
      <c r="AB18" s="3">
        <f t="shared" si="1"/>
        <v>33500</v>
      </c>
      <c r="AC18" s="3">
        <f t="shared" si="1"/>
        <v>33500</v>
      </c>
      <c r="AD18" s="3">
        <f t="shared" si="1"/>
        <v>33500</v>
      </c>
      <c r="AE18" s="3">
        <f t="shared" si="1"/>
        <v>33500</v>
      </c>
      <c r="AF18" s="3">
        <f t="shared" si="1"/>
        <v>33500</v>
      </c>
    </row>
    <row r="21" spans="1:32" ht="18" x14ac:dyDescent="0.55000000000000004">
      <c r="A21" s="1"/>
    </row>
    <row r="22" spans="1:32" x14ac:dyDescent="0.45">
      <c r="G22" s="16"/>
      <c r="H22" s="17"/>
    </row>
    <row r="23" spans="1:32" x14ac:dyDescent="0.45">
      <c r="G23" s="16"/>
      <c r="H23" s="16"/>
      <c r="I23" s="16"/>
    </row>
    <row r="24" spans="1:32" x14ac:dyDescent="0.45">
      <c r="G24" s="16"/>
      <c r="H24" s="16"/>
      <c r="I24" s="16"/>
    </row>
    <row r="33" spans="1:32" x14ac:dyDescent="0.45">
      <c r="B33" s="7">
        <f>0</f>
        <v>0</v>
      </c>
      <c r="C33" s="7">
        <f>B33+1</f>
        <v>1</v>
      </c>
      <c r="D33" s="7">
        <f t="shared" ref="D33:AF33" si="2">C33+1</f>
        <v>2</v>
      </c>
      <c r="E33" s="7">
        <f t="shared" si="2"/>
        <v>3</v>
      </c>
      <c r="F33" s="7">
        <f t="shared" si="2"/>
        <v>4</v>
      </c>
      <c r="G33" s="7">
        <f t="shared" si="2"/>
        <v>5</v>
      </c>
      <c r="H33" s="7">
        <f t="shared" si="2"/>
        <v>6</v>
      </c>
      <c r="I33" s="7">
        <f t="shared" si="2"/>
        <v>7</v>
      </c>
      <c r="J33" s="7">
        <f t="shared" si="2"/>
        <v>8</v>
      </c>
      <c r="K33" s="7">
        <f t="shared" si="2"/>
        <v>9</v>
      </c>
      <c r="L33" s="7">
        <f t="shared" si="2"/>
        <v>10</v>
      </c>
      <c r="M33" s="7">
        <f t="shared" si="2"/>
        <v>11</v>
      </c>
      <c r="N33" s="7">
        <f t="shared" si="2"/>
        <v>12</v>
      </c>
      <c r="O33" s="7">
        <f t="shared" si="2"/>
        <v>13</v>
      </c>
      <c r="P33" s="7">
        <f t="shared" si="2"/>
        <v>14</v>
      </c>
      <c r="Q33" s="7">
        <f t="shared" si="2"/>
        <v>15</v>
      </c>
      <c r="R33" s="7">
        <f t="shared" si="2"/>
        <v>16</v>
      </c>
      <c r="S33" s="7">
        <f t="shared" si="2"/>
        <v>17</v>
      </c>
      <c r="T33" s="7">
        <f t="shared" si="2"/>
        <v>18</v>
      </c>
      <c r="U33" s="7">
        <f t="shared" si="2"/>
        <v>19</v>
      </c>
      <c r="V33" s="7">
        <f t="shared" si="2"/>
        <v>20</v>
      </c>
      <c r="W33" s="7">
        <f t="shared" si="2"/>
        <v>21</v>
      </c>
      <c r="X33" s="7">
        <f t="shared" si="2"/>
        <v>22</v>
      </c>
      <c r="Y33" s="7">
        <f t="shared" si="2"/>
        <v>23</v>
      </c>
      <c r="Z33" s="7">
        <f t="shared" si="2"/>
        <v>24</v>
      </c>
      <c r="AA33" s="7">
        <f t="shared" si="2"/>
        <v>25</v>
      </c>
      <c r="AB33" s="7">
        <f t="shared" si="2"/>
        <v>26</v>
      </c>
      <c r="AC33" s="7">
        <f t="shared" si="2"/>
        <v>27</v>
      </c>
      <c r="AD33" s="7">
        <f t="shared" si="2"/>
        <v>28</v>
      </c>
      <c r="AE33" s="7">
        <f t="shared" si="2"/>
        <v>29</v>
      </c>
      <c r="AF33" s="7">
        <f t="shared" si="2"/>
        <v>30</v>
      </c>
    </row>
    <row r="34" spans="1:32" x14ac:dyDescent="0.45">
      <c r="A34" s="3" t="s">
        <v>5</v>
      </c>
      <c r="B34" s="2"/>
      <c r="C34" s="4" t="s">
        <v>48</v>
      </c>
      <c r="D34" s="4" t="s">
        <v>48</v>
      </c>
      <c r="E34" s="4" t="s">
        <v>48</v>
      </c>
      <c r="F34" s="4" t="s">
        <v>48</v>
      </c>
      <c r="G34" s="4" t="s">
        <v>48</v>
      </c>
      <c r="H34" s="4" t="s">
        <v>48</v>
      </c>
      <c r="I34" s="4" t="s">
        <v>48</v>
      </c>
      <c r="J34" s="4" t="s">
        <v>48</v>
      </c>
      <c r="K34" s="4" t="s">
        <v>48</v>
      </c>
      <c r="L34" s="4" t="s">
        <v>48</v>
      </c>
      <c r="M34" s="4" t="s">
        <v>48</v>
      </c>
      <c r="N34" s="4" t="s">
        <v>48</v>
      </c>
      <c r="O34" s="4" t="s">
        <v>48</v>
      </c>
      <c r="P34" s="4" t="s">
        <v>48</v>
      </c>
      <c r="Q34" s="4" t="s">
        <v>48</v>
      </c>
      <c r="R34" s="4" t="s">
        <v>48</v>
      </c>
      <c r="S34" s="4" t="s">
        <v>48</v>
      </c>
      <c r="T34" s="4" t="s">
        <v>48</v>
      </c>
      <c r="U34" s="4" t="s">
        <v>48</v>
      </c>
      <c r="V34" s="4" t="s">
        <v>48</v>
      </c>
      <c r="W34" s="4" t="s">
        <v>48</v>
      </c>
      <c r="X34" s="4" t="s">
        <v>48</v>
      </c>
      <c r="Y34" s="4" t="s">
        <v>48</v>
      </c>
      <c r="Z34" s="4" t="s">
        <v>48</v>
      </c>
      <c r="AA34" s="4" t="s">
        <v>48</v>
      </c>
      <c r="AB34" s="4" t="s">
        <v>48</v>
      </c>
      <c r="AC34" s="4" t="s">
        <v>48</v>
      </c>
      <c r="AD34" s="4" t="s">
        <v>48</v>
      </c>
      <c r="AE34" s="4" t="s">
        <v>48</v>
      </c>
      <c r="AF34" s="4" t="s">
        <v>48</v>
      </c>
    </row>
    <row r="35" spans="1:32" x14ac:dyDescent="0.45">
      <c r="A35" t="s">
        <v>46</v>
      </c>
      <c r="C35" s="4">
        <f>-$B$5*B11</f>
        <v>-855900000</v>
      </c>
      <c r="D35" s="4">
        <f t="shared" ref="D35:AF35" si="3">-$B$5*C11</f>
        <v>-951750000</v>
      </c>
      <c r="E35" s="4">
        <f t="shared" si="3"/>
        <v>-1066500000</v>
      </c>
      <c r="F35" s="4">
        <f t="shared" si="3"/>
        <v>-1084500000</v>
      </c>
      <c r="G35" s="4">
        <f t="shared" si="3"/>
        <v>-1084500000</v>
      </c>
      <c r="H35" s="4">
        <f t="shared" si="3"/>
        <v>-1084500000</v>
      </c>
      <c r="I35" s="4">
        <f t="shared" si="3"/>
        <v>-1084500000</v>
      </c>
      <c r="J35" s="4">
        <f t="shared" si="3"/>
        <v>-1084500000</v>
      </c>
      <c r="K35" s="4">
        <f t="shared" si="3"/>
        <v>-1084500000</v>
      </c>
      <c r="L35" s="4">
        <f t="shared" si="3"/>
        <v>-1084500000</v>
      </c>
      <c r="M35" s="4">
        <f t="shared" si="3"/>
        <v>-1084500000</v>
      </c>
      <c r="N35" s="4">
        <f t="shared" si="3"/>
        <v>-1084500000</v>
      </c>
      <c r="O35" s="4">
        <f t="shared" si="3"/>
        <v>-1084500000</v>
      </c>
      <c r="P35" s="4">
        <f t="shared" si="3"/>
        <v>-1084500000</v>
      </c>
      <c r="Q35" s="4">
        <f t="shared" si="3"/>
        <v>-1084500000</v>
      </c>
      <c r="R35" s="4">
        <f t="shared" si="3"/>
        <v>-1084500000</v>
      </c>
      <c r="S35" s="4">
        <f t="shared" si="3"/>
        <v>-1084500000</v>
      </c>
      <c r="T35" s="4">
        <f t="shared" si="3"/>
        <v>-1084500000</v>
      </c>
      <c r="U35" s="4">
        <f t="shared" si="3"/>
        <v>-1084500000</v>
      </c>
      <c r="V35" s="4">
        <f t="shared" si="3"/>
        <v>-1084500000</v>
      </c>
      <c r="W35" s="4">
        <f t="shared" si="3"/>
        <v>-1084500000</v>
      </c>
      <c r="X35" s="4">
        <f t="shared" si="3"/>
        <v>-1084500000</v>
      </c>
      <c r="Y35" s="4">
        <f t="shared" si="3"/>
        <v>-1084500000</v>
      </c>
      <c r="Z35" s="4">
        <f t="shared" si="3"/>
        <v>-1084500000</v>
      </c>
      <c r="AA35" s="4">
        <f t="shared" si="3"/>
        <v>-1084500000</v>
      </c>
      <c r="AB35" s="4">
        <f t="shared" si="3"/>
        <v>-1084500000</v>
      </c>
      <c r="AC35" s="4">
        <f t="shared" si="3"/>
        <v>-1084500000</v>
      </c>
      <c r="AD35" s="4">
        <f t="shared" si="3"/>
        <v>-1084500000</v>
      </c>
      <c r="AE35" s="4">
        <f t="shared" si="3"/>
        <v>-1088100000</v>
      </c>
      <c r="AF35" s="4">
        <f t="shared" si="3"/>
        <v>-1131750000</v>
      </c>
    </row>
    <row r="36" spans="1:32" x14ac:dyDescent="0.45">
      <c r="A36" t="s">
        <v>47</v>
      </c>
      <c r="C36" s="4">
        <f t="shared" ref="C36:AF36" si="4">-$B$6*B18</f>
        <v>-22100000</v>
      </c>
      <c r="D36" s="4">
        <f t="shared" si="4"/>
        <v>-22525000</v>
      </c>
      <c r="E36" s="4">
        <f t="shared" si="4"/>
        <v>-22950000</v>
      </c>
      <c r="F36" s="4">
        <f t="shared" si="4"/>
        <v>-23375000</v>
      </c>
      <c r="G36" s="4">
        <f t="shared" si="4"/>
        <v>-23800000</v>
      </c>
      <c r="H36" s="4">
        <f t="shared" si="4"/>
        <v>-24225000</v>
      </c>
      <c r="I36" s="4">
        <f t="shared" si="4"/>
        <v>-24650000</v>
      </c>
      <c r="J36" s="4">
        <f t="shared" si="4"/>
        <v>-25075000</v>
      </c>
      <c r="K36" s="4">
        <f t="shared" si="4"/>
        <v>-25500000</v>
      </c>
      <c r="L36" s="4">
        <f t="shared" si="4"/>
        <v>-25925000</v>
      </c>
      <c r="M36" s="4">
        <f t="shared" si="4"/>
        <v>-26350000</v>
      </c>
      <c r="N36" s="4">
        <f t="shared" si="4"/>
        <v>-26775000</v>
      </c>
      <c r="O36" s="4">
        <f t="shared" si="4"/>
        <v>-27200000</v>
      </c>
      <c r="P36" s="4">
        <f t="shared" si="4"/>
        <v>-27625000</v>
      </c>
      <c r="Q36" s="4">
        <f t="shared" si="4"/>
        <v>-28050000</v>
      </c>
      <c r="R36" s="4">
        <f t="shared" si="4"/>
        <v>-28475000</v>
      </c>
      <c r="S36" s="4">
        <f t="shared" si="4"/>
        <v>-28475000</v>
      </c>
      <c r="T36" s="4">
        <f t="shared" si="4"/>
        <v>-28475000</v>
      </c>
      <c r="U36" s="4">
        <f t="shared" si="4"/>
        <v>-28475000</v>
      </c>
      <c r="V36" s="4">
        <f t="shared" si="4"/>
        <v>-28475000</v>
      </c>
      <c r="W36" s="4">
        <f t="shared" si="4"/>
        <v>-28475000</v>
      </c>
      <c r="X36" s="4">
        <f t="shared" si="4"/>
        <v>-28475000</v>
      </c>
      <c r="Y36" s="4">
        <f t="shared" si="4"/>
        <v>-28475000</v>
      </c>
      <c r="Z36" s="4">
        <f t="shared" si="4"/>
        <v>-28475000</v>
      </c>
      <c r="AA36" s="4">
        <f t="shared" si="4"/>
        <v>-28475000</v>
      </c>
      <c r="AB36" s="4">
        <f t="shared" si="4"/>
        <v>-28475000</v>
      </c>
      <c r="AC36" s="4">
        <f t="shared" si="4"/>
        <v>-28475000</v>
      </c>
      <c r="AD36" s="4">
        <f t="shared" si="4"/>
        <v>-28475000</v>
      </c>
      <c r="AE36" s="4">
        <f t="shared" si="4"/>
        <v>-28475000</v>
      </c>
      <c r="AF36" s="4">
        <f t="shared" si="4"/>
        <v>-28475000</v>
      </c>
    </row>
    <row r="37" spans="1:32" x14ac:dyDescent="0.45">
      <c r="A37" t="s">
        <v>7</v>
      </c>
      <c r="C37" s="4" t="s">
        <v>48</v>
      </c>
      <c r="D37" s="4" t="s">
        <v>48</v>
      </c>
      <c r="E37" s="4" t="s">
        <v>48</v>
      </c>
      <c r="F37" s="4" t="s">
        <v>48</v>
      </c>
      <c r="G37" s="4" t="s">
        <v>48</v>
      </c>
      <c r="H37" s="4" t="s">
        <v>48</v>
      </c>
      <c r="I37" s="4" t="s">
        <v>48</v>
      </c>
      <c r="J37" s="4" t="s">
        <v>48</v>
      </c>
      <c r="K37" s="4" t="s">
        <v>48</v>
      </c>
      <c r="L37" s="4" t="s">
        <v>48</v>
      </c>
      <c r="M37" s="4" t="s">
        <v>48</v>
      </c>
      <c r="N37" s="4" t="s">
        <v>48</v>
      </c>
      <c r="O37" s="4" t="s">
        <v>48</v>
      </c>
      <c r="P37" s="4" t="s">
        <v>48</v>
      </c>
      <c r="Q37" s="4" t="s">
        <v>48</v>
      </c>
      <c r="R37" s="4" t="s">
        <v>48</v>
      </c>
      <c r="S37" s="4" t="s">
        <v>48</v>
      </c>
      <c r="T37" s="4" t="s">
        <v>48</v>
      </c>
      <c r="U37" s="4" t="s">
        <v>48</v>
      </c>
      <c r="V37" s="4" t="s">
        <v>48</v>
      </c>
      <c r="W37" s="4" t="s">
        <v>48</v>
      </c>
      <c r="X37" s="4" t="s">
        <v>48</v>
      </c>
      <c r="Y37" s="4" t="s">
        <v>48</v>
      </c>
      <c r="Z37" s="4" t="s">
        <v>48</v>
      </c>
      <c r="AA37" s="4" t="s">
        <v>48</v>
      </c>
      <c r="AB37" s="4" t="s">
        <v>48</v>
      </c>
      <c r="AC37" s="4" t="s">
        <v>48</v>
      </c>
      <c r="AD37" s="4" t="s">
        <v>48</v>
      </c>
      <c r="AE37" s="4" t="s">
        <v>48</v>
      </c>
      <c r="AF37" s="4" t="s">
        <v>48</v>
      </c>
    </row>
    <row r="38" spans="1:32" x14ac:dyDescent="0.45">
      <c r="A38" s="3" t="s">
        <v>8</v>
      </c>
      <c r="B38" s="3"/>
      <c r="C38" s="6">
        <f t="shared" ref="C38:AF38" si="5">SUM(C34:C37)</f>
        <v>-878000000</v>
      </c>
      <c r="D38" s="6">
        <f t="shared" si="5"/>
        <v>-974275000</v>
      </c>
      <c r="E38" s="6">
        <f t="shared" si="5"/>
        <v>-1089450000</v>
      </c>
      <c r="F38" s="6">
        <f t="shared" si="5"/>
        <v>-1107875000</v>
      </c>
      <c r="G38" s="6">
        <f t="shared" si="5"/>
        <v>-1108300000</v>
      </c>
      <c r="H38" s="6">
        <f t="shared" si="5"/>
        <v>-1108725000</v>
      </c>
      <c r="I38" s="6">
        <f t="shared" si="5"/>
        <v>-1109150000</v>
      </c>
      <c r="J38" s="6">
        <f t="shared" si="5"/>
        <v>-1109575000</v>
      </c>
      <c r="K38" s="6">
        <f t="shared" si="5"/>
        <v>-1110000000</v>
      </c>
      <c r="L38" s="6">
        <f t="shared" si="5"/>
        <v>-1110425000</v>
      </c>
      <c r="M38" s="6">
        <f t="shared" si="5"/>
        <v>-1110850000</v>
      </c>
      <c r="N38" s="6">
        <f t="shared" si="5"/>
        <v>-1111275000</v>
      </c>
      <c r="O38" s="6">
        <f t="shared" si="5"/>
        <v>-1111700000</v>
      </c>
      <c r="P38" s="6">
        <f t="shared" si="5"/>
        <v>-1112125000</v>
      </c>
      <c r="Q38" s="6">
        <f t="shared" si="5"/>
        <v>-1112550000</v>
      </c>
      <c r="R38" s="6">
        <f t="shared" si="5"/>
        <v>-1112975000</v>
      </c>
      <c r="S38" s="6">
        <f t="shared" si="5"/>
        <v>-1112975000</v>
      </c>
      <c r="T38" s="6">
        <f t="shared" si="5"/>
        <v>-1112975000</v>
      </c>
      <c r="U38" s="6">
        <f t="shared" si="5"/>
        <v>-1112975000</v>
      </c>
      <c r="V38" s="6">
        <f t="shared" si="5"/>
        <v>-1112975000</v>
      </c>
      <c r="W38" s="6">
        <f t="shared" si="5"/>
        <v>-1112975000</v>
      </c>
      <c r="X38" s="6">
        <f t="shared" si="5"/>
        <v>-1112975000</v>
      </c>
      <c r="Y38" s="6">
        <f t="shared" si="5"/>
        <v>-1112975000</v>
      </c>
      <c r="Z38" s="6">
        <f t="shared" si="5"/>
        <v>-1112975000</v>
      </c>
      <c r="AA38" s="6">
        <f t="shared" si="5"/>
        <v>-1112975000</v>
      </c>
      <c r="AB38" s="6">
        <f t="shared" si="5"/>
        <v>-1112975000</v>
      </c>
      <c r="AC38" s="6">
        <f t="shared" si="5"/>
        <v>-1112975000</v>
      </c>
      <c r="AD38" s="6">
        <f t="shared" si="5"/>
        <v>-1112975000</v>
      </c>
      <c r="AE38" s="6">
        <f t="shared" si="5"/>
        <v>-1116575000</v>
      </c>
      <c r="AF38" s="6">
        <f t="shared" si="5"/>
        <v>-1160225000</v>
      </c>
    </row>
    <row r="39" spans="1:32" x14ac:dyDescent="0.45">
      <c r="A39" t="s">
        <v>51</v>
      </c>
      <c r="B39" s="44">
        <f>8100000000</f>
        <v>8100000000</v>
      </c>
    </row>
    <row r="40" spans="1:32" x14ac:dyDescent="0.45">
      <c r="A40" s="3" t="s">
        <v>10</v>
      </c>
      <c r="B40" s="4">
        <f>8100000000</f>
        <v>8100000000</v>
      </c>
      <c r="C40" s="6">
        <f>SUM(C38:C39)</f>
        <v>-878000000</v>
      </c>
      <c r="D40" s="6">
        <f>SUM(D38:D39)</f>
        <v>-974275000</v>
      </c>
      <c r="E40" s="6">
        <f>SUM(E38:E39)</f>
        <v>-1089450000</v>
      </c>
      <c r="F40" s="6">
        <f>SUM(F38:F39)</f>
        <v>-1107875000</v>
      </c>
      <c r="G40" s="6">
        <f>SUM(G38:G39)</f>
        <v>-1108300000</v>
      </c>
      <c r="H40" s="6">
        <f>SUM(H38:H39)</f>
        <v>-1108725000</v>
      </c>
      <c r="I40" s="6">
        <f>SUM(I38:I39)</f>
        <v>-1109150000</v>
      </c>
      <c r="J40" s="6">
        <f>SUM(J38:J39)</f>
        <v>-1109575000</v>
      </c>
      <c r="K40" s="6">
        <f>SUM(K38:K39)</f>
        <v>-1110000000</v>
      </c>
      <c r="L40" s="6">
        <f>SUM(L38:L39)</f>
        <v>-1110425000</v>
      </c>
      <c r="M40" s="6">
        <f>SUM(M38:M39)</f>
        <v>-1110850000</v>
      </c>
      <c r="N40" s="6">
        <f>SUM(N38:N39)</f>
        <v>-1111275000</v>
      </c>
      <c r="O40" s="6">
        <f>SUM(O38:O39)</f>
        <v>-1111700000</v>
      </c>
      <c r="P40" s="6">
        <f>SUM(P38:P39)</f>
        <v>-1112125000</v>
      </c>
      <c r="Q40" s="6">
        <f>SUM(Q38:Q39)</f>
        <v>-1112550000</v>
      </c>
      <c r="R40" s="6">
        <f>SUM(R38:R39)</f>
        <v>-1112975000</v>
      </c>
      <c r="S40" s="6">
        <f>SUM(S38:S39)</f>
        <v>-1112975000</v>
      </c>
      <c r="T40" s="6">
        <f>SUM(T38:T39)</f>
        <v>-1112975000</v>
      </c>
      <c r="U40" s="6">
        <f>SUM(U38:U39)</f>
        <v>-1112975000</v>
      </c>
      <c r="V40" s="6">
        <f>SUM(V38:V39)</f>
        <v>-1112975000</v>
      </c>
      <c r="W40" s="6">
        <f>SUM(W38:W39)</f>
        <v>-1112975000</v>
      </c>
      <c r="X40" s="6">
        <f>SUM(X38:X39)</f>
        <v>-1112975000</v>
      </c>
      <c r="Y40" s="6">
        <f>SUM(Y38:Y39)</f>
        <v>-1112975000</v>
      </c>
      <c r="Z40" s="6">
        <f>SUM(Z38:Z39)</f>
        <v>-1112975000</v>
      </c>
      <c r="AA40" s="6">
        <f>SUM(AA38:AA39)</f>
        <v>-1112975000</v>
      </c>
      <c r="AB40" s="6">
        <f>SUM(AB38:AB39)</f>
        <v>-1112975000</v>
      </c>
      <c r="AC40" s="6">
        <f>SUM(AC38:AC39)</f>
        <v>-1112975000</v>
      </c>
      <c r="AD40" s="6">
        <f>SUM(AD38:AD39)</f>
        <v>-1112975000</v>
      </c>
      <c r="AE40" s="6">
        <f>SUM(AE38:AE39)</f>
        <v>-1116575000</v>
      </c>
      <c r="AF40" s="6">
        <f>SUM(AF38:AF39)</f>
        <v>-1160225000</v>
      </c>
    </row>
    <row r="41" spans="1:32" x14ac:dyDescent="0.45">
      <c r="A41" t="s">
        <v>50</v>
      </c>
      <c r="C41" s="4">
        <f>C40</f>
        <v>-878000000</v>
      </c>
      <c r="D41" s="4">
        <f>C41+D40</f>
        <v>-1852275000</v>
      </c>
      <c r="E41" s="4">
        <f>D41+E40</f>
        <v>-2941725000</v>
      </c>
      <c r="F41" s="4">
        <f t="shared" ref="F41:AF41" si="6">E41+F40</f>
        <v>-4049600000</v>
      </c>
      <c r="G41" s="4">
        <f t="shared" si="6"/>
        <v>-5157900000</v>
      </c>
      <c r="H41" s="4">
        <f t="shared" si="6"/>
        <v>-6266625000</v>
      </c>
      <c r="I41" s="4">
        <f>H41+I40</f>
        <v>-7375775000</v>
      </c>
      <c r="J41" s="4">
        <f t="shared" si="6"/>
        <v>-8485350000</v>
      </c>
      <c r="K41" s="4">
        <f t="shared" si="6"/>
        <v>-9595350000</v>
      </c>
      <c r="L41" s="4">
        <f t="shared" si="6"/>
        <v>-10705775000</v>
      </c>
      <c r="M41" s="4">
        <f t="shared" si="6"/>
        <v>-11816625000</v>
      </c>
      <c r="N41" s="4">
        <f t="shared" si="6"/>
        <v>-12927900000</v>
      </c>
      <c r="O41" s="4">
        <f t="shared" si="6"/>
        <v>-14039600000</v>
      </c>
      <c r="P41" s="4">
        <f t="shared" si="6"/>
        <v>-15151725000</v>
      </c>
      <c r="Q41" s="4">
        <f t="shared" si="6"/>
        <v>-16264275000</v>
      </c>
      <c r="R41" s="4">
        <f t="shared" si="6"/>
        <v>-17377250000</v>
      </c>
      <c r="S41" s="4">
        <f t="shared" si="6"/>
        <v>-18490225000</v>
      </c>
      <c r="T41" s="4">
        <f t="shared" si="6"/>
        <v>-19603200000</v>
      </c>
      <c r="U41" s="4">
        <f t="shared" si="6"/>
        <v>-20716175000</v>
      </c>
      <c r="V41" s="4">
        <f t="shared" si="6"/>
        <v>-21829150000</v>
      </c>
      <c r="W41" s="4">
        <f t="shared" si="6"/>
        <v>-22942125000</v>
      </c>
      <c r="X41" s="4">
        <f t="shared" si="6"/>
        <v>-24055100000</v>
      </c>
      <c r="Y41" s="4">
        <f t="shared" si="6"/>
        <v>-25168075000</v>
      </c>
      <c r="Z41" s="4">
        <f t="shared" si="6"/>
        <v>-26281050000</v>
      </c>
      <c r="AA41" s="4">
        <f t="shared" si="6"/>
        <v>-27394025000</v>
      </c>
      <c r="AB41" s="4">
        <f t="shared" si="6"/>
        <v>-28507000000</v>
      </c>
      <c r="AC41" s="4">
        <f t="shared" si="6"/>
        <v>-29619975000</v>
      </c>
      <c r="AD41" s="4">
        <f t="shared" si="6"/>
        <v>-30732950000</v>
      </c>
      <c r="AE41" s="4">
        <f t="shared" si="6"/>
        <v>-31849525000</v>
      </c>
      <c r="AF41" s="4">
        <f t="shared" si="6"/>
        <v>-33009750000</v>
      </c>
    </row>
    <row r="43" spans="1:32" x14ac:dyDescent="0.45">
      <c r="A43" t="s">
        <v>9</v>
      </c>
      <c r="B43" s="27">
        <f>NPV(E2,C40:L40)+B40</f>
        <v>-531372380.11030388</v>
      </c>
    </row>
    <row r="44" spans="1:32" x14ac:dyDescent="0.45">
      <c r="A44" t="s">
        <v>11</v>
      </c>
      <c r="B44" s="31"/>
      <c r="D44" s="16"/>
      <c r="E44" s="16"/>
    </row>
    <row r="45" spans="1:32" x14ac:dyDescent="0.45">
      <c r="A45" t="s">
        <v>43</v>
      </c>
      <c r="B45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21E-058F-482D-A8A2-6B9883F2C100}">
  <dimension ref="A1:G32"/>
  <sheetViews>
    <sheetView zoomScaleNormal="100" workbookViewId="0">
      <selection activeCell="E5" sqref="E5"/>
    </sheetView>
  </sheetViews>
  <sheetFormatPr baseColWidth="10" defaultRowHeight="14.25" x14ac:dyDescent="0.45"/>
  <cols>
    <col min="2" max="2" width="13.265625" bestFit="1" customWidth="1"/>
  </cols>
  <sheetData>
    <row r="1" spans="1:7" x14ac:dyDescent="0.45">
      <c r="A1" s="30" t="s">
        <v>15</v>
      </c>
      <c r="B1" s="30" t="s">
        <v>38</v>
      </c>
      <c r="E1" t="s">
        <v>72</v>
      </c>
    </row>
    <row r="2" spans="1:7" x14ac:dyDescent="0.45">
      <c r="A2" s="5">
        <f>1</f>
        <v>1</v>
      </c>
      <c r="B2" s="40">
        <v>0.6</v>
      </c>
      <c r="C2" s="28"/>
      <c r="E2" t="s">
        <v>73</v>
      </c>
      <c r="G2" s="49" t="s">
        <v>61</v>
      </c>
    </row>
    <row r="3" spans="1:7" x14ac:dyDescent="0.45">
      <c r="A3" s="5">
        <f>A2+1</f>
        <v>2</v>
      </c>
      <c r="B3" s="28">
        <v>0.55666666666666664</v>
      </c>
      <c r="C3" s="28"/>
    </row>
    <row r="4" spans="1:7" x14ac:dyDescent="0.45">
      <c r="A4" s="5">
        <f t="shared" ref="A4:A32" si="0">A3+1</f>
        <v>3</v>
      </c>
      <c r="B4" s="28">
        <v>0.55666666666666664</v>
      </c>
      <c r="C4" s="28"/>
    </row>
    <row r="5" spans="1:7" x14ac:dyDescent="0.45">
      <c r="A5" s="5">
        <f t="shared" si="0"/>
        <v>4</v>
      </c>
      <c r="B5" s="28">
        <v>0.55666666666666664</v>
      </c>
      <c r="C5" s="28"/>
    </row>
    <row r="6" spans="1:7" x14ac:dyDescent="0.45">
      <c r="A6" s="5">
        <f t="shared" si="0"/>
        <v>5</v>
      </c>
      <c r="B6" s="28">
        <v>0.55666666666666664</v>
      </c>
      <c r="C6" s="28"/>
    </row>
    <row r="7" spans="1:7" x14ac:dyDescent="0.45">
      <c r="A7" s="5">
        <f t="shared" si="0"/>
        <v>6</v>
      </c>
      <c r="B7" s="28">
        <v>0.55000000000000004</v>
      </c>
      <c r="C7" s="28"/>
    </row>
    <row r="8" spans="1:7" x14ac:dyDescent="0.45">
      <c r="A8" s="5">
        <f t="shared" si="0"/>
        <v>7</v>
      </c>
      <c r="B8" s="28">
        <v>0.51546296296296301</v>
      </c>
      <c r="C8" s="28"/>
    </row>
    <row r="9" spans="1:7" x14ac:dyDescent="0.45">
      <c r="A9" s="5">
        <f t="shared" si="0"/>
        <v>8</v>
      </c>
      <c r="B9" s="28">
        <v>0.51056981132075474</v>
      </c>
      <c r="C9" s="28"/>
    </row>
    <row r="10" spans="1:7" x14ac:dyDescent="0.45">
      <c r="A10" s="5">
        <f t="shared" si="0"/>
        <v>9</v>
      </c>
      <c r="B10" s="28">
        <v>0.4966666666666667</v>
      </c>
      <c r="C10" s="28"/>
    </row>
    <row r="11" spans="1:7" x14ac:dyDescent="0.45">
      <c r="A11" s="5">
        <f t="shared" si="0"/>
        <v>10</v>
      </c>
      <c r="B11" s="28">
        <v>0.48166666666666669</v>
      </c>
      <c r="C11" s="28"/>
    </row>
    <row r="12" spans="1:7" x14ac:dyDescent="0.45">
      <c r="A12" s="5">
        <f t="shared" si="0"/>
        <v>11</v>
      </c>
      <c r="B12" s="40">
        <v>0.45</v>
      </c>
      <c r="C12" s="28"/>
    </row>
    <row r="13" spans="1:7" x14ac:dyDescent="0.45">
      <c r="A13" s="5">
        <f t="shared" si="0"/>
        <v>12</v>
      </c>
      <c r="B13" s="28">
        <v>0.453770362169436</v>
      </c>
      <c r="C13" s="28"/>
    </row>
    <row r="14" spans="1:7" x14ac:dyDescent="0.45">
      <c r="A14" s="5">
        <f t="shared" si="0"/>
        <v>13</v>
      </c>
      <c r="B14" s="28">
        <v>0.44196242113269335</v>
      </c>
      <c r="C14" s="28"/>
    </row>
    <row r="15" spans="1:7" x14ac:dyDescent="0.45">
      <c r="A15" s="5">
        <f t="shared" si="0"/>
        <v>14</v>
      </c>
      <c r="B15" s="28">
        <v>0.42582667285028553</v>
      </c>
      <c r="C15" s="28"/>
    </row>
    <row r="16" spans="1:7" x14ac:dyDescent="0.45">
      <c r="A16" s="5">
        <f t="shared" si="0"/>
        <v>15</v>
      </c>
      <c r="B16" s="28">
        <v>0.40877647189109068</v>
      </c>
    </row>
    <row r="17" spans="1:2" x14ac:dyDescent="0.45">
      <c r="A17" s="5">
        <f t="shared" si="0"/>
        <v>16</v>
      </c>
      <c r="B17" s="40">
        <v>0.4</v>
      </c>
    </row>
    <row r="18" spans="1:2" x14ac:dyDescent="0.45">
      <c r="A18" s="5">
        <f t="shared" si="0"/>
        <v>17</v>
      </c>
      <c r="B18" s="28">
        <v>0.4</v>
      </c>
    </row>
    <row r="19" spans="1:2" x14ac:dyDescent="0.45">
      <c r="A19" s="5">
        <f t="shared" si="0"/>
        <v>18</v>
      </c>
      <c r="B19" s="28">
        <v>0.4</v>
      </c>
    </row>
    <row r="20" spans="1:2" x14ac:dyDescent="0.45">
      <c r="A20" s="5">
        <f t="shared" si="0"/>
        <v>19</v>
      </c>
      <c r="B20" s="28">
        <v>0.4</v>
      </c>
    </row>
    <row r="21" spans="1:2" x14ac:dyDescent="0.45">
      <c r="A21" s="5">
        <f t="shared" si="0"/>
        <v>20</v>
      </c>
      <c r="B21" s="28">
        <v>0.4</v>
      </c>
    </row>
    <row r="22" spans="1:2" x14ac:dyDescent="0.45">
      <c r="A22" s="5">
        <f t="shared" si="0"/>
        <v>21</v>
      </c>
      <c r="B22" s="28">
        <v>0.4</v>
      </c>
    </row>
    <row r="23" spans="1:2" x14ac:dyDescent="0.45">
      <c r="A23" s="5">
        <f t="shared" si="0"/>
        <v>22</v>
      </c>
      <c r="B23" s="28">
        <v>0.4</v>
      </c>
    </row>
    <row r="24" spans="1:2" x14ac:dyDescent="0.45">
      <c r="A24" s="5">
        <f t="shared" si="0"/>
        <v>23</v>
      </c>
      <c r="B24" s="28">
        <v>0.4</v>
      </c>
    </row>
    <row r="25" spans="1:2" x14ac:dyDescent="0.45">
      <c r="A25" s="5">
        <f t="shared" si="0"/>
        <v>24</v>
      </c>
      <c r="B25" s="28">
        <v>0.4</v>
      </c>
    </row>
    <row r="26" spans="1:2" x14ac:dyDescent="0.45">
      <c r="A26" s="5">
        <f t="shared" si="0"/>
        <v>25</v>
      </c>
      <c r="B26" s="28">
        <v>0.4</v>
      </c>
    </row>
    <row r="27" spans="1:2" x14ac:dyDescent="0.45">
      <c r="A27" s="5">
        <f t="shared" si="0"/>
        <v>26</v>
      </c>
      <c r="B27" s="40">
        <v>0.4</v>
      </c>
    </row>
    <row r="28" spans="1:2" x14ac:dyDescent="0.45">
      <c r="A28" s="5">
        <f t="shared" si="0"/>
        <v>27</v>
      </c>
      <c r="B28" s="28">
        <v>0.4</v>
      </c>
    </row>
    <row r="29" spans="1:2" x14ac:dyDescent="0.45">
      <c r="A29" s="5">
        <f t="shared" si="0"/>
        <v>28</v>
      </c>
      <c r="B29" s="28">
        <v>0.4</v>
      </c>
    </row>
    <row r="30" spans="1:2" x14ac:dyDescent="0.45">
      <c r="A30" s="5">
        <f t="shared" si="0"/>
        <v>29</v>
      </c>
      <c r="B30" s="28">
        <v>0.4</v>
      </c>
    </row>
    <row r="31" spans="1:2" x14ac:dyDescent="0.45">
      <c r="A31" s="5">
        <f t="shared" si="0"/>
        <v>30</v>
      </c>
      <c r="B31" s="28">
        <v>0.4</v>
      </c>
    </row>
    <row r="32" spans="1:2" x14ac:dyDescent="0.45">
      <c r="A32" s="5">
        <f t="shared" si="0"/>
        <v>31</v>
      </c>
      <c r="B32" s="28">
        <v>0.4</v>
      </c>
    </row>
  </sheetData>
  <hyperlinks>
    <hyperlink ref="G2" r:id="rId1" xr:uid="{7504A1F3-5A59-48E3-8E0A-21CBD5C741D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A21-A848-42A9-8F74-BAC8A0ED050A}">
  <dimension ref="A1:F32"/>
  <sheetViews>
    <sheetView workbookViewId="0">
      <selection activeCell="E10" sqref="E10"/>
    </sheetView>
  </sheetViews>
  <sheetFormatPr baseColWidth="10" defaultRowHeight="14.25" x14ac:dyDescent="0.45"/>
  <cols>
    <col min="2" max="2" width="14.265625" bestFit="1" customWidth="1"/>
    <col min="5" max="5" width="36.9296875" customWidth="1"/>
  </cols>
  <sheetData>
    <row r="1" spans="1:6" x14ac:dyDescent="0.45">
      <c r="A1" s="30" t="s">
        <v>15</v>
      </c>
      <c r="B1" s="30" t="s">
        <v>39</v>
      </c>
      <c r="E1" s="22" t="s">
        <v>69</v>
      </c>
    </row>
    <row r="2" spans="1:6" x14ac:dyDescent="0.45">
      <c r="A2" s="5">
        <f>1</f>
        <v>1</v>
      </c>
      <c r="B2" s="43">
        <v>66.870891237338171</v>
      </c>
      <c r="E2" t="s">
        <v>70</v>
      </c>
      <c r="F2" s="49" t="s">
        <v>62</v>
      </c>
    </row>
    <row r="3" spans="1:6" x14ac:dyDescent="0.45">
      <c r="A3" s="5">
        <f>A2+1</f>
        <v>2</v>
      </c>
      <c r="B3" s="43">
        <v>67.512082042656473</v>
      </c>
    </row>
    <row r="4" spans="1:6" x14ac:dyDescent="0.45">
      <c r="A4" s="5">
        <f t="shared" ref="A4:A32" si="0">A3+1</f>
        <v>3</v>
      </c>
      <c r="B4" s="43">
        <v>68.153272847974776</v>
      </c>
      <c r="E4" s="22" t="s">
        <v>52</v>
      </c>
      <c r="F4" s="22">
        <v>11</v>
      </c>
    </row>
    <row r="5" spans="1:6" x14ac:dyDescent="0.45">
      <c r="A5" s="5">
        <f t="shared" si="0"/>
        <v>4</v>
      </c>
      <c r="B5" s="43">
        <v>68.794463653293064</v>
      </c>
      <c r="E5" t="s">
        <v>71</v>
      </c>
    </row>
    <row r="6" spans="1:6" x14ac:dyDescent="0.45">
      <c r="A6" s="5">
        <f t="shared" si="0"/>
        <v>5</v>
      </c>
      <c r="B6" s="43">
        <v>69.435654458611381</v>
      </c>
    </row>
    <row r="7" spans="1:6" x14ac:dyDescent="0.45">
      <c r="A7" s="5">
        <f t="shared" si="0"/>
        <v>6</v>
      </c>
      <c r="B7" s="45">
        <v>71.5</v>
      </c>
    </row>
    <row r="8" spans="1:6" x14ac:dyDescent="0.45">
      <c r="A8" s="5">
        <f t="shared" si="0"/>
        <v>7</v>
      </c>
      <c r="B8" s="43">
        <v>71.5</v>
      </c>
    </row>
    <row r="9" spans="1:6" x14ac:dyDescent="0.45">
      <c r="A9" s="5">
        <f t="shared" si="0"/>
        <v>8</v>
      </c>
      <c r="B9" s="43">
        <v>71.5</v>
      </c>
    </row>
    <row r="10" spans="1:6" x14ac:dyDescent="0.45">
      <c r="A10" s="5">
        <f t="shared" si="0"/>
        <v>9</v>
      </c>
      <c r="B10" s="43">
        <v>71.5</v>
      </c>
    </row>
    <row r="11" spans="1:6" x14ac:dyDescent="0.45">
      <c r="A11" s="5">
        <f t="shared" si="0"/>
        <v>10</v>
      </c>
      <c r="B11" s="43">
        <v>71.5</v>
      </c>
    </row>
    <row r="12" spans="1:6" x14ac:dyDescent="0.45">
      <c r="A12" s="5">
        <f t="shared" si="0"/>
        <v>11</v>
      </c>
      <c r="B12" s="45">
        <v>71.5</v>
      </c>
    </row>
    <row r="13" spans="1:6" x14ac:dyDescent="0.45">
      <c r="A13" s="5">
        <f t="shared" si="0"/>
        <v>12</v>
      </c>
      <c r="B13" s="43">
        <v>73.93157894736845</v>
      </c>
    </row>
    <row r="14" spans="1:6" x14ac:dyDescent="0.45">
      <c r="A14" s="5">
        <f t="shared" si="0"/>
        <v>13</v>
      </c>
      <c r="B14" s="43">
        <v>74.572874493927145</v>
      </c>
    </row>
    <row r="15" spans="1:6" x14ac:dyDescent="0.45">
      <c r="A15" s="5">
        <f t="shared" si="0"/>
        <v>14</v>
      </c>
      <c r="B15" s="43">
        <v>75.214170040485854</v>
      </c>
    </row>
    <row r="16" spans="1:6" x14ac:dyDescent="0.45">
      <c r="A16" s="5">
        <f t="shared" si="0"/>
        <v>15</v>
      </c>
      <c r="B16" s="43">
        <v>75.855465587044577</v>
      </c>
    </row>
    <row r="17" spans="1:2" x14ac:dyDescent="0.45">
      <c r="A17" s="5">
        <f t="shared" si="0"/>
        <v>16</v>
      </c>
      <c r="B17" s="43">
        <v>76.496761133603286</v>
      </c>
    </row>
    <row r="18" spans="1:2" x14ac:dyDescent="0.45">
      <c r="A18" s="5">
        <f t="shared" si="0"/>
        <v>17</v>
      </c>
      <c r="B18" s="43">
        <v>77.138056680161966</v>
      </c>
    </row>
    <row r="19" spans="1:2" x14ac:dyDescent="0.45">
      <c r="A19" s="5">
        <f t="shared" si="0"/>
        <v>18</v>
      </c>
      <c r="B19" s="43">
        <v>77.779352226720661</v>
      </c>
    </row>
    <row r="20" spans="1:2" x14ac:dyDescent="0.45">
      <c r="A20" s="5">
        <f t="shared" si="0"/>
        <v>19</v>
      </c>
      <c r="B20" s="43">
        <v>78.358476304082956</v>
      </c>
    </row>
    <row r="21" spans="1:2" x14ac:dyDescent="0.45">
      <c r="A21" s="5">
        <f t="shared" si="0"/>
        <v>20</v>
      </c>
      <c r="B21" s="43">
        <v>78.974361217632094</v>
      </c>
    </row>
    <row r="22" spans="1:2" x14ac:dyDescent="0.45">
      <c r="A22" s="5">
        <f t="shared" si="0"/>
        <v>21</v>
      </c>
      <c r="B22" s="43">
        <v>79.623038088306998</v>
      </c>
    </row>
    <row r="23" spans="1:2" x14ac:dyDescent="0.45">
      <c r="A23" s="5">
        <f t="shared" si="0"/>
        <v>22</v>
      </c>
      <c r="B23" s="43">
        <v>80.297018508900166</v>
      </c>
    </row>
    <row r="24" spans="1:2" x14ac:dyDescent="0.45">
      <c r="A24" s="5">
        <f t="shared" si="0"/>
        <v>23</v>
      </c>
      <c r="B24" s="43">
        <v>80.983502635597731</v>
      </c>
    </row>
    <row r="25" spans="1:2" x14ac:dyDescent="0.45">
      <c r="A25" s="5">
        <f t="shared" si="0"/>
        <v>24</v>
      </c>
      <c r="B25" s="43">
        <v>81.661680207749569</v>
      </c>
    </row>
    <row r="26" spans="1:2" x14ac:dyDescent="0.45">
      <c r="A26" s="5">
        <f t="shared" si="0"/>
        <v>25</v>
      </c>
      <c r="B26" s="43">
        <v>82.29865251903702</v>
      </c>
    </row>
    <row r="27" spans="1:2" x14ac:dyDescent="0.45">
      <c r="A27" s="5">
        <f t="shared" si="0"/>
        <v>26</v>
      </c>
      <c r="B27" s="45">
        <v>84.7</v>
      </c>
    </row>
    <row r="28" spans="1:2" x14ac:dyDescent="0.45">
      <c r="A28" s="5">
        <f t="shared" si="0"/>
        <v>27</v>
      </c>
      <c r="B28" s="45">
        <v>84.7</v>
      </c>
    </row>
    <row r="29" spans="1:2" x14ac:dyDescent="0.45">
      <c r="A29" s="5">
        <f t="shared" si="0"/>
        <v>28</v>
      </c>
      <c r="B29" s="45">
        <v>84.7</v>
      </c>
    </row>
    <row r="30" spans="1:2" x14ac:dyDescent="0.45">
      <c r="A30" s="5">
        <f t="shared" si="0"/>
        <v>29</v>
      </c>
      <c r="B30" s="45">
        <v>84.7</v>
      </c>
    </row>
    <row r="31" spans="1:2" x14ac:dyDescent="0.45">
      <c r="A31" s="5">
        <f t="shared" si="0"/>
        <v>30</v>
      </c>
      <c r="B31" s="45">
        <v>84.7</v>
      </c>
    </row>
    <row r="32" spans="1:2" x14ac:dyDescent="0.45">
      <c r="A32" s="5">
        <f t="shared" si="0"/>
        <v>31</v>
      </c>
      <c r="B32" s="45">
        <v>84.7</v>
      </c>
    </row>
  </sheetData>
  <hyperlinks>
    <hyperlink ref="F2" r:id="rId1" location="downloads. " xr:uid="{F134F609-FC49-4829-AD03-29ACC9E50A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417E-D27D-4B4F-8D6E-CB834DBE5103}">
  <dimension ref="A1:F41"/>
  <sheetViews>
    <sheetView workbookViewId="0">
      <selection activeCell="F7" sqref="F7"/>
    </sheetView>
  </sheetViews>
  <sheetFormatPr baseColWidth="10" defaultRowHeight="14.25" x14ac:dyDescent="0.45"/>
  <cols>
    <col min="2" max="2" width="11.265625" bestFit="1" customWidth="1"/>
    <col min="3" max="3" width="12.265625" bestFit="1" customWidth="1"/>
    <col min="5" max="5" width="15.46484375" customWidth="1"/>
    <col min="6" max="6" width="11.265625" bestFit="1" customWidth="1"/>
  </cols>
  <sheetData>
    <row r="1" spans="1:6" x14ac:dyDescent="0.45">
      <c r="A1" s="30" t="s">
        <v>41</v>
      </c>
      <c r="B1" s="22" t="s">
        <v>42</v>
      </c>
      <c r="C1" s="22" t="s">
        <v>53</v>
      </c>
      <c r="E1" t="s">
        <v>44</v>
      </c>
    </row>
    <row r="2" spans="1:6" x14ac:dyDescent="0.45">
      <c r="A2" s="5">
        <f>1</f>
        <v>1</v>
      </c>
      <c r="B2" s="41">
        <v>21.94</v>
      </c>
      <c r="C2">
        <f>B2*$F$4</f>
        <v>21940</v>
      </c>
      <c r="E2" t="s">
        <v>63</v>
      </c>
      <c r="F2" s="49" t="s">
        <v>64</v>
      </c>
    </row>
    <row r="3" spans="1:6" x14ac:dyDescent="0.45">
      <c r="A3" s="5">
        <f t="shared" ref="A3:A9" si="0">A2+1</f>
        <v>2</v>
      </c>
      <c r="B3" s="41">
        <v>22.27</v>
      </c>
      <c r="C3">
        <f>B3*$F$4</f>
        <v>22270</v>
      </c>
    </row>
    <row r="4" spans="1:6" x14ac:dyDescent="0.45">
      <c r="A4" s="5">
        <f t="shared" si="0"/>
        <v>3</v>
      </c>
      <c r="B4" s="41">
        <v>22.69</v>
      </c>
      <c r="C4">
        <f>B4*$F$4</f>
        <v>22690</v>
      </c>
      <c r="E4" s="22" t="s">
        <v>54</v>
      </c>
      <c r="F4">
        <v>1000</v>
      </c>
    </row>
    <row r="5" spans="1:6" x14ac:dyDescent="0.45">
      <c r="A5" s="5">
        <f t="shared" si="0"/>
        <v>4</v>
      </c>
      <c r="B5" s="41">
        <v>23.48</v>
      </c>
      <c r="C5">
        <f>B5*$F$4</f>
        <v>23480</v>
      </c>
    </row>
    <row r="6" spans="1:6" x14ac:dyDescent="0.45">
      <c r="A6" s="5">
        <f t="shared" si="0"/>
        <v>5</v>
      </c>
      <c r="B6" s="41">
        <v>23.79</v>
      </c>
      <c r="C6">
        <f>B6*$F$4</f>
        <v>23790</v>
      </c>
    </row>
    <row r="7" spans="1:6" x14ac:dyDescent="0.45">
      <c r="A7" s="5">
        <f t="shared" si="0"/>
        <v>6</v>
      </c>
      <c r="B7" s="41">
        <v>24.46</v>
      </c>
      <c r="C7">
        <f>B7*$F$4</f>
        <v>24460</v>
      </c>
    </row>
    <row r="8" spans="1:6" x14ac:dyDescent="0.45">
      <c r="A8" s="5">
        <f t="shared" si="0"/>
        <v>7</v>
      </c>
      <c r="B8" s="41">
        <v>25.59</v>
      </c>
      <c r="C8" s="16">
        <f>B8*$F$4</f>
        <v>25590</v>
      </c>
    </row>
    <row r="9" spans="1:6" x14ac:dyDescent="0.45">
      <c r="A9" s="5">
        <f>A8+1</f>
        <v>8</v>
      </c>
      <c r="B9" s="28">
        <v>25.8071428571429</v>
      </c>
      <c r="C9" s="16">
        <f>B9*$F$4</f>
        <v>25807.142857142899</v>
      </c>
    </row>
    <row r="10" spans="1:6" x14ac:dyDescent="0.45">
      <c r="A10" s="5">
        <f t="shared" ref="A10:A39" si="1">A9+1</f>
        <v>9</v>
      </c>
      <c r="B10" s="28">
        <v>26.393928571428575</v>
      </c>
      <c r="C10" s="16">
        <f>B10*$F$4</f>
        <v>26393.928571428576</v>
      </c>
    </row>
    <row r="11" spans="1:6" x14ac:dyDescent="0.45">
      <c r="A11" s="5">
        <f t="shared" si="1"/>
        <v>10</v>
      </c>
      <c r="B11" s="28">
        <v>26.980714285714289</v>
      </c>
      <c r="C11" s="16">
        <f>B11*$F$4</f>
        <v>26980.71428571429</v>
      </c>
      <c r="F11" s="28"/>
    </row>
    <row r="12" spans="1:6" x14ac:dyDescent="0.45">
      <c r="A12" s="5">
        <f t="shared" si="1"/>
        <v>11</v>
      </c>
      <c r="B12" s="28">
        <v>27.567500000000006</v>
      </c>
      <c r="C12" s="16">
        <f>B12*$F$4</f>
        <v>27567.500000000007</v>
      </c>
      <c r="F12" s="28"/>
    </row>
    <row r="13" spans="1:6" x14ac:dyDescent="0.45">
      <c r="A13" s="5">
        <f t="shared" si="1"/>
        <v>12</v>
      </c>
      <c r="B13" s="28">
        <v>28.15428571428572</v>
      </c>
      <c r="C13" s="16">
        <f>B13*$F$4</f>
        <v>28154.285714285721</v>
      </c>
      <c r="F13" s="28"/>
    </row>
    <row r="14" spans="1:6" x14ac:dyDescent="0.45">
      <c r="A14" s="5">
        <f t="shared" si="1"/>
        <v>13</v>
      </c>
      <c r="B14" s="28">
        <v>28.741071428571438</v>
      </c>
      <c r="C14" s="16">
        <f>B14*$F$4</f>
        <v>28741.071428571438</v>
      </c>
      <c r="F14" s="28"/>
    </row>
    <row r="15" spans="1:6" x14ac:dyDescent="0.45">
      <c r="A15" s="5">
        <f t="shared" si="1"/>
        <v>14</v>
      </c>
      <c r="B15" s="28">
        <v>29.327857142857152</v>
      </c>
      <c r="C15" s="16">
        <f>B15*$F$4</f>
        <v>29327.857142857152</v>
      </c>
      <c r="F15" s="28"/>
    </row>
    <row r="16" spans="1:6" x14ac:dyDescent="0.45">
      <c r="A16" s="5">
        <f t="shared" si="1"/>
        <v>15</v>
      </c>
      <c r="B16" s="28">
        <v>29.914642857142869</v>
      </c>
      <c r="C16" s="16">
        <f>B16*$F$4</f>
        <v>29914.64285714287</v>
      </c>
      <c r="F16" s="28"/>
    </row>
    <row r="17" spans="1:6" x14ac:dyDescent="0.45">
      <c r="A17" s="5">
        <f t="shared" si="1"/>
        <v>16</v>
      </c>
      <c r="B17" s="28">
        <v>30.501428571428587</v>
      </c>
      <c r="C17" s="16">
        <f>B17*$F$4</f>
        <v>30501.428571428587</v>
      </c>
      <c r="F17" s="28"/>
    </row>
    <row r="18" spans="1:6" x14ac:dyDescent="0.45">
      <c r="A18" s="5">
        <f t="shared" si="1"/>
        <v>17</v>
      </c>
      <c r="B18" s="28">
        <v>31.088214285714301</v>
      </c>
      <c r="C18" s="16">
        <f>B18*$F$4</f>
        <v>31088.214285714301</v>
      </c>
      <c r="F18" s="28"/>
    </row>
    <row r="19" spans="1:6" x14ac:dyDescent="0.45">
      <c r="A19" s="5">
        <f t="shared" si="1"/>
        <v>18</v>
      </c>
      <c r="B19" s="28">
        <v>31.675000000000015</v>
      </c>
      <c r="C19" s="16">
        <f>B19*$F$4</f>
        <v>31675.000000000015</v>
      </c>
      <c r="F19" s="28"/>
    </row>
    <row r="20" spans="1:6" x14ac:dyDescent="0.45">
      <c r="A20" s="5">
        <f t="shared" si="1"/>
        <v>19</v>
      </c>
      <c r="B20" s="28">
        <v>32.261785714285729</v>
      </c>
      <c r="C20" s="16">
        <f>B20*$F$4</f>
        <v>32261.785714285728</v>
      </c>
      <c r="F20" s="28"/>
    </row>
    <row r="21" spans="1:6" x14ac:dyDescent="0.45">
      <c r="A21" s="5">
        <f t="shared" si="1"/>
        <v>20</v>
      </c>
      <c r="B21" s="28">
        <v>32.848571428571447</v>
      </c>
      <c r="C21" s="16">
        <f>B21*$F$4</f>
        <v>32848.571428571449</v>
      </c>
      <c r="F21" s="28"/>
    </row>
    <row r="22" spans="1:6" x14ac:dyDescent="0.45">
      <c r="A22" s="5">
        <f t="shared" si="1"/>
        <v>21</v>
      </c>
      <c r="B22" s="28">
        <v>33.435357142857157</v>
      </c>
      <c r="C22" s="16">
        <f>B22*$F$4</f>
        <v>33435.357142857159</v>
      </c>
      <c r="F22" s="28"/>
    </row>
    <row r="23" spans="1:6" x14ac:dyDescent="0.45">
      <c r="A23" s="5">
        <f t="shared" si="1"/>
        <v>22</v>
      </c>
      <c r="B23" s="28">
        <v>34.022142857142875</v>
      </c>
      <c r="C23" s="16">
        <f>B23*$F$4</f>
        <v>34022.142857142877</v>
      </c>
      <c r="F23" s="28"/>
    </row>
    <row r="24" spans="1:6" x14ac:dyDescent="0.45">
      <c r="A24" s="5">
        <f t="shared" si="1"/>
        <v>23</v>
      </c>
      <c r="B24" s="28">
        <v>34.608928571428585</v>
      </c>
      <c r="C24" s="16">
        <f>B24*$F$4</f>
        <v>34608.928571428587</v>
      </c>
      <c r="F24" s="28"/>
    </row>
    <row r="25" spans="1:6" x14ac:dyDescent="0.45">
      <c r="A25" s="5">
        <f t="shared" si="1"/>
        <v>24</v>
      </c>
      <c r="B25" s="28">
        <v>35.195714285714303</v>
      </c>
      <c r="C25" s="16">
        <f>B25*$F$4</f>
        <v>35195.714285714304</v>
      </c>
      <c r="F25" s="28"/>
    </row>
    <row r="26" spans="1:6" x14ac:dyDescent="0.45">
      <c r="A26" s="5">
        <f t="shared" si="1"/>
        <v>25</v>
      </c>
      <c r="B26" s="28">
        <v>35.78250000000002</v>
      </c>
      <c r="C26" s="16">
        <f>B26*$F$4</f>
        <v>35782.500000000022</v>
      </c>
      <c r="F26" s="28"/>
    </row>
    <row r="27" spans="1:6" x14ac:dyDescent="0.45">
      <c r="A27" s="5">
        <f t="shared" si="1"/>
        <v>26</v>
      </c>
      <c r="B27" s="28">
        <v>36.369285714285738</v>
      </c>
      <c r="C27" s="16">
        <f>B27*$F$4</f>
        <v>36369.285714285739</v>
      </c>
      <c r="F27" s="28"/>
    </row>
    <row r="28" spans="1:6" x14ac:dyDescent="0.45">
      <c r="A28" s="5">
        <f t="shared" si="1"/>
        <v>27</v>
      </c>
      <c r="B28" s="28">
        <v>36.956071428571448</v>
      </c>
      <c r="C28" s="16">
        <f>B28*$F$4</f>
        <v>36956.071428571449</v>
      </c>
      <c r="F28" s="28"/>
    </row>
    <row r="29" spans="1:6" x14ac:dyDescent="0.45">
      <c r="A29" s="5">
        <f t="shared" si="1"/>
        <v>28</v>
      </c>
      <c r="B29" s="28">
        <v>37.542857142857166</v>
      </c>
      <c r="C29" s="16">
        <f>B29*$F$4</f>
        <v>37542.857142857167</v>
      </c>
      <c r="F29" s="28"/>
    </row>
    <row r="30" spans="1:6" x14ac:dyDescent="0.45">
      <c r="A30" s="5">
        <f t="shared" si="1"/>
        <v>29</v>
      </c>
      <c r="B30" s="28">
        <v>38.129642857142883</v>
      </c>
      <c r="C30" s="16">
        <f>B30*$F$4</f>
        <v>38129.642857142884</v>
      </c>
      <c r="F30" s="28"/>
    </row>
    <row r="31" spans="1:6" x14ac:dyDescent="0.45">
      <c r="A31" s="5">
        <f t="shared" si="1"/>
        <v>30</v>
      </c>
      <c r="B31" s="28">
        <v>38.716428571428594</v>
      </c>
      <c r="C31" s="16">
        <f>B31*$F$4</f>
        <v>38716.428571428594</v>
      </c>
      <c r="F31" s="28"/>
    </row>
    <row r="32" spans="1:6" x14ac:dyDescent="0.45">
      <c r="A32" s="5">
        <f t="shared" si="1"/>
        <v>31</v>
      </c>
      <c r="B32" s="28">
        <v>39.303214285714311</v>
      </c>
      <c r="C32" s="16">
        <f>B32*$F$4</f>
        <v>39303.214285714312</v>
      </c>
      <c r="F32" s="28"/>
    </row>
    <row r="33" spans="1:6" x14ac:dyDescent="0.45">
      <c r="A33" s="5">
        <f t="shared" si="1"/>
        <v>32</v>
      </c>
      <c r="B33" s="28">
        <v>39.890000000000029</v>
      </c>
      <c r="C33" s="16">
        <f>B33*$F$4</f>
        <v>39890.000000000029</v>
      </c>
      <c r="F33" s="28"/>
    </row>
    <row r="34" spans="1:6" x14ac:dyDescent="0.45">
      <c r="A34" s="5">
        <f t="shared" si="1"/>
        <v>33</v>
      </c>
      <c r="B34" s="28">
        <v>40.476785714285739</v>
      </c>
      <c r="C34" s="16">
        <f>B34*$F$4</f>
        <v>40476.785714285739</v>
      </c>
      <c r="F34" s="28"/>
    </row>
    <row r="35" spans="1:6" x14ac:dyDescent="0.45">
      <c r="A35" s="5">
        <f t="shared" si="1"/>
        <v>34</v>
      </c>
      <c r="B35" s="28">
        <v>41.063571428571457</v>
      </c>
      <c r="C35" s="16">
        <f>B35*$F$4</f>
        <v>41063.571428571457</v>
      </c>
      <c r="F35" s="28"/>
    </row>
    <row r="36" spans="1:6" x14ac:dyDescent="0.45">
      <c r="A36" s="5">
        <f t="shared" si="1"/>
        <v>35</v>
      </c>
      <c r="B36" s="28">
        <v>41.650357142857175</v>
      </c>
      <c r="C36" s="16">
        <f>B36*$F$4</f>
        <v>41650.357142857174</v>
      </c>
      <c r="F36" s="28"/>
    </row>
    <row r="37" spans="1:6" x14ac:dyDescent="0.45">
      <c r="A37" s="5">
        <f t="shared" si="1"/>
        <v>36</v>
      </c>
      <c r="B37" s="28">
        <v>42.237142857142892</v>
      </c>
      <c r="C37" s="16">
        <f>B37*$F$4</f>
        <v>42237.142857142891</v>
      </c>
      <c r="F37" s="28"/>
    </row>
    <row r="38" spans="1:6" x14ac:dyDescent="0.45">
      <c r="A38" s="5">
        <f t="shared" si="1"/>
        <v>37</v>
      </c>
      <c r="B38" s="28">
        <v>42.82392857142861</v>
      </c>
      <c r="C38" s="16">
        <f>B38*$F$4</f>
        <v>42823.928571428609</v>
      </c>
      <c r="F38" s="28"/>
    </row>
    <row r="39" spans="1:6" x14ac:dyDescent="0.45">
      <c r="A39" s="5">
        <v>38</v>
      </c>
      <c r="B39" s="28">
        <v>43.425212018140627</v>
      </c>
      <c r="C39" s="16">
        <f>B39*$F$4</f>
        <v>43425.212018140628</v>
      </c>
      <c r="F39" s="28"/>
    </row>
    <row r="40" spans="1:6" x14ac:dyDescent="0.45">
      <c r="F40" s="28"/>
    </row>
    <row r="41" spans="1:6" x14ac:dyDescent="0.45">
      <c r="F41" s="28"/>
    </row>
  </sheetData>
  <hyperlinks>
    <hyperlink ref="F2" r:id="rId1" location="rateShowYear" xr:uid="{B455EAEE-D674-469A-8A27-EDB84056B1C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7BBC-8FD0-4CCD-8F39-4098B883E161}">
  <dimension ref="A1:B14"/>
  <sheetViews>
    <sheetView zoomScale="87" workbookViewId="0">
      <selection activeCell="B6" sqref="B6"/>
    </sheetView>
  </sheetViews>
  <sheetFormatPr baseColWidth="10" defaultRowHeight="14.25" x14ac:dyDescent="0.45"/>
  <cols>
    <col min="1" max="1" width="37.19921875" customWidth="1"/>
    <col min="2" max="2" width="20.59765625" customWidth="1"/>
    <col min="3" max="3" width="17.9296875" customWidth="1"/>
    <col min="4" max="10" width="10.6640625" customWidth="1"/>
  </cols>
  <sheetData>
    <row r="1" spans="1:2" ht="18" x14ac:dyDescent="0.55000000000000004">
      <c r="A1" s="1" t="s">
        <v>20</v>
      </c>
    </row>
    <row r="3" spans="1:2" x14ac:dyDescent="0.45">
      <c r="A3" t="s">
        <v>18</v>
      </c>
      <c r="B3" s="25">
        <v>0.04</v>
      </c>
    </row>
    <row r="4" spans="1:2" x14ac:dyDescent="0.45">
      <c r="A4" t="s">
        <v>17</v>
      </c>
      <c r="B4" s="4">
        <v>8100000000</v>
      </c>
    </row>
    <row r="5" spans="1:2" x14ac:dyDescent="0.45">
      <c r="A5" t="s">
        <v>19</v>
      </c>
      <c r="B5" s="4">
        <v>762120000</v>
      </c>
    </row>
    <row r="6" spans="1:2" x14ac:dyDescent="0.45">
      <c r="A6" t="s">
        <v>24</v>
      </c>
      <c r="B6" s="26">
        <v>450000</v>
      </c>
    </row>
    <row r="7" spans="1:2" x14ac:dyDescent="0.45">
      <c r="A7" t="s">
        <v>15</v>
      </c>
      <c r="B7" s="5">
        <v>30</v>
      </c>
    </row>
    <row r="10" spans="1:2" x14ac:dyDescent="0.45">
      <c r="A10" s="24" t="s">
        <v>21</v>
      </c>
      <c r="B10" s="27">
        <f>PV(B3,B7,-B5)</f>
        <v>13178604419.102423</v>
      </c>
    </row>
    <row r="11" spans="1:2" x14ac:dyDescent="0.45">
      <c r="A11" s="24" t="s">
        <v>22</v>
      </c>
      <c r="B11" s="27">
        <f>B10+B4</f>
        <v>21278604419.102425</v>
      </c>
    </row>
    <row r="13" spans="1:2" x14ac:dyDescent="0.45">
      <c r="A13" t="s">
        <v>23</v>
      </c>
      <c r="B13" s="27">
        <f>B11/(B6*B7)</f>
        <v>1576.1929199335129</v>
      </c>
    </row>
    <row r="14" spans="1:2" x14ac:dyDescent="0.45">
      <c r="A14" s="2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Full Elektrifisering NNV</vt:lpstr>
      <vt:lpstr>Ingen Elektrifisering NNV</vt:lpstr>
      <vt:lpstr>Strøm-pris lineær prognose </vt:lpstr>
      <vt:lpstr>Gass-pris lineær prognose </vt:lpstr>
      <vt:lpstr>NOx-pris lineær prognose</vt:lpstr>
      <vt:lpstr>Tiltakskostnad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2024-11-05T21:40:54Z</dcterms:modified>
</cp:coreProperties>
</file>