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a00cca614a243a/Dokumenter/SOK - 2014 Kost og nytteanalyse/"/>
    </mc:Choice>
  </mc:AlternateContent>
  <xr:revisionPtr revIDLastSave="3514" documentId="8_{2FC1E637-CA46-467F-9B3F-FB51F5D074E8}" xr6:coauthVersionLast="47" xr6:coauthVersionMax="47" xr10:uidLastSave="{845AA4E7-AB81-4B7B-8093-21404AA04BD7}"/>
  <bookViews>
    <workbookView xWindow="3218" yWindow="3218" windowWidth="17280" windowHeight="9982" firstSheet="1" activeTab="3" xr2:uid="{F8D5ABEA-5093-421A-9348-231DEE92C530}"/>
  </bookViews>
  <sheets>
    <sheet name="Elektrifisering NNV" sheetId="1" r:id="rId1"/>
    <sheet name="Ingen Elektrifisering NNV" sheetId="6" r:id="rId2"/>
    <sheet name="Karbonpris bane (Forventet)" sheetId="7" r:id="rId3"/>
    <sheet name="Gass-pris lineær prognose " sheetId="4" r:id="rId4"/>
    <sheet name="Strøm-pris prognose (Avtagende)" sheetId="3" r:id="rId5"/>
    <sheet name="Strøm-pris prognose (Økende)" sheetId="8" r:id="rId6"/>
    <sheet name="NOx-pris lineær prognose" sheetId="5" r:id="rId7"/>
    <sheet name="Kild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D27" i="1"/>
  <c r="D28" i="1" s="1"/>
  <c r="D31" i="1" s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T28" i="1" s="1"/>
  <c r="T31" i="1" s="1"/>
  <c r="U27" i="1"/>
  <c r="V27" i="1"/>
  <c r="W27" i="1"/>
  <c r="X27" i="1"/>
  <c r="Y27" i="1"/>
  <c r="Z27" i="1"/>
  <c r="AA27" i="1"/>
  <c r="AB27" i="1"/>
  <c r="AC27" i="1"/>
  <c r="AD27" i="1"/>
  <c r="AE27" i="1"/>
  <c r="AF27" i="1"/>
  <c r="C27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V28" i="1"/>
  <c r="V31" i="1" s="1"/>
  <c r="H28" i="1"/>
  <c r="H31" i="1" s="1"/>
  <c r="J28" i="1"/>
  <c r="J31" i="1" s="1"/>
  <c r="N28" i="1"/>
  <c r="N31" i="1" s="1"/>
  <c r="B6" i="8"/>
  <c r="C15" i="1"/>
  <c r="D15" i="1" s="1"/>
  <c r="E15" i="1" s="1"/>
  <c r="F15" i="1" s="1"/>
  <c r="G15" i="1" s="1"/>
  <c r="H15" i="1" s="1"/>
  <c r="I15" i="1" s="1"/>
  <c r="J15" i="1" s="1"/>
  <c r="K15" i="1" s="1"/>
  <c r="L15" i="1" s="1"/>
  <c r="B23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B30" i="1"/>
  <c r="B31" i="1"/>
  <c r="B12" i="8"/>
  <c r="B4" i="8"/>
  <c r="B5" i="8"/>
  <c r="B7" i="8"/>
  <c r="B8" i="8"/>
  <c r="B9" i="8"/>
  <c r="B10" i="8" s="1"/>
  <c r="B11" i="8" s="1"/>
  <c r="B3" i="8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2" i="3"/>
  <c r="B21" i="6"/>
  <c r="C21" i="6"/>
  <c r="D21" i="6"/>
  <c r="E21" i="6"/>
  <c r="F21" i="6"/>
  <c r="G21" i="6"/>
  <c r="H21" i="6"/>
  <c r="I21" i="6"/>
  <c r="J21" i="6" s="1"/>
  <c r="K21" i="6" s="1"/>
  <c r="L21" i="6" s="1"/>
  <c r="M21" i="6" s="1"/>
  <c r="N21" i="6" s="1"/>
  <c r="O21" i="6" s="1"/>
  <c r="P21" i="6" s="1"/>
  <c r="Q21" i="6" s="1"/>
  <c r="R21" i="6" s="1"/>
  <c r="S21" i="6" s="1"/>
  <c r="T21" i="6" s="1"/>
  <c r="U21" i="6" s="1"/>
  <c r="V21" i="6" s="1"/>
  <c r="W21" i="6" s="1"/>
  <c r="X21" i="6" s="1"/>
  <c r="Y21" i="6" s="1"/>
  <c r="Z21" i="6" s="1"/>
  <c r="AA21" i="6" s="1"/>
  <c r="AB21" i="6" s="1"/>
  <c r="AC21" i="6" s="1"/>
  <c r="AD21" i="6" s="1"/>
  <c r="AE21" i="6" s="1"/>
  <c r="AF21" i="6" s="1"/>
  <c r="C22" i="6"/>
  <c r="D22" i="6"/>
  <c r="E22" i="6"/>
  <c r="F22" i="6"/>
  <c r="G22" i="6"/>
  <c r="H22" i="6"/>
  <c r="I22" i="6"/>
  <c r="J22" i="6"/>
  <c r="J26" i="6" s="1"/>
  <c r="J28" i="6" s="1"/>
  <c r="K22" i="6"/>
  <c r="L22" i="6"/>
  <c r="M22" i="6"/>
  <c r="M26" i="6" s="1"/>
  <c r="M28" i="6" s="1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Z26" i="6" s="1"/>
  <c r="Z28" i="6" s="1"/>
  <c r="AA22" i="6"/>
  <c r="AB22" i="6"/>
  <c r="AC22" i="6"/>
  <c r="AD22" i="6"/>
  <c r="AE22" i="6"/>
  <c r="AF22" i="6"/>
  <c r="C23" i="6"/>
  <c r="D23" i="6"/>
  <c r="E23" i="6"/>
  <c r="F23" i="6"/>
  <c r="G23" i="6"/>
  <c r="H23" i="6"/>
  <c r="I23" i="6"/>
  <c r="J23" i="6"/>
  <c r="K23" i="6"/>
  <c r="K26" i="6" s="1"/>
  <c r="K28" i="6" s="1"/>
  <c r="L23" i="6"/>
  <c r="L26" i="6" s="1"/>
  <c r="L28" i="6" s="1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A26" i="6" s="1"/>
  <c r="AA28" i="6" s="1"/>
  <c r="AB23" i="6"/>
  <c r="AC23" i="6"/>
  <c r="AD23" i="6"/>
  <c r="AE23" i="6"/>
  <c r="AF23" i="6"/>
  <c r="C24" i="6"/>
  <c r="D24" i="6"/>
  <c r="E24" i="6"/>
  <c r="F24" i="6"/>
  <c r="G24" i="6"/>
  <c r="H24" i="6"/>
  <c r="I24" i="6"/>
  <c r="J24" i="6"/>
  <c r="K24" i="6"/>
  <c r="L24" i="6"/>
  <c r="M24" i="6"/>
  <c r="N24" i="6"/>
  <c r="N26" i="6" s="1"/>
  <c r="N28" i="6" s="1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C26" i="6" s="1"/>
  <c r="AC28" i="6" s="1"/>
  <c r="AD24" i="6"/>
  <c r="AD26" i="6" s="1"/>
  <c r="AD28" i="6" s="1"/>
  <c r="AE24" i="6"/>
  <c r="AF24" i="6"/>
  <c r="C25" i="6"/>
  <c r="F25" i="6"/>
  <c r="G25" i="6"/>
  <c r="H25" i="6"/>
  <c r="I25" i="6"/>
  <c r="J25" i="6"/>
  <c r="K25" i="6"/>
  <c r="L25" i="6"/>
  <c r="M25" i="6"/>
  <c r="N25" i="6"/>
  <c r="O25" i="6"/>
  <c r="O26" i="6" s="1"/>
  <c r="O28" i="6" s="1"/>
  <c r="P25" i="6"/>
  <c r="S25" i="6"/>
  <c r="V25" i="6"/>
  <c r="W25" i="6"/>
  <c r="X25" i="6"/>
  <c r="Y25" i="6"/>
  <c r="Z25" i="6"/>
  <c r="AA25" i="6"/>
  <c r="AB25" i="6"/>
  <c r="AC25" i="6"/>
  <c r="AD25" i="6"/>
  <c r="AE25" i="6"/>
  <c r="AF25" i="6"/>
  <c r="B28" i="6"/>
  <c r="C2" i="7"/>
  <c r="A4" i="7"/>
  <c r="A5" i="7"/>
  <c r="A6" i="7"/>
  <c r="A7" i="7"/>
  <c r="A8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" i="7"/>
  <c r="B3" i="6"/>
  <c r="B4" i="6" s="1"/>
  <c r="Q25" i="6" s="1"/>
  <c r="B3" i="1"/>
  <c r="B4" i="1" s="1"/>
  <c r="C28" i="1" l="1"/>
  <c r="C31" i="1" s="1"/>
  <c r="C32" i="1" s="1"/>
  <c r="D32" i="1" s="1"/>
  <c r="F28" i="1"/>
  <c r="F31" i="1" s="1"/>
  <c r="AA28" i="1"/>
  <c r="AA31" i="1" s="1"/>
  <c r="Z28" i="1"/>
  <c r="Z31" i="1" s="1"/>
  <c r="P28" i="1"/>
  <c r="P31" i="1" s="1"/>
  <c r="O28" i="1"/>
  <c r="O31" i="1" s="1"/>
  <c r="M28" i="1"/>
  <c r="M31" i="1" s="1"/>
  <c r="L28" i="1"/>
  <c r="L31" i="1" s="1"/>
  <c r="K28" i="1"/>
  <c r="K31" i="1" s="1"/>
  <c r="R28" i="1"/>
  <c r="R31" i="1" s="1"/>
  <c r="AF28" i="1"/>
  <c r="AF31" i="1" s="1"/>
  <c r="AE28" i="1"/>
  <c r="AE31" i="1" s="1"/>
  <c r="AD28" i="1"/>
  <c r="AD31" i="1" s="1"/>
  <c r="AC28" i="1"/>
  <c r="AC31" i="1" s="1"/>
  <c r="AB28" i="1"/>
  <c r="AB31" i="1" s="1"/>
  <c r="S28" i="1"/>
  <c r="S31" i="1" s="1"/>
  <c r="Q28" i="1"/>
  <c r="Q31" i="1" s="1"/>
  <c r="X28" i="1"/>
  <c r="X31" i="1" s="1"/>
  <c r="U28" i="1"/>
  <c r="U31" i="1" s="1"/>
  <c r="E28" i="1"/>
  <c r="E31" i="1" s="1"/>
  <c r="Y26" i="6"/>
  <c r="Y28" i="6" s="1"/>
  <c r="H26" i="6"/>
  <c r="H28" i="6" s="1"/>
  <c r="R26" i="6"/>
  <c r="R28" i="6" s="1"/>
  <c r="AB26" i="6"/>
  <c r="AB28" i="6" s="1"/>
  <c r="P26" i="6"/>
  <c r="P28" i="6" s="1"/>
  <c r="U25" i="6"/>
  <c r="E25" i="6"/>
  <c r="I26" i="6"/>
  <c r="I28" i="6" s="1"/>
  <c r="G26" i="6"/>
  <c r="G28" i="6" s="1"/>
  <c r="X26" i="6"/>
  <c r="X28" i="6" s="1"/>
  <c r="D26" i="6"/>
  <c r="D28" i="6" s="1"/>
  <c r="Q26" i="6"/>
  <c r="Q28" i="6" s="1"/>
  <c r="AF26" i="6"/>
  <c r="AF28" i="6" s="1"/>
  <c r="T25" i="6"/>
  <c r="T26" i="6" s="1"/>
  <c r="T28" i="6" s="1"/>
  <c r="D25" i="6"/>
  <c r="R25" i="6"/>
  <c r="W26" i="6"/>
  <c r="W28" i="6" s="1"/>
  <c r="V26" i="6"/>
  <c r="V28" i="6" s="1"/>
  <c r="F26" i="6"/>
  <c r="F28" i="6" s="1"/>
  <c r="AE26" i="6"/>
  <c r="AE28" i="6" s="1"/>
  <c r="Y28" i="1"/>
  <c r="Y31" i="1" s="1"/>
  <c r="I28" i="1"/>
  <c r="I31" i="1" s="1"/>
  <c r="W28" i="1"/>
  <c r="W31" i="1" s="1"/>
  <c r="G28" i="1"/>
  <c r="G31" i="1" s="1"/>
  <c r="U26" i="6"/>
  <c r="U28" i="6" s="1"/>
  <c r="E26" i="6"/>
  <c r="E28" i="6" s="1"/>
  <c r="S26" i="6"/>
  <c r="S28" i="6" s="1"/>
  <c r="C26" i="6"/>
  <c r="C28" i="6" s="1"/>
  <c r="E32" i="1" l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B33" i="6"/>
  <c r="D33" i="6"/>
  <c r="F32" i="6"/>
  <c r="C29" i="6"/>
  <c r="D29" i="6" s="1"/>
  <c r="E29" i="6" s="1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Q29" i="6" s="1"/>
  <c r="R29" i="6" s="1"/>
  <c r="S29" i="6" s="1"/>
  <c r="T29" i="6" s="1"/>
  <c r="U29" i="6" s="1"/>
  <c r="V29" i="6" s="1"/>
  <c r="W29" i="6" s="1"/>
  <c r="X29" i="6" s="1"/>
  <c r="Y29" i="6" s="1"/>
  <c r="Z29" i="6" s="1"/>
  <c r="AA29" i="6" s="1"/>
  <c r="AB29" i="6" s="1"/>
  <c r="AC29" i="6" s="1"/>
  <c r="AD29" i="6" s="1"/>
  <c r="AE29" i="6" s="1"/>
  <c r="AF29" i="6" s="1"/>
  <c r="F33" i="6"/>
  <c r="D32" i="6"/>
  <c r="B32" i="6"/>
  <c r="A2" i="5"/>
  <c r="A3" i="4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4" i="4"/>
  <c r="A3" i="5"/>
  <c r="A4" i="5" s="1"/>
  <c r="A5" i="5" s="1"/>
  <c r="A6" i="5" s="1"/>
  <c r="A7" i="5" s="1"/>
  <c r="A8" i="5" s="1"/>
  <c r="A9" i="5" s="1"/>
  <c r="A5" i="4" l="1"/>
  <c r="A10" i="5"/>
  <c r="A6" i="4" l="1"/>
  <c r="A11" i="5"/>
  <c r="A7" i="4" l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12" i="5"/>
  <c r="A13" i="5" l="1"/>
  <c r="A14" i="5" l="1"/>
  <c r="A15" i="5" l="1"/>
  <c r="A16" i="5" l="1"/>
  <c r="A17" i="5" l="1"/>
  <c r="A18" i="5" l="1"/>
  <c r="A19" i="5" l="1"/>
  <c r="A20" i="5" l="1"/>
  <c r="A21" i="5" l="1"/>
  <c r="A22" i="5" s="1"/>
  <c r="A23" i="5" l="1"/>
  <c r="A24" i="5" l="1"/>
  <c r="A25" i="5" l="1"/>
  <c r="A26" i="5" s="1"/>
  <c r="A27" i="5" l="1"/>
  <c r="A28" i="5" l="1"/>
  <c r="A29" i="5" s="1"/>
  <c r="A30" i="5" s="1"/>
  <c r="A31" i="5" s="1"/>
  <c r="A32" i="5" l="1"/>
  <c r="A33" i="5" l="1"/>
  <c r="A34" i="5" s="1"/>
  <c r="A35" i="5" l="1"/>
  <c r="A36" i="5" l="1"/>
  <c r="A37" i="5" s="1"/>
  <c r="A38" i="5" s="1"/>
</calcChain>
</file>

<file path=xl/sharedStrings.xml><?xml version="1.0" encoding="utf-8"?>
<sst xmlns="http://schemas.openxmlformats.org/spreadsheetml/2006/main" count="169" uniqueCount="101">
  <si>
    <t>Inndata</t>
  </si>
  <si>
    <t>Kostnader</t>
  </si>
  <si>
    <t xml:space="preserve">Diskonteringsrate </t>
  </si>
  <si>
    <t xml:space="preserve">Prosjektets levetid </t>
  </si>
  <si>
    <t>Anleggsmidler</t>
  </si>
  <si>
    <t>Besparelser i CO2 kvoter</t>
  </si>
  <si>
    <t xml:space="preserve">Strømkostnader </t>
  </si>
  <si>
    <t>Driftsresultat</t>
  </si>
  <si>
    <t>Kontantstrøm før skatt</t>
  </si>
  <si>
    <t>Internrente</t>
  </si>
  <si>
    <t>Mengde frigjort gass/MMBtu</t>
  </si>
  <si>
    <t xml:space="preserve">Lav bane </t>
  </si>
  <si>
    <t>Høy bane (IPCC 1,5°-bane - median)</t>
  </si>
  <si>
    <t>År</t>
  </si>
  <si>
    <t>30 år</t>
  </si>
  <si>
    <t>Antall årlige timer</t>
  </si>
  <si>
    <t>Akkumulert overskudd</t>
  </si>
  <si>
    <t>Valutakurs Euro/NOK</t>
  </si>
  <si>
    <t xml:space="preserve">NOK/kWh </t>
  </si>
  <si>
    <t>NOK/MMBtu</t>
  </si>
  <si>
    <t>Besparelse i Nox avgifter</t>
  </si>
  <si>
    <t xml:space="preserve">År </t>
  </si>
  <si>
    <t>Pris NOK/kg</t>
  </si>
  <si>
    <t>Kostnader i CO2 kvoter</t>
  </si>
  <si>
    <t>Kostnader i Nox avgifter</t>
  </si>
  <si>
    <t>Gassinntekter fra frigjort gass</t>
  </si>
  <si>
    <t>Akkumulert underskudd</t>
  </si>
  <si>
    <t xml:space="preserve">Årlig kraftbehov/kWh </t>
  </si>
  <si>
    <t>Kilder:</t>
  </si>
  <si>
    <t>https://www.equinor.com/news/20240911-reducing-emissions-troll-field</t>
  </si>
  <si>
    <t xml:space="preserve">Hentet fra: </t>
  </si>
  <si>
    <t>https://www.regjeringen.no/no/tema/okonomi-og-budsjett/statlig-okonomistyring/karbonprisbaner-for-bruk-i-samfunnsokonomiske-analyser-i-2024/id3020031/</t>
  </si>
  <si>
    <t>https://www.statnett.no/globalassets/for-aktorer-i-kraftsystemet/planer-og-analyser/lma/langsiktig-markedsanalyse-2022-2050.pdf</t>
  </si>
  <si>
    <t>https://www.skatteetaten.no/satser/saravgift---nox/?year=2024#rateShowYear</t>
  </si>
  <si>
    <t>Se eget ark for prognose og kilde:</t>
  </si>
  <si>
    <t>Gass-pris lineær prognose</t>
  </si>
  <si>
    <t xml:space="preserve">Strøm-pris lineær prognose </t>
  </si>
  <si>
    <r>
      <t>Årlig kraftbehov/mWh</t>
    </r>
    <r>
      <rPr>
        <b/>
        <sz val="11"/>
        <color theme="1"/>
        <rFont val="Aptos Narrow"/>
        <family val="2"/>
        <scheme val="minor"/>
      </rPr>
      <t xml:space="preserve"> [1]</t>
    </r>
  </si>
  <si>
    <r>
      <t xml:space="preserve">Reduksjon i Nox utslipp/tonn </t>
    </r>
    <r>
      <rPr>
        <b/>
        <sz val="11"/>
        <color theme="1"/>
        <rFont val="Aptos Narrow"/>
        <family val="2"/>
        <scheme val="minor"/>
      </rPr>
      <t>[3]</t>
    </r>
  </si>
  <si>
    <r>
      <t xml:space="preserve">Reduksjon i CO2-utslipp/tonn </t>
    </r>
    <r>
      <rPr>
        <b/>
        <sz val="11"/>
        <color theme="1"/>
        <rFont val="Aptos Narrow"/>
        <family val="2"/>
        <scheme val="minor"/>
      </rPr>
      <t>[2]</t>
    </r>
  </si>
  <si>
    <r>
      <rPr>
        <b/>
        <sz val="14"/>
        <color theme="1"/>
        <rFont val="Aptos Narrow"/>
        <family val="2"/>
        <scheme val="minor"/>
      </rPr>
      <t>Mellomregning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</si>
  <si>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1"/>
        <rFont val="Aptos Narrow"/>
        <family val="2"/>
        <scheme val="minor"/>
      </rPr>
      <t xml:space="preserve">Nox-pris NOK/tonn </t>
    </r>
    <r>
      <rPr>
        <b/>
        <sz val="11"/>
        <color theme="1"/>
        <rFont val="Aptos Narrow"/>
        <family val="2"/>
        <scheme val="minor"/>
      </rPr>
      <t>[7]:</t>
    </r>
  </si>
  <si>
    <r>
      <rPr>
        <b/>
        <sz val="11"/>
        <color theme="1"/>
        <rFont val="Aptos Narrow"/>
        <family val="2"/>
        <scheme val="minor"/>
      </rPr>
      <t>[1]</t>
    </r>
    <r>
      <rPr>
        <sz val="11"/>
        <color theme="1"/>
        <rFont val="Aptos Narrow"/>
        <family val="2"/>
        <scheme val="minor"/>
      </rPr>
      <t>,</t>
    </r>
    <r>
      <rPr>
        <b/>
        <sz val="11"/>
        <color theme="1"/>
        <rFont val="Aptos Narrow"/>
        <family val="2"/>
        <scheme val="minor"/>
      </rPr>
      <t>[2]</t>
    </r>
    <r>
      <rPr>
        <sz val="11"/>
        <color theme="1"/>
        <rFont val="Aptos Narrow"/>
        <family val="2"/>
        <scheme val="minor"/>
      </rPr>
      <t xml:space="preserve"> ,</t>
    </r>
    <r>
      <rPr>
        <b/>
        <sz val="11"/>
        <color theme="1"/>
        <rFont val="Aptos Narrow"/>
        <family val="2"/>
        <scheme val="minor"/>
      </rPr>
      <t>[3]</t>
    </r>
    <r>
      <rPr>
        <sz val="11"/>
        <color theme="1"/>
        <rFont val="Aptos Narrow"/>
        <family val="2"/>
        <scheme val="minor"/>
      </rPr>
      <t xml:space="preserve"> og </t>
    </r>
    <r>
      <rPr>
        <b/>
        <sz val="11"/>
        <color theme="1"/>
        <rFont val="Aptos Narrow"/>
        <family val="2"/>
        <scheme val="minor"/>
      </rPr>
      <t>[8]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</si>
  <si>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[4]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</si>
  <si>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[5]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</si>
  <si>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[6]</t>
    </r>
    <r>
      <rPr>
        <sz val="11"/>
        <color theme="1"/>
        <rFont val="Aptos Narrow"/>
        <family val="2"/>
        <scheme val="minor"/>
      </rPr>
      <t xml:space="preserve">: </t>
    </r>
  </si>
  <si>
    <r>
      <rPr>
        <b/>
        <sz val="11"/>
        <color theme="1"/>
        <rFont val="Aptos Narrow"/>
        <family val="2"/>
        <scheme val="minor"/>
      </rPr>
      <t>[7]</t>
    </r>
    <r>
      <rPr>
        <sz val="11"/>
        <color theme="1"/>
        <rFont val="Aptos Narrow"/>
        <family val="2"/>
        <scheme val="minor"/>
      </rPr>
      <t>:</t>
    </r>
  </si>
  <si>
    <t>NOx-pris lineær prognose</t>
  </si>
  <si>
    <t>NNV 30 år</t>
  </si>
  <si>
    <t>NNV 20 år</t>
  </si>
  <si>
    <t>NNV 10 år</t>
  </si>
  <si>
    <r>
      <t xml:space="preserve">Investering i anleggsmiddler  </t>
    </r>
    <r>
      <rPr>
        <b/>
        <sz val="11"/>
        <color theme="1"/>
        <rFont val="Aptos Narrow"/>
        <family val="2"/>
        <scheme val="minor"/>
      </rPr>
      <t>[8]</t>
    </r>
    <r>
      <rPr>
        <sz val="11"/>
        <color theme="1"/>
        <rFont val="Aptos Narrow"/>
        <family val="2"/>
        <scheme val="minor"/>
      </rPr>
      <t>:</t>
    </r>
  </si>
  <si>
    <t xml:space="preserve">NNV 30 år </t>
  </si>
  <si>
    <t xml:space="preserve">NNV 10 år </t>
  </si>
  <si>
    <r>
      <t xml:space="preserve">Støtte fra Nox-fondet </t>
    </r>
    <r>
      <rPr>
        <b/>
        <sz val="11"/>
        <color theme="1"/>
        <rFont val="Aptos Narrow"/>
        <family val="2"/>
        <scheme val="minor"/>
      </rPr>
      <t>[9]</t>
    </r>
  </si>
  <si>
    <t>https://www.equinor.com/no/news/archive/20210423-development-plans-troll-west-electrification</t>
  </si>
  <si>
    <t>[9]:</t>
  </si>
  <si>
    <r>
      <t xml:space="preserve">Notat: Tallene merket i lyse blått </t>
    </r>
    <r>
      <rPr>
        <b/>
        <sz val="11"/>
        <color theme="1"/>
        <rFont val="Aptos Narrow"/>
        <family val="2"/>
        <scheme val="minor"/>
      </rPr>
      <t>[5]</t>
    </r>
    <r>
      <rPr>
        <sz val="11"/>
        <color theme="1"/>
        <rFont val="Aptos Narrow"/>
        <family val="2"/>
        <scheme val="minor"/>
      </rPr>
      <t xml:space="preserve"> er hentet fra stattnett sin langsiktige markedsanalyse. Det er anvendt en lineær prognose for å esitmerer verdiene i mellom disse. </t>
    </r>
  </si>
  <si>
    <r>
      <rPr>
        <b/>
        <sz val="11"/>
        <color theme="1"/>
        <rFont val="Aptos Narrow"/>
        <family val="2"/>
        <scheme val="minor"/>
      </rPr>
      <t>[5]</t>
    </r>
    <r>
      <rPr>
        <sz val="11"/>
        <color theme="1"/>
        <rFont val="Aptos Narrow"/>
        <family val="2"/>
        <scheme val="minor"/>
      </rPr>
      <t xml:space="preserve"> Tilgjengelig fra:</t>
    </r>
  </si>
  <si>
    <r>
      <rPr>
        <b/>
        <sz val="11"/>
        <color theme="1"/>
        <rFont val="Aptos Narrow"/>
        <family val="2"/>
        <scheme val="minor"/>
      </rPr>
      <t xml:space="preserve"> [6] </t>
    </r>
    <r>
      <rPr>
        <sz val="11"/>
        <color theme="1"/>
        <rFont val="Aptos Narrow"/>
        <family val="2"/>
        <scheme val="minor"/>
      </rPr>
      <t xml:space="preserve">Tilgjengelig fra: </t>
    </r>
  </si>
  <si>
    <r>
      <t xml:space="preserve">Notat: Tallene merket i lyse blåt </t>
    </r>
    <r>
      <rPr>
        <b/>
        <sz val="11"/>
        <color theme="1"/>
        <rFont val="Aptos Narrow"/>
        <family val="2"/>
        <scheme val="minor"/>
      </rPr>
      <t>[7]</t>
    </r>
    <r>
      <rPr>
        <sz val="11"/>
        <color theme="1"/>
        <rFont val="Aptos Narrow"/>
        <family val="2"/>
        <scheme val="minor"/>
      </rPr>
      <t xml:space="preserve"> er faktiske priser for utslipp av NOx. Det er anvendt en lineær prognose for å estimere verdiene frem til 2055. </t>
    </r>
  </si>
  <si>
    <r>
      <rPr>
        <b/>
        <sz val="11"/>
        <color theme="1"/>
        <rFont val="Aptos Narrow"/>
        <family val="2"/>
        <scheme val="minor"/>
      </rPr>
      <t>[7]</t>
    </r>
    <r>
      <rPr>
        <sz val="11"/>
        <color theme="1"/>
        <rFont val="Aptos Narrow"/>
        <family val="2"/>
        <scheme val="minor"/>
      </rPr>
      <t xml:space="preserve"> Tilgjengelig fra: </t>
    </r>
  </si>
  <si>
    <r>
      <rPr>
        <sz val="11"/>
        <color theme="1"/>
        <rFont val="Aptos Narrow"/>
        <family val="2"/>
        <scheme val="minor"/>
      </rPr>
      <t>Petroleum (CO2-kvoter/tonn) inkl. avgifter</t>
    </r>
    <r>
      <rPr>
        <b/>
        <sz val="11"/>
        <color theme="1"/>
        <rFont val="Aptos Narrow"/>
        <family val="2"/>
        <scheme val="minor"/>
      </rPr>
      <t xml:space="preserve"> [4]:</t>
    </r>
  </si>
  <si>
    <r>
      <t xml:space="preserve">Besparelse i investering </t>
    </r>
    <r>
      <rPr>
        <b/>
        <sz val="11"/>
        <color theme="1"/>
        <rFont val="Aptos Narrow"/>
        <family val="2"/>
        <scheme val="minor"/>
      </rPr>
      <t>[8]</t>
    </r>
    <r>
      <rPr>
        <sz val="11"/>
        <color theme="1"/>
        <rFont val="Aptos Narrow"/>
        <family val="2"/>
        <scheme val="minor"/>
      </rPr>
      <t>:</t>
    </r>
  </si>
  <si>
    <t xml:space="preserve">Vekslingskurs 1 EURO til NOK: </t>
  </si>
  <si>
    <r>
      <t xml:space="preserve">Basert på samme kurs anvendt i karbonprisbane </t>
    </r>
    <r>
      <rPr>
        <b/>
        <sz val="11"/>
        <color theme="1"/>
        <rFont val="Aptos Narrow"/>
        <family val="2"/>
        <scheme val="minor"/>
      </rPr>
      <t>[4]</t>
    </r>
  </si>
  <si>
    <t>Valutakurs DK/NOK</t>
  </si>
  <si>
    <t xml:space="preserve">Vekslingskurs 1 DK til NOK: </t>
  </si>
  <si>
    <t>https://forsyningstilsynet.dk/analyser-og-tal/forbrugerpriser/naturgasprisstatistik/prisstatistik-2-kv-2024</t>
  </si>
  <si>
    <r>
      <rPr>
        <sz val="11"/>
        <color theme="1"/>
        <rFont val="Aptos Narrow"/>
        <family val="2"/>
        <scheme val="minor"/>
      </rPr>
      <t>Gasspris NOK/MMBtu</t>
    </r>
    <r>
      <rPr>
        <b/>
        <sz val="11"/>
        <color theme="1"/>
        <rFont val="Aptos Narrow"/>
        <family val="2"/>
        <scheme val="minor"/>
      </rPr>
      <t xml:space="preserve"> [6]:</t>
    </r>
  </si>
  <si>
    <t>LLV forventet prisbane</t>
  </si>
  <si>
    <r>
      <rPr>
        <sz val="11"/>
        <color theme="1"/>
        <rFont val="Aptos Narrow"/>
        <family val="2"/>
        <scheme val="minor"/>
      </rPr>
      <t xml:space="preserve">Notat: Tallene merket i lyse blått </t>
    </r>
    <r>
      <rPr>
        <b/>
        <sz val="11"/>
        <color theme="1"/>
        <rFont val="Aptos Narrow"/>
        <family val="2"/>
        <scheme val="minor"/>
      </rPr>
      <t>[6]</t>
    </r>
    <r>
      <rPr>
        <sz val="11"/>
        <color theme="1"/>
        <rFont val="Aptos Narrow"/>
        <family val="2"/>
        <scheme val="minor"/>
      </rPr>
      <t xml:space="preserve">  er hentet fra Forsyningstilsynet  i Danmark og er et gjennomsnitt for 2024. Prisene på danske gassbørsen (Ekskl. avgifter, moms, tariff og distribusjon)</t>
    </r>
  </si>
  <si>
    <t>internrente</t>
  </si>
  <si>
    <t xml:space="preserve">Besparelse i strømkostnader </t>
  </si>
  <si>
    <t>Prognose er estimert ved å anvende  samme stigningstall som i karbonprisbanen: 0,0433</t>
  </si>
  <si>
    <t>Pris/tonn</t>
  </si>
  <si>
    <t>Stigningstall</t>
  </si>
  <si>
    <r>
      <t xml:space="preserve"> </t>
    </r>
    <r>
      <rPr>
        <b/>
        <sz val="11"/>
        <color theme="1"/>
        <rFont val="Aptos Narrow"/>
        <family val="2"/>
        <scheme val="minor"/>
      </rPr>
      <t>[4]</t>
    </r>
    <r>
      <rPr>
        <sz val="11"/>
        <color theme="1"/>
        <rFont val="Aptos Narrow"/>
        <family val="2"/>
        <scheme val="minor"/>
      </rPr>
      <t xml:space="preserve"> Tilgjengelig fra:</t>
    </r>
  </si>
  <si>
    <t xml:space="preserve"> https://www.regjeringen.no/no/tema/okonomi-og-budsjett/statlig-okonomistyring/karbonprisbaner-for-bruk-i-samfunnsokonomiske-analyser-i-2024/id3020031/</t>
  </si>
  <si>
    <r>
      <t xml:space="preserve">Notat: tallene i lyseblått </t>
    </r>
    <r>
      <rPr>
        <b/>
        <sz val="11"/>
        <color theme="1"/>
        <rFont val="Aptos Narrow"/>
        <family val="2"/>
        <scheme val="minor"/>
      </rPr>
      <t xml:space="preserve">[4] </t>
    </r>
    <r>
      <rPr>
        <sz val="11"/>
        <color theme="1"/>
        <rFont val="Aptos Narrow"/>
        <family val="2"/>
        <scheme val="minor"/>
      </rPr>
      <t xml:space="preserve">er hentet fra regjeringen sin karbonpris bane for samfunnsøkonomiske analyser i 2024. </t>
    </r>
  </si>
  <si>
    <t>NNV forventet prisbane (økende strømpris)</t>
  </si>
  <si>
    <t>NNV forventet prisbane (redusert strømpris)</t>
  </si>
  <si>
    <t>Betales ikke tilbake</t>
  </si>
  <si>
    <t xml:space="preserve">Blir ikke lønnsomt </t>
  </si>
  <si>
    <t>Lønnsomt etter 23 år med en NNV:</t>
  </si>
  <si>
    <t>Lønnsomt etter med en NNV:</t>
  </si>
  <si>
    <t>Tilbakebetalingstid</t>
  </si>
  <si>
    <r>
      <rPr>
        <sz val="11"/>
        <color theme="1"/>
        <rFont val="Aptos Narrow"/>
        <family val="2"/>
        <scheme val="minor"/>
      </rPr>
      <t>Strømpris NOK/kWh Statnett</t>
    </r>
    <r>
      <rPr>
        <b/>
        <sz val="11"/>
        <color theme="1"/>
        <rFont val="Aptos Narrow"/>
        <family val="2"/>
        <scheme val="minor"/>
      </rPr>
      <t xml:space="preserve"> [5]:</t>
    </r>
  </si>
  <si>
    <r>
      <t xml:space="preserve">Strømpris prognose </t>
    </r>
    <r>
      <rPr>
        <b/>
        <sz val="11"/>
        <color theme="1"/>
        <rFont val="Aptos Narrow"/>
        <family val="2"/>
        <scheme val="minor"/>
      </rPr>
      <t xml:space="preserve"> [10]</t>
    </r>
    <r>
      <rPr>
        <sz val="11"/>
        <color theme="1"/>
        <rFont val="Aptos Narrow"/>
        <family val="2"/>
        <scheme val="minor"/>
      </rPr>
      <t>:</t>
    </r>
  </si>
  <si>
    <r>
      <t xml:space="preserve">Stømpris Prognose </t>
    </r>
    <r>
      <rPr>
        <b/>
        <sz val="11"/>
        <color theme="1"/>
        <rFont val="Aptos Narrow"/>
        <family val="2"/>
        <scheme val="minor"/>
      </rPr>
      <t>[10]</t>
    </r>
    <r>
      <rPr>
        <sz val="11"/>
        <color theme="1"/>
        <rFont val="Aptos Narrow"/>
        <family val="2"/>
        <scheme val="minor"/>
      </rPr>
      <t>:</t>
    </r>
  </si>
  <si>
    <r>
      <rPr>
        <sz val="11"/>
        <color theme="1"/>
        <rFont val="Aptos Narrow"/>
        <family val="2"/>
        <scheme val="minor"/>
      </rPr>
      <t xml:space="preserve">Strømpris NOK/kWh Statnett </t>
    </r>
    <r>
      <rPr>
        <b/>
        <sz val="11"/>
        <color theme="1"/>
        <rFont val="Aptos Narrow"/>
        <family val="2"/>
        <scheme val="minor"/>
      </rPr>
      <t>[5]:</t>
    </r>
  </si>
  <si>
    <t>NNV lav prisbane (redusert strømpris)</t>
  </si>
  <si>
    <t>NNV høy bane (økende strømpris)</t>
  </si>
  <si>
    <t>NNV høy prisbane (redusert strømpris)</t>
  </si>
  <si>
    <t>NNV lav prisbane (økende strømpris)</t>
  </si>
  <si>
    <r>
      <rPr>
        <sz val="11"/>
        <color theme="1"/>
        <rFont val="Aptos Narrow"/>
        <family val="2"/>
        <scheme val="minor"/>
      </rPr>
      <t xml:space="preserve">Gasspris NOK/MMBtu </t>
    </r>
    <r>
      <rPr>
        <b/>
        <sz val="11"/>
        <color theme="1"/>
        <rFont val="Aptos Narrow"/>
        <family val="2"/>
        <scheme val="minor"/>
      </rPr>
      <t>[6]:</t>
    </r>
  </si>
  <si>
    <t xml:space="preserve"> </t>
  </si>
  <si>
    <t>Prognose er estimert ved å anvende  stigningstall som i karbonprisbanen: 0,0433/2</t>
  </si>
  <si>
    <r>
      <rPr>
        <b/>
        <sz val="11"/>
        <color theme="1"/>
        <rFont val="Aptos Narrow"/>
        <family val="2"/>
        <scheme val="minor"/>
      </rPr>
      <t xml:space="preserve"> [10]:</t>
    </r>
    <r>
      <rPr>
        <sz val="11"/>
        <color theme="1"/>
        <rFont val="Aptos Narrow"/>
        <family val="2"/>
        <scheme val="minor"/>
      </rPr>
      <t xml:space="preserve"> Det er regnet en prisutvikling ut fra den forventet karbonpris banen, der stigningstallet er delt på to, og mulitplisert frem til 2035</t>
    </r>
  </si>
  <si>
    <t>Notat: Tallet i lyseblått er hentet fra Statnett sin langsiktige markedsanalyse.</t>
  </si>
  <si>
    <t>[10]: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</si>
</sst>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kr&quot;\ #,##0.00;[Red]\-&quot;kr&quot;\ #,##0.00"/>
    <numFmt numFmtId="44" formatCode="_-&quot;kr&quot;\ * #,##0.00_-;\-&quot;kr&quot;\ * #,##0.00_-;_-&quot;kr&quot;\ * &quot;-&quot;??_-;_-@_-"/>
    <numFmt numFmtId="164" formatCode="yyyy"/>
    <numFmt numFmtId="165" formatCode="0.0"/>
    <numFmt numFmtId="166" formatCode="0.000"/>
    <numFmt numFmtId="167" formatCode="0.0\ %"/>
    <numFmt numFmtId="168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44" fontId="0" fillId="0" borderId="0" xfId="0" applyNumberFormat="1"/>
    <xf numFmtId="0" fontId="0" fillId="0" borderId="1" xfId="0" applyBorder="1"/>
    <xf numFmtId="44" fontId="0" fillId="2" borderId="0" xfId="0" applyNumberFormat="1" applyFill="1"/>
    <xf numFmtId="0" fontId="0" fillId="2" borderId="0" xfId="0" applyFill="1"/>
    <xf numFmtId="44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44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0" fillId="3" borderId="0" xfId="0" applyFill="1" applyAlignment="1">
      <alignment horizontal="right"/>
    </xf>
    <xf numFmtId="8" fontId="0" fillId="0" borderId="0" xfId="0" applyNumberFormat="1"/>
    <xf numFmtId="8" fontId="0" fillId="4" borderId="0" xfId="0" applyNumberFormat="1" applyFill="1"/>
    <xf numFmtId="2" fontId="0" fillId="0" borderId="0" xfId="0" applyNumberFormat="1"/>
    <xf numFmtId="1" fontId="0" fillId="3" borderId="0" xfId="0" applyNumberFormat="1" applyFill="1"/>
    <xf numFmtId="0" fontId="1" fillId="0" borderId="0" xfId="0" applyFont="1" applyAlignment="1">
      <alignment horizontal="right"/>
    </xf>
    <xf numFmtId="10" fontId="0" fillId="4" borderId="0" xfId="0" applyNumberFormat="1" applyFill="1"/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/>
    <xf numFmtId="1" fontId="0" fillId="0" borderId="2" xfId="0" applyNumberFormat="1" applyBorder="1"/>
    <xf numFmtId="0" fontId="1" fillId="0" borderId="3" xfId="0" applyFont="1" applyBorder="1"/>
    <xf numFmtId="0" fontId="0" fillId="5" borderId="0" xfId="0" applyFill="1"/>
    <xf numFmtId="1" fontId="3" fillId="0" borderId="2" xfId="0" applyNumberFormat="1" applyFont="1" applyBorder="1" applyAlignment="1">
      <alignment horizontal="right" vertical="center"/>
    </xf>
    <xf numFmtId="165" fontId="0" fillId="0" borderId="0" xfId="0" applyNumberFormat="1"/>
    <xf numFmtId="44" fontId="0" fillId="2" borderId="2" xfId="0" applyNumberFormat="1" applyFill="1" applyBorder="1"/>
    <xf numFmtId="0" fontId="7" fillId="0" borderId="0" xfId="1"/>
    <xf numFmtId="0" fontId="6" fillId="0" borderId="0" xfId="0" applyFont="1" applyAlignment="1">
      <alignment horizontal="left"/>
    </xf>
    <xf numFmtId="10" fontId="0" fillId="3" borderId="0" xfId="0" applyNumberFormat="1" applyFill="1"/>
    <xf numFmtId="44" fontId="8" fillId="4" borderId="0" xfId="0" applyNumberFormat="1" applyFont="1" applyFill="1"/>
    <xf numFmtId="1" fontId="0" fillId="0" borderId="1" xfId="0" applyNumberFormat="1" applyBorder="1"/>
    <xf numFmtId="44" fontId="0" fillId="4" borderId="0" xfId="0" applyNumberFormat="1" applyFill="1"/>
    <xf numFmtId="166" fontId="0" fillId="0" borderId="0" xfId="0" applyNumberFormat="1"/>
    <xf numFmtId="2" fontId="0" fillId="4" borderId="0" xfId="0" applyNumberFormat="1" applyFill="1"/>
    <xf numFmtId="9" fontId="0" fillId="4" borderId="0" xfId="0" applyNumberFormat="1" applyFill="1"/>
    <xf numFmtId="165" fontId="0" fillId="3" borderId="0" xfId="0" applyNumberFormat="1" applyFill="1"/>
    <xf numFmtId="166" fontId="0" fillId="5" borderId="0" xfId="0" applyNumberFormat="1" applyFill="1"/>
    <xf numFmtId="166" fontId="0" fillId="6" borderId="0" xfId="0" applyNumberFormat="1" applyFill="1"/>
    <xf numFmtId="2" fontId="3" fillId="5" borderId="0" xfId="0" applyNumberFormat="1" applyFont="1" applyFill="1"/>
    <xf numFmtId="2" fontId="0" fillId="0" borderId="0" xfId="0" applyNumberFormat="1" applyAlignment="1">
      <alignment horizontal="right"/>
    </xf>
    <xf numFmtId="2" fontId="3" fillId="0" borderId="0" xfId="0" applyNumberFormat="1" applyFont="1"/>
    <xf numFmtId="8" fontId="8" fillId="4" borderId="0" xfId="0" applyNumberFormat="1" applyFont="1" applyFill="1"/>
    <xf numFmtId="44" fontId="3" fillId="4" borderId="0" xfId="0" applyNumberFormat="1" applyFont="1" applyFill="1"/>
    <xf numFmtId="167" fontId="0" fillId="4" borderId="0" xfId="0" applyNumberFormat="1" applyFill="1" applyAlignment="1">
      <alignment horizontal="right"/>
    </xf>
    <xf numFmtId="167" fontId="0" fillId="4" borderId="0" xfId="0" applyNumberFormat="1" applyFill="1"/>
    <xf numFmtId="168" fontId="0" fillId="0" borderId="0" xfId="0" applyNumberFormat="1"/>
    <xf numFmtId="2" fontId="3" fillId="0" borderId="1" xfId="0" applyNumberFormat="1" applyFont="1" applyBorder="1"/>
    <xf numFmtId="1" fontId="0" fillId="5" borderId="0" xfId="0" applyNumberFormat="1" applyFill="1"/>
    <xf numFmtId="166" fontId="3" fillId="5" borderId="0" xfId="0" applyNumberFormat="1" applyFont="1" applyFill="1"/>
    <xf numFmtId="2" fontId="3" fillId="0" borderId="3" xfId="0" applyNumberFormat="1" applyFont="1" applyBorder="1"/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right"/>
    </xf>
    <xf numFmtId="0" fontId="7" fillId="2" borderId="3" xfId="1" applyFill="1" applyBorder="1"/>
    <xf numFmtId="0" fontId="0" fillId="2" borderId="3" xfId="0" applyFill="1" applyBorder="1"/>
    <xf numFmtId="0" fontId="0" fillId="2" borderId="10" xfId="0" applyFill="1" applyBorder="1"/>
    <xf numFmtId="164" fontId="0" fillId="2" borderId="7" xfId="0" applyNumberFormat="1" applyFill="1" applyBorder="1" applyAlignment="1">
      <alignment horizontal="left"/>
    </xf>
    <xf numFmtId="1" fontId="0" fillId="2" borderId="10" xfId="0" applyNumberFormat="1" applyFill="1" applyBorder="1" applyAlignment="1">
      <alignment horizontal="right"/>
    </xf>
    <xf numFmtId="1" fontId="0" fillId="2" borderId="3" xfId="0" applyNumberFormat="1" applyFill="1" applyBorder="1"/>
    <xf numFmtId="1" fontId="0" fillId="2" borderId="10" xfId="0" applyNumberFormat="1" applyFill="1" applyBorder="1"/>
    <xf numFmtId="164" fontId="0" fillId="2" borderId="7" xfId="0" applyNumberFormat="1" applyFill="1" applyBorder="1"/>
    <xf numFmtId="2" fontId="0" fillId="2" borderId="10" xfId="0" applyNumberFormat="1" applyFill="1" applyBorder="1"/>
    <xf numFmtId="1" fontId="0" fillId="2" borderId="0" xfId="0" applyNumberFormat="1" applyFill="1"/>
    <xf numFmtId="0" fontId="0" fillId="2" borderId="5" xfId="0" applyFill="1" applyBorder="1"/>
    <xf numFmtId="0" fontId="0" fillId="2" borderId="8" xfId="0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2" borderId="4" xfId="0" applyFill="1" applyBorder="1"/>
    <xf numFmtId="0" fontId="1" fillId="2" borderId="9" xfId="0" applyFont="1" applyFill="1" applyBorder="1"/>
    <xf numFmtId="0" fontId="0" fillId="2" borderId="6" xfId="0" applyFill="1" applyBorder="1" applyAlignment="1">
      <alignment horizontal="right"/>
    </xf>
    <xf numFmtId="0" fontId="7" fillId="2" borderId="7" xfId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1" applyBorder="1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6" fontId="3" fillId="0" borderId="0" xfId="0" applyNumberFormat="1" applyFont="1"/>
    <xf numFmtId="4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8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gjeringen.no/no/tema/okonomi-og-budsjett/statlig-okonomistyring/karbonprisbaner-for-bruk-i-samfunnsokonomiske-analyser-i-2024/id302003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syningstilsynet.dk/analyser-og-tal/forbrugerpriser/naturgasprisstatistik/prisstatistik-2-kv-20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nett.no/globalassets/for-aktorer-i-kraftsystemet/planer-og-analyser/lma/langsiktig-markedsanalyse-2022-2050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atteetaten.no/satser/saravgift---nox/?year=202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quinor.com/news/20240911-reducing-emissions-troll-field" TargetMode="External"/><Relationship Id="rId2" Type="http://schemas.openxmlformats.org/officeDocument/2006/relationships/hyperlink" Target="https://www.regjeringen.no/no/tema/okonomi-og-budsjett/statlig-okonomistyring/karbonprisbaner-for-bruk-i-samfunnsokonomiske-analyser-i-2024/id3020031/" TargetMode="External"/><Relationship Id="rId1" Type="http://schemas.openxmlformats.org/officeDocument/2006/relationships/hyperlink" Target="https://www.equinor.com/no/news/archive/20210423-development-plans-troll-west-elect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3DA7-FE76-4FF3-BFD4-2A5423F54C1B}">
  <dimension ref="A1:AH70"/>
  <sheetViews>
    <sheetView zoomScale="64" zoomScaleNormal="58" workbookViewId="0">
      <selection activeCell="B16" sqref="B16"/>
    </sheetView>
  </sheetViews>
  <sheetFormatPr baseColWidth="10" defaultRowHeight="14.25" x14ac:dyDescent="0.45"/>
  <cols>
    <col min="1" max="1" width="41.1328125" bestFit="1" customWidth="1"/>
    <col min="2" max="2" width="26.6640625" customWidth="1"/>
    <col min="3" max="3" width="23.73046875" customWidth="1"/>
    <col min="4" max="4" width="19.53125" customWidth="1"/>
    <col min="5" max="5" width="18.53125" bestFit="1" customWidth="1"/>
    <col min="6" max="6" width="19.53125" bestFit="1" customWidth="1"/>
    <col min="7" max="7" width="28.796875" bestFit="1" customWidth="1"/>
    <col min="8" max="25" width="18.53125" bestFit="1" customWidth="1"/>
    <col min="26" max="30" width="17.06640625" bestFit="1" customWidth="1"/>
    <col min="31" max="32" width="18.53125" bestFit="1" customWidth="1"/>
  </cols>
  <sheetData>
    <row r="1" spans="1:32" ht="18" x14ac:dyDescent="0.55000000000000004">
      <c r="A1" s="1" t="s">
        <v>0</v>
      </c>
      <c r="G1" t="s">
        <v>40</v>
      </c>
      <c r="I1" s="12"/>
      <c r="J1" s="12"/>
    </row>
    <row r="2" spans="1:32" x14ac:dyDescent="0.45">
      <c r="A2" t="s">
        <v>15</v>
      </c>
      <c r="B2" s="9">
        <v>8760</v>
      </c>
      <c r="D2" t="s">
        <v>2</v>
      </c>
      <c r="E2" s="38">
        <v>0.04</v>
      </c>
      <c r="I2" s="14"/>
    </row>
    <row r="3" spans="1:32" x14ac:dyDescent="0.45">
      <c r="A3" t="s">
        <v>37</v>
      </c>
      <c r="B3" s="9">
        <f>116*B2</f>
        <v>1016160</v>
      </c>
      <c r="D3" t="s">
        <v>3</v>
      </c>
      <c r="E3" s="20" t="s">
        <v>14</v>
      </c>
      <c r="G3" t="s">
        <v>10</v>
      </c>
      <c r="H3" s="10">
        <v>6786002.1500000004</v>
      </c>
      <c r="I3" s="15"/>
    </row>
    <row r="4" spans="1:32" x14ac:dyDescent="0.45">
      <c r="A4" t="s">
        <v>27</v>
      </c>
      <c r="B4" s="24">
        <f>B3*1000</f>
        <v>1016160000</v>
      </c>
      <c r="D4" t="s">
        <v>17</v>
      </c>
      <c r="E4" s="45">
        <v>11.7</v>
      </c>
      <c r="G4" s="14"/>
      <c r="H4" s="14"/>
      <c r="I4" s="14"/>
    </row>
    <row r="5" spans="1:32" x14ac:dyDescent="0.45">
      <c r="A5" t="s">
        <v>39</v>
      </c>
      <c r="B5" s="9">
        <v>450000</v>
      </c>
      <c r="D5" t="s">
        <v>66</v>
      </c>
      <c r="E5" s="9">
        <v>1.5</v>
      </c>
      <c r="F5" s="14"/>
      <c r="G5" s="14"/>
    </row>
    <row r="6" spans="1:32" x14ac:dyDescent="0.45">
      <c r="A6" t="s">
        <v>38</v>
      </c>
      <c r="B6" s="9">
        <v>850</v>
      </c>
      <c r="F6" s="14"/>
      <c r="G6" s="14"/>
    </row>
    <row r="7" spans="1:32" x14ac:dyDescent="0.45">
      <c r="G7" s="14"/>
      <c r="H7" s="14"/>
      <c r="I7" s="14"/>
    </row>
    <row r="8" spans="1:32" x14ac:dyDescent="0.45">
      <c r="G8" s="14"/>
      <c r="H8" s="14"/>
      <c r="I8" s="15"/>
    </row>
    <row r="9" spans="1:32" x14ac:dyDescent="0.45">
      <c r="G9" s="14"/>
      <c r="H9" s="14"/>
      <c r="I9" s="14"/>
    </row>
    <row r="10" spans="1:32" ht="15.75" x14ac:dyDescent="0.45">
      <c r="A10" s="27" t="s">
        <v>13</v>
      </c>
      <c r="B10" s="16">
        <v>45658</v>
      </c>
      <c r="C10" s="16">
        <v>46023</v>
      </c>
      <c r="D10" s="16">
        <v>46388</v>
      </c>
      <c r="E10" s="16">
        <v>46753</v>
      </c>
      <c r="F10" s="16">
        <v>47119</v>
      </c>
      <c r="G10" s="16">
        <v>47484</v>
      </c>
      <c r="H10" s="16">
        <v>47849</v>
      </c>
      <c r="I10" s="16">
        <v>48214</v>
      </c>
      <c r="J10" s="16">
        <v>48580</v>
      </c>
      <c r="K10" s="16">
        <v>48945</v>
      </c>
      <c r="L10" s="16">
        <v>49310</v>
      </c>
      <c r="M10" s="16">
        <v>49675</v>
      </c>
      <c r="N10" s="16">
        <v>50041</v>
      </c>
      <c r="O10" s="16">
        <v>50406</v>
      </c>
      <c r="P10" s="16">
        <v>50771</v>
      </c>
      <c r="Q10" s="16">
        <v>51136</v>
      </c>
      <c r="R10" s="16">
        <v>51502</v>
      </c>
      <c r="S10" s="16">
        <v>51867</v>
      </c>
      <c r="T10" s="16">
        <v>52232</v>
      </c>
      <c r="U10" s="16">
        <v>52597</v>
      </c>
      <c r="V10" s="16">
        <v>52963</v>
      </c>
      <c r="W10" s="16">
        <v>53328</v>
      </c>
      <c r="X10" s="16">
        <v>53693</v>
      </c>
      <c r="Y10" s="16">
        <v>54058</v>
      </c>
      <c r="Z10" s="16">
        <v>54424</v>
      </c>
      <c r="AA10" s="16">
        <v>54789</v>
      </c>
      <c r="AB10" s="16">
        <v>55154</v>
      </c>
      <c r="AC10" s="16">
        <v>55519</v>
      </c>
      <c r="AD10" s="16">
        <v>55885</v>
      </c>
      <c r="AE10" s="16">
        <v>56250</v>
      </c>
      <c r="AF10" s="17">
        <v>2055</v>
      </c>
    </row>
    <row r="11" spans="1:32" x14ac:dyDescent="0.45">
      <c r="A11" s="18" t="s">
        <v>62</v>
      </c>
      <c r="B11" s="14">
        <v>1902</v>
      </c>
      <c r="C11" s="14">
        <v>2115</v>
      </c>
      <c r="D11" s="14">
        <v>2370</v>
      </c>
      <c r="E11" s="14">
        <v>2410</v>
      </c>
      <c r="F11" s="14">
        <v>2410</v>
      </c>
      <c r="G11" s="14">
        <v>2410</v>
      </c>
      <c r="H11" s="14">
        <v>2410</v>
      </c>
      <c r="I11" s="14">
        <v>2410</v>
      </c>
      <c r="J11" s="14">
        <v>2410</v>
      </c>
      <c r="K11" s="14">
        <v>2410</v>
      </c>
      <c r="L11" s="14">
        <v>2410</v>
      </c>
      <c r="M11" s="14">
        <v>2410</v>
      </c>
      <c r="N11" s="14">
        <v>2410</v>
      </c>
      <c r="O11" s="14">
        <v>2410</v>
      </c>
      <c r="P11" s="14">
        <v>2410</v>
      </c>
      <c r="Q11" s="14">
        <v>2410</v>
      </c>
      <c r="R11" s="14">
        <v>2410</v>
      </c>
      <c r="S11" s="14">
        <v>2410</v>
      </c>
      <c r="T11" s="14">
        <v>2410</v>
      </c>
      <c r="U11" s="14">
        <v>2410</v>
      </c>
      <c r="V11" s="14">
        <v>2410</v>
      </c>
      <c r="W11" s="14">
        <v>2410</v>
      </c>
      <c r="X11" s="14">
        <v>2410</v>
      </c>
      <c r="Y11" s="14">
        <v>2410</v>
      </c>
      <c r="Z11" s="14">
        <v>2410</v>
      </c>
      <c r="AA11" s="14">
        <v>2410</v>
      </c>
      <c r="AB11" s="14">
        <v>2410</v>
      </c>
      <c r="AC11" s="14">
        <v>2410</v>
      </c>
      <c r="AD11" s="14">
        <v>2418</v>
      </c>
      <c r="AE11" s="14">
        <v>2515</v>
      </c>
      <c r="AF11" s="14">
        <v>2616</v>
      </c>
    </row>
    <row r="12" spans="1:32" x14ac:dyDescent="0.45">
      <c r="A12" s="12" t="s">
        <v>11</v>
      </c>
      <c r="B12" s="14">
        <v>713</v>
      </c>
      <c r="C12" s="14">
        <v>727</v>
      </c>
      <c r="D12" s="14">
        <v>743</v>
      </c>
      <c r="E12" s="14">
        <v>761</v>
      </c>
      <c r="F12" s="14">
        <v>780</v>
      </c>
      <c r="G12" s="14">
        <v>800</v>
      </c>
      <c r="H12" s="14">
        <v>832</v>
      </c>
      <c r="I12" s="14">
        <v>865</v>
      </c>
      <c r="J12" s="14">
        <v>900</v>
      </c>
      <c r="K12" s="14">
        <v>936</v>
      </c>
      <c r="L12" s="14">
        <v>973</v>
      </c>
      <c r="M12" s="14">
        <v>1012</v>
      </c>
      <c r="N12" s="14">
        <v>1052</v>
      </c>
      <c r="O12" s="14">
        <v>1094</v>
      </c>
      <c r="P12" s="14">
        <v>1138</v>
      </c>
      <c r="Q12" s="14">
        <v>1184</v>
      </c>
      <c r="R12" s="14">
        <v>1231</v>
      </c>
      <c r="S12" s="14">
        <v>1280</v>
      </c>
      <c r="T12" s="14">
        <v>1332</v>
      </c>
      <c r="U12" s="14">
        <v>1385</v>
      </c>
      <c r="V12" s="14">
        <v>1440</v>
      </c>
      <c r="W12" s="14">
        <v>1498</v>
      </c>
      <c r="X12" s="14">
        <v>1558</v>
      </c>
      <c r="Y12" s="14">
        <v>1620</v>
      </c>
      <c r="Z12" s="14">
        <v>1685</v>
      </c>
      <c r="AA12" s="14">
        <v>1752</v>
      </c>
      <c r="AB12" s="14">
        <v>1822</v>
      </c>
      <c r="AC12" s="14">
        <v>1895</v>
      </c>
      <c r="AD12" s="14">
        <v>1971</v>
      </c>
      <c r="AE12" s="14">
        <v>2050</v>
      </c>
      <c r="AF12" s="14">
        <v>2132</v>
      </c>
    </row>
    <row r="13" spans="1:32" x14ac:dyDescent="0.45">
      <c r="A13" s="28" t="s">
        <v>12</v>
      </c>
      <c r="B13" s="29">
        <v>2043</v>
      </c>
      <c r="C13" s="30">
        <v>2206</v>
      </c>
      <c r="D13" s="30">
        <v>2382</v>
      </c>
      <c r="E13" s="30">
        <v>2571</v>
      </c>
      <c r="F13" s="30">
        <v>2776</v>
      </c>
      <c r="G13" s="29">
        <v>2997</v>
      </c>
      <c r="H13" s="30">
        <v>3177</v>
      </c>
      <c r="I13" s="30">
        <v>3368</v>
      </c>
      <c r="J13" s="30">
        <v>3571</v>
      </c>
      <c r="K13" s="30">
        <v>3785</v>
      </c>
      <c r="L13" s="30">
        <v>4013</v>
      </c>
      <c r="M13" s="30">
        <v>4254</v>
      </c>
      <c r="N13" s="30">
        <v>4510</v>
      </c>
      <c r="O13" s="30">
        <v>4781</v>
      </c>
      <c r="P13" s="30">
        <v>5068</v>
      </c>
      <c r="Q13" s="29">
        <v>5373</v>
      </c>
      <c r="R13" s="30">
        <v>5636</v>
      </c>
      <c r="S13" s="30">
        <v>5911</v>
      </c>
      <c r="T13" s="30">
        <v>6200</v>
      </c>
      <c r="U13" s="30">
        <v>6503</v>
      </c>
      <c r="V13" s="30">
        <v>6820</v>
      </c>
      <c r="W13" s="30">
        <v>7154</v>
      </c>
      <c r="X13" s="30">
        <v>7503</v>
      </c>
      <c r="Y13" s="30">
        <v>7870</v>
      </c>
      <c r="Z13" s="30">
        <v>8254</v>
      </c>
      <c r="AA13" s="29">
        <v>8658</v>
      </c>
      <c r="AB13" s="30">
        <v>8753</v>
      </c>
      <c r="AC13" s="30">
        <v>8849</v>
      </c>
      <c r="AD13" s="30">
        <v>8946</v>
      </c>
      <c r="AE13" s="30">
        <v>9044</v>
      </c>
      <c r="AF13" s="30">
        <v>9143</v>
      </c>
    </row>
    <row r="14" spans="1:32" x14ac:dyDescent="0.45">
      <c r="A14" s="19" t="s">
        <v>90</v>
      </c>
      <c r="B14" s="42">
        <v>0.7</v>
      </c>
      <c r="C14" s="42">
        <v>0.67870566037735824</v>
      </c>
      <c r="D14" s="42">
        <v>0.66300801886792438</v>
      </c>
      <c r="E14" s="42">
        <v>0.6473103773584904</v>
      </c>
      <c r="F14" s="42">
        <v>0.63161273584905642</v>
      </c>
      <c r="G14" s="42">
        <v>0.61591509433962255</v>
      </c>
      <c r="H14" s="42">
        <v>0.60021745283018857</v>
      </c>
      <c r="I14" s="42">
        <v>0.58451981132075459</v>
      </c>
      <c r="J14" s="42">
        <v>0.56742299528301876</v>
      </c>
      <c r="K14" s="42">
        <v>0.55125896226415094</v>
      </c>
      <c r="L14" s="42">
        <v>0.52649999999999997</v>
      </c>
      <c r="M14" s="42">
        <v>0.51479999999999992</v>
      </c>
      <c r="N14" s="42">
        <v>0.50309999999999999</v>
      </c>
      <c r="O14" s="42">
        <v>0.4914</v>
      </c>
      <c r="P14" s="42">
        <v>0.47970000000000002</v>
      </c>
      <c r="Q14" s="42">
        <v>0.46800000000000003</v>
      </c>
      <c r="R14" s="42">
        <v>0.46800000000000003</v>
      </c>
      <c r="S14" s="42">
        <v>0.46800000000000003</v>
      </c>
      <c r="T14" s="42">
        <v>0.46800000000000003</v>
      </c>
      <c r="U14" s="42">
        <v>0.46800000000000003</v>
      </c>
      <c r="V14" s="42">
        <v>0.46800000000000003</v>
      </c>
      <c r="W14" s="42">
        <v>0.46800000000000003</v>
      </c>
      <c r="X14" s="42">
        <v>0.46800000000000003</v>
      </c>
      <c r="Y14" s="42">
        <v>0.46800000000000003</v>
      </c>
      <c r="Z14" s="42">
        <v>0.46800000000000003</v>
      </c>
      <c r="AA14" s="42">
        <v>0.46800000000000003</v>
      </c>
      <c r="AB14" s="42">
        <v>0.46800000000000003</v>
      </c>
      <c r="AC14" s="42">
        <v>0.46800000000000003</v>
      </c>
      <c r="AD14" s="42">
        <v>0.46800000000000003</v>
      </c>
      <c r="AE14" s="42">
        <v>0.46800000000000003</v>
      </c>
      <c r="AF14" s="42">
        <v>0.46800000000000003</v>
      </c>
    </row>
    <row r="15" spans="1:32" x14ac:dyDescent="0.45">
      <c r="A15" t="s">
        <v>89</v>
      </c>
      <c r="B15" s="85">
        <v>0.7</v>
      </c>
      <c r="C15" s="42">
        <f t="shared" ref="C15:L15" si="0">B15*(1+0.0223)</f>
        <v>0.71560999999999997</v>
      </c>
      <c r="D15" s="42">
        <f t="shared" si="0"/>
        <v>0.73156810299999997</v>
      </c>
      <c r="E15" s="42">
        <f t="shared" si="0"/>
        <v>0.74788207169689991</v>
      </c>
      <c r="F15" s="42">
        <f t="shared" si="0"/>
        <v>0.76455984189574078</v>
      </c>
      <c r="G15" s="42">
        <f t="shared" si="0"/>
        <v>0.78160952637001579</v>
      </c>
      <c r="H15" s="42">
        <f t="shared" si="0"/>
        <v>0.79903941880806717</v>
      </c>
      <c r="I15" s="42">
        <f t="shared" si="0"/>
        <v>0.81685799784748703</v>
      </c>
      <c r="J15" s="42">
        <f t="shared" si="0"/>
        <v>0.83507393119948603</v>
      </c>
      <c r="K15" s="42">
        <f t="shared" si="0"/>
        <v>0.85369607986523455</v>
      </c>
      <c r="L15" s="42">
        <f t="shared" si="0"/>
        <v>0.87273350244622927</v>
      </c>
      <c r="M15" s="42">
        <v>0.87273350244622927</v>
      </c>
      <c r="N15" s="42">
        <v>0.87273350244622927</v>
      </c>
      <c r="O15" s="42">
        <v>0.87273350244622927</v>
      </c>
      <c r="P15" s="42">
        <v>0.87273350244622927</v>
      </c>
      <c r="Q15" s="42">
        <v>0.87273350244622927</v>
      </c>
      <c r="R15" s="42">
        <v>0.87273350244622927</v>
      </c>
      <c r="S15" s="42">
        <v>0.87273350244622927</v>
      </c>
      <c r="T15" s="42">
        <v>0.87273350244622927</v>
      </c>
      <c r="U15" s="42">
        <v>0.87273350244622927</v>
      </c>
      <c r="V15" s="42">
        <v>0.87273350244622927</v>
      </c>
      <c r="W15" s="42">
        <v>0.87273350244622927</v>
      </c>
      <c r="X15" s="42">
        <v>0.87273350244622927</v>
      </c>
      <c r="Y15" s="42">
        <v>0.87273350244622927</v>
      </c>
      <c r="Z15" s="42">
        <v>0.87273350244622927</v>
      </c>
      <c r="AA15" s="42">
        <v>0.87273350244622927</v>
      </c>
      <c r="AB15" s="42">
        <v>0.87273350244622927</v>
      </c>
      <c r="AC15" s="42">
        <v>0.87273350244622927</v>
      </c>
      <c r="AD15" s="42">
        <v>0.87273350244622927</v>
      </c>
      <c r="AE15" s="42">
        <v>0.87273350244622927</v>
      </c>
      <c r="AF15" s="42">
        <v>0.87273350244622927</v>
      </c>
    </row>
    <row r="16" spans="1:32" x14ac:dyDescent="0.45">
      <c r="A16" s="31" t="s">
        <v>69</v>
      </c>
      <c r="B16" s="59">
        <v>0.16708800000000001</v>
      </c>
      <c r="C16" s="59">
        <v>0.17448999840000001</v>
      </c>
      <c r="D16" s="59">
        <v>0.18221990532912002</v>
      </c>
      <c r="E16" s="59">
        <v>0.19029224713520004</v>
      </c>
      <c r="F16" s="59">
        <v>0.19872219368328942</v>
      </c>
      <c r="G16" s="59">
        <v>0.20752558686345915</v>
      </c>
      <c r="H16" s="59">
        <v>0.21671897036151039</v>
      </c>
      <c r="I16" s="59">
        <v>0.2263196207485253</v>
      </c>
      <c r="J16" s="59">
        <v>0.23634557994768496</v>
      </c>
      <c r="K16" s="59">
        <v>0.24681568913936741</v>
      </c>
      <c r="L16" s="59">
        <v>0.25774962416824138</v>
      </c>
      <c r="M16" s="59">
        <v>0.26916793251889448</v>
      </c>
      <c r="N16" s="59">
        <v>0.28109207192948149</v>
      </c>
      <c r="O16" s="59">
        <v>0.29354445071595753</v>
      </c>
      <c r="P16" s="59">
        <v>0.30654846988267442</v>
      </c>
      <c r="Q16" s="59">
        <v>0.32012856709847692</v>
      </c>
      <c r="R16" s="59">
        <v>0.33431026262093944</v>
      </c>
      <c r="S16" s="59">
        <v>0.34912020725504705</v>
      </c>
      <c r="T16" s="59">
        <v>0.36458623243644567</v>
      </c>
      <c r="U16" s="59">
        <v>0.38073740253338023</v>
      </c>
      <c r="V16" s="59">
        <v>0.397604069465609</v>
      </c>
      <c r="W16" s="59">
        <v>0.41521792974293548</v>
      </c>
      <c r="X16" s="59">
        <v>0.43361208403054752</v>
      </c>
      <c r="Y16" s="59">
        <v>0.45282109935310078</v>
      </c>
      <c r="Z16" s="59">
        <v>0.47288107405444313</v>
      </c>
      <c r="AA16" s="59">
        <v>0.49382970563505496</v>
      </c>
      <c r="AB16" s="59">
        <v>0.51570636159468786</v>
      </c>
      <c r="AC16" s="59">
        <v>0.53855215341333251</v>
      </c>
      <c r="AD16" s="59">
        <v>0.56241001380954314</v>
      </c>
      <c r="AE16" s="59">
        <v>0.58732477742130595</v>
      </c>
      <c r="AF16" s="59">
        <v>0.61334326506106984</v>
      </c>
    </row>
    <row r="17" spans="1:34" x14ac:dyDescent="0.45">
      <c r="A17" s="19" t="s">
        <v>41</v>
      </c>
      <c r="B17" s="14">
        <v>25807.142857142899</v>
      </c>
      <c r="C17" s="14">
        <v>26393.928571428576</v>
      </c>
      <c r="D17" s="14">
        <v>26980.71428571429</v>
      </c>
      <c r="E17" s="14">
        <v>27567.500000000007</v>
      </c>
      <c r="F17" s="14">
        <v>28154.285714285721</v>
      </c>
      <c r="G17" s="14">
        <v>28741.071428571438</v>
      </c>
      <c r="H17" s="14">
        <v>29327.857142857152</v>
      </c>
      <c r="I17" s="14">
        <v>29914.64285714287</v>
      </c>
      <c r="J17" s="14">
        <v>30501.428571428587</v>
      </c>
      <c r="K17" s="14">
        <v>31088.214285714301</v>
      </c>
      <c r="L17" s="14">
        <v>31675.000000000015</v>
      </c>
      <c r="M17" s="14">
        <v>32261.785714285728</v>
      </c>
      <c r="N17" s="14">
        <v>32848.571428571449</v>
      </c>
      <c r="O17" s="14">
        <v>33435.357142857159</v>
      </c>
      <c r="P17" s="14">
        <v>34022.142857142877</v>
      </c>
      <c r="Q17" s="14">
        <v>34608.928571428587</v>
      </c>
      <c r="R17" s="14">
        <v>35195.714285714304</v>
      </c>
      <c r="S17" s="14">
        <v>35782.500000000022</v>
      </c>
      <c r="T17" s="14">
        <v>36369.285714285739</v>
      </c>
      <c r="U17" s="14">
        <v>36956.071428571449</v>
      </c>
      <c r="V17" s="14">
        <v>37542.857142857167</v>
      </c>
      <c r="W17" s="14">
        <v>38129.642857142884</v>
      </c>
      <c r="X17" s="14">
        <v>38716.428571428594</v>
      </c>
      <c r="Y17" s="14">
        <v>39303.214285714312</v>
      </c>
      <c r="Z17" s="14">
        <v>39890.000000000029</v>
      </c>
      <c r="AA17" s="14">
        <v>40476.785714285739</v>
      </c>
      <c r="AB17" s="14">
        <v>41063.571428571457</v>
      </c>
      <c r="AC17" s="14">
        <v>41650.357142857174</v>
      </c>
      <c r="AD17" s="14">
        <v>42237.142857142891</v>
      </c>
      <c r="AE17" s="14">
        <v>42823.928571428609</v>
      </c>
      <c r="AF17" s="14">
        <v>43425.212018140628</v>
      </c>
    </row>
    <row r="20" spans="1:34" ht="18" x14ac:dyDescent="0.55000000000000004">
      <c r="A20" s="1" t="s">
        <v>1</v>
      </c>
    </row>
    <row r="21" spans="1:34" x14ac:dyDescent="0.45">
      <c r="A21" t="s">
        <v>51</v>
      </c>
      <c r="B21" s="8">
        <v>8100000000</v>
      </c>
      <c r="H21" s="14"/>
      <c r="I21" s="15"/>
    </row>
    <row r="22" spans="1:34" x14ac:dyDescent="0.45">
      <c r="G22" s="14"/>
      <c r="H22" s="14"/>
      <c r="I22" s="14"/>
    </row>
    <row r="23" spans="1:34" x14ac:dyDescent="0.45">
      <c r="B23" s="7">
        <f>0</f>
        <v>0</v>
      </c>
      <c r="C23" s="7">
        <f>B23+1</f>
        <v>1</v>
      </c>
      <c r="D23" s="7">
        <f t="shared" ref="D23:M23" si="1">C23+1</f>
        <v>2</v>
      </c>
      <c r="E23" s="7">
        <f t="shared" si="1"/>
        <v>3</v>
      </c>
      <c r="F23" s="7">
        <f t="shared" si="1"/>
        <v>4</v>
      </c>
      <c r="G23" s="7">
        <f t="shared" si="1"/>
        <v>5</v>
      </c>
      <c r="H23" s="7">
        <f t="shared" si="1"/>
        <v>6</v>
      </c>
      <c r="I23" s="7">
        <f t="shared" si="1"/>
        <v>7</v>
      </c>
      <c r="J23" s="7">
        <f t="shared" si="1"/>
        <v>8</v>
      </c>
      <c r="K23" s="7">
        <f t="shared" si="1"/>
        <v>9</v>
      </c>
      <c r="L23" s="7">
        <f t="shared" si="1"/>
        <v>10</v>
      </c>
      <c r="M23" s="7">
        <f t="shared" si="1"/>
        <v>11</v>
      </c>
      <c r="N23" s="7">
        <f t="shared" ref="N23" si="2">M23+1</f>
        <v>12</v>
      </c>
      <c r="O23" s="7">
        <f t="shared" ref="O23" si="3">N23+1</f>
        <v>13</v>
      </c>
      <c r="P23" s="7">
        <f t="shared" ref="P23:Q23" si="4">O23+1</f>
        <v>14</v>
      </c>
      <c r="Q23" s="7">
        <f t="shared" si="4"/>
        <v>15</v>
      </c>
      <c r="R23" s="7">
        <f t="shared" ref="R23" si="5">Q23+1</f>
        <v>16</v>
      </c>
      <c r="S23" s="7">
        <f t="shared" ref="S23" si="6">R23+1</f>
        <v>17</v>
      </c>
      <c r="T23" s="7">
        <f t="shared" ref="T23" si="7">S23+1</f>
        <v>18</v>
      </c>
      <c r="U23" s="7">
        <f t="shared" ref="U23" si="8">T23+1</f>
        <v>19</v>
      </c>
      <c r="V23" s="7">
        <f t="shared" ref="V23" si="9">U23+1</f>
        <v>20</v>
      </c>
      <c r="W23" s="7">
        <f t="shared" ref="W23" si="10">V23+1</f>
        <v>21</v>
      </c>
      <c r="X23" s="7">
        <f t="shared" ref="X23" si="11">W23+1</f>
        <v>22</v>
      </c>
      <c r="Y23" s="7">
        <f t="shared" ref="Y23" si="12">X23+1</f>
        <v>23</v>
      </c>
      <c r="Z23" s="7">
        <f t="shared" ref="Z23" si="13">Y23+1</f>
        <v>24</v>
      </c>
      <c r="AA23" s="7">
        <f t="shared" ref="AA23" si="14">Z23+1</f>
        <v>25</v>
      </c>
      <c r="AB23" s="7">
        <f t="shared" ref="AB23" si="15">AA23+1</f>
        <v>26</v>
      </c>
      <c r="AC23" s="7">
        <f t="shared" ref="AC23" si="16">AB23+1</f>
        <v>27</v>
      </c>
      <c r="AD23" s="7">
        <f t="shared" ref="AD23" si="17">AC23+1</f>
        <v>28</v>
      </c>
      <c r="AE23" s="7">
        <f t="shared" ref="AE23" si="18">AD23+1</f>
        <v>29</v>
      </c>
      <c r="AF23" s="7">
        <f t="shared" ref="AF23" si="19">AE23+1</f>
        <v>30</v>
      </c>
    </row>
    <row r="24" spans="1:34" x14ac:dyDescent="0.45">
      <c r="A24" s="3" t="s">
        <v>25</v>
      </c>
      <c r="B24" s="2"/>
      <c r="C24" s="4">
        <f>B16*$H$3</f>
        <v>1133859.5272392002</v>
      </c>
      <c r="D24" s="4">
        <f t="shared" ref="D24:AF24" si="20">C16*$H$3</f>
        <v>1184089.5042958967</v>
      </c>
      <c r="E24" s="4">
        <f t="shared" si="20"/>
        <v>1236544.6693362051</v>
      </c>
      <c r="F24" s="4">
        <f t="shared" si="20"/>
        <v>1291323.5981877989</v>
      </c>
      <c r="G24" s="4">
        <f t="shared" si="20"/>
        <v>1348529.2335875186</v>
      </c>
      <c r="H24" s="4">
        <f t="shared" si="20"/>
        <v>1408269.0786354456</v>
      </c>
      <c r="I24" s="4">
        <f t="shared" si="20"/>
        <v>1470655.3988189958</v>
      </c>
      <c r="J24" s="4">
        <f t="shared" si="20"/>
        <v>1535805.4329866774</v>
      </c>
      <c r="K24" s="4">
        <f t="shared" si="20"/>
        <v>1603841.6136679871</v>
      </c>
      <c r="L24" s="4">
        <f t="shared" si="20"/>
        <v>1674891.797153479</v>
      </c>
      <c r="M24" s="4">
        <f t="shared" si="20"/>
        <v>1749089.5037673779</v>
      </c>
      <c r="N24" s="4">
        <f t="shared" si="20"/>
        <v>1826574.1687842729</v>
      </c>
      <c r="O24" s="4">
        <f t="shared" si="20"/>
        <v>1907491.4044614162</v>
      </c>
      <c r="P24" s="4">
        <f t="shared" si="20"/>
        <v>1991993.2736790569</v>
      </c>
      <c r="Q24" s="4">
        <f t="shared" si="20"/>
        <v>2080238.5757030391</v>
      </c>
      <c r="R24" s="4">
        <f t="shared" si="20"/>
        <v>2172393.1446066839</v>
      </c>
      <c r="S24" s="4">
        <f t="shared" si="20"/>
        <v>2268630.1609127596</v>
      </c>
      <c r="T24" s="4">
        <f t="shared" si="20"/>
        <v>2369130.4770411951</v>
      </c>
      <c r="U24" s="4">
        <f t="shared" si="20"/>
        <v>2474082.95717412</v>
      </c>
      <c r="V24" s="4">
        <f t="shared" si="20"/>
        <v>2583684.832176934</v>
      </c>
      <c r="W24" s="4">
        <f t="shared" si="20"/>
        <v>2698142.0702423723</v>
      </c>
      <c r="X24" s="4">
        <f t="shared" si="20"/>
        <v>2817669.763954109</v>
      </c>
      <c r="Y24" s="4">
        <f t="shared" si="20"/>
        <v>2942492.5344972764</v>
      </c>
      <c r="Z24" s="4">
        <f t="shared" si="20"/>
        <v>3072844.9537755055</v>
      </c>
      <c r="AA24" s="4">
        <f t="shared" si="20"/>
        <v>3208971.9852277604</v>
      </c>
      <c r="AB24" s="4">
        <f t="shared" si="20"/>
        <v>3351129.4441733505</v>
      </c>
      <c r="AC24" s="4">
        <f t="shared" si="20"/>
        <v>3499584.4785502292</v>
      </c>
      <c r="AD24" s="4">
        <f t="shared" si="20"/>
        <v>3654616.0709500043</v>
      </c>
      <c r="AE24" s="4">
        <f t="shared" si="20"/>
        <v>3816515.5628930898</v>
      </c>
      <c r="AF24" s="4">
        <f t="shared" si="20"/>
        <v>3985587.2023292538</v>
      </c>
      <c r="AG24" s="11"/>
      <c r="AH24" s="11"/>
    </row>
    <row r="25" spans="1:34" x14ac:dyDescent="0.45">
      <c r="A25" t="s">
        <v>5</v>
      </c>
      <c r="C25" s="4">
        <f>$B$5*B12</f>
        <v>320850000</v>
      </c>
      <c r="D25" s="4">
        <f t="shared" ref="D25:AF25" si="21">$B$5*C12</f>
        <v>327150000</v>
      </c>
      <c r="E25" s="4">
        <f t="shared" si="21"/>
        <v>334350000</v>
      </c>
      <c r="F25" s="4">
        <f t="shared" si="21"/>
        <v>342450000</v>
      </c>
      <c r="G25" s="4">
        <f t="shared" si="21"/>
        <v>351000000</v>
      </c>
      <c r="H25" s="4">
        <f t="shared" si="21"/>
        <v>360000000</v>
      </c>
      <c r="I25" s="4">
        <f t="shared" si="21"/>
        <v>374400000</v>
      </c>
      <c r="J25" s="4">
        <f t="shared" si="21"/>
        <v>389250000</v>
      </c>
      <c r="K25" s="4">
        <f t="shared" si="21"/>
        <v>405000000</v>
      </c>
      <c r="L25" s="4">
        <f t="shared" si="21"/>
        <v>421200000</v>
      </c>
      <c r="M25" s="4">
        <f t="shared" si="21"/>
        <v>437850000</v>
      </c>
      <c r="N25" s="4">
        <f t="shared" si="21"/>
        <v>455400000</v>
      </c>
      <c r="O25" s="4">
        <f t="shared" si="21"/>
        <v>473400000</v>
      </c>
      <c r="P25" s="4">
        <f t="shared" si="21"/>
        <v>492300000</v>
      </c>
      <c r="Q25" s="4">
        <f t="shared" si="21"/>
        <v>512100000</v>
      </c>
      <c r="R25" s="4">
        <f t="shared" si="21"/>
        <v>532800000</v>
      </c>
      <c r="S25" s="4">
        <f t="shared" si="21"/>
        <v>553950000</v>
      </c>
      <c r="T25" s="4">
        <f t="shared" si="21"/>
        <v>576000000</v>
      </c>
      <c r="U25" s="4">
        <f t="shared" si="21"/>
        <v>599400000</v>
      </c>
      <c r="V25" s="4">
        <f t="shared" si="21"/>
        <v>623250000</v>
      </c>
      <c r="W25" s="4">
        <f t="shared" si="21"/>
        <v>648000000</v>
      </c>
      <c r="X25" s="4">
        <f t="shared" si="21"/>
        <v>674100000</v>
      </c>
      <c r="Y25" s="4">
        <f t="shared" si="21"/>
        <v>701100000</v>
      </c>
      <c r="Z25" s="4">
        <f t="shared" si="21"/>
        <v>729000000</v>
      </c>
      <c r="AA25" s="4">
        <f t="shared" si="21"/>
        <v>758250000</v>
      </c>
      <c r="AB25" s="4">
        <f t="shared" si="21"/>
        <v>788400000</v>
      </c>
      <c r="AC25" s="4">
        <f t="shared" si="21"/>
        <v>819900000</v>
      </c>
      <c r="AD25" s="4">
        <f t="shared" si="21"/>
        <v>852750000</v>
      </c>
      <c r="AE25" s="4">
        <f t="shared" si="21"/>
        <v>886950000</v>
      </c>
      <c r="AF25" s="4">
        <f t="shared" si="21"/>
        <v>922500000</v>
      </c>
    </row>
    <row r="26" spans="1:34" x14ac:dyDescent="0.45">
      <c r="A26" t="s">
        <v>20</v>
      </c>
      <c r="C26" s="4">
        <f>$B$6*B17</f>
        <v>21936071.428571463</v>
      </c>
      <c r="D26" s="4">
        <f t="shared" ref="D26:AF26" si="22">$B$6*C17</f>
        <v>22434839.285714291</v>
      </c>
      <c r="E26" s="4">
        <f t="shared" si="22"/>
        <v>22933607.142857146</v>
      </c>
      <c r="F26" s="4">
        <f t="shared" si="22"/>
        <v>23432375.000000007</v>
      </c>
      <c r="G26" s="4">
        <f t="shared" si="22"/>
        <v>23931142.857142862</v>
      </c>
      <c r="H26" s="4">
        <f t="shared" si="22"/>
        <v>24429910.714285724</v>
      </c>
      <c r="I26" s="4">
        <f t="shared" si="22"/>
        <v>24928678.571428578</v>
      </c>
      <c r="J26" s="4">
        <f t="shared" si="22"/>
        <v>25427446.42857144</v>
      </c>
      <c r="K26" s="4">
        <f t="shared" si="22"/>
        <v>25926214.285714298</v>
      </c>
      <c r="L26" s="4">
        <f t="shared" si="22"/>
        <v>26424982.142857157</v>
      </c>
      <c r="M26" s="4">
        <f t="shared" si="22"/>
        <v>26923750.000000011</v>
      </c>
      <c r="N26" s="4">
        <f t="shared" si="22"/>
        <v>27422517.857142869</v>
      </c>
      <c r="O26" s="4">
        <f t="shared" si="22"/>
        <v>27921285.714285731</v>
      </c>
      <c r="P26" s="4">
        <f t="shared" si="22"/>
        <v>28420053.571428586</v>
      </c>
      <c r="Q26" s="4">
        <f t="shared" si="22"/>
        <v>28918821.428571444</v>
      </c>
      <c r="R26" s="4">
        <f t="shared" si="22"/>
        <v>29417589.285714298</v>
      </c>
      <c r="S26" s="4">
        <f t="shared" si="22"/>
        <v>29916357.14285716</v>
      </c>
      <c r="T26" s="4">
        <f t="shared" si="22"/>
        <v>30415125.000000019</v>
      </c>
      <c r="U26" s="4">
        <f t="shared" si="22"/>
        <v>30913892.857142877</v>
      </c>
      <c r="V26" s="4">
        <f t="shared" si="22"/>
        <v>31412660.714285731</v>
      </c>
      <c r="W26" s="4">
        <f t="shared" si="22"/>
        <v>31911428.571428593</v>
      </c>
      <c r="X26" s="4">
        <f t="shared" si="22"/>
        <v>32410196.428571451</v>
      </c>
      <c r="Y26" s="4">
        <f t="shared" si="22"/>
        <v>32908964.285714306</v>
      </c>
      <c r="Z26" s="4">
        <f t="shared" si="22"/>
        <v>33407732.142857164</v>
      </c>
      <c r="AA26" s="4">
        <f t="shared" si="22"/>
        <v>33906500.000000022</v>
      </c>
      <c r="AB26" s="4">
        <f t="shared" si="22"/>
        <v>34405267.857142881</v>
      </c>
      <c r="AC26" s="4">
        <f t="shared" si="22"/>
        <v>34904035.714285739</v>
      </c>
      <c r="AD26" s="4">
        <f t="shared" si="22"/>
        <v>35402803.571428597</v>
      </c>
      <c r="AE26" s="4">
        <f t="shared" si="22"/>
        <v>35901571.428571455</v>
      </c>
      <c r="AF26" s="4">
        <f t="shared" si="22"/>
        <v>36400339.285714321</v>
      </c>
    </row>
    <row r="27" spans="1:34" x14ac:dyDescent="0.45">
      <c r="A27" t="s">
        <v>6</v>
      </c>
      <c r="C27" s="4">
        <f>-$B$4*B14</f>
        <v>-711312000</v>
      </c>
      <c r="D27" s="4">
        <f t="shared" ref="D27:AF27" si="23">-$B$4*C14</f>
        <v>-689673543.84905636</v>
      </c>
      <c r="E27" s="4">
        <f t="shared" si="23"/>
        <v>-673722228.45283008</v>
      </c>
      <c r="F27" s="4">
        <f t="shared" si="23"/>
        <v>-657770913.05660355</v>
      </c>
      <c r="G27" s="4">
        <f t="shared" si="23"/>
        <v>-641819597.66037714</v>
      </c>
      <c r="H27" s="4">
        <f t="shared" si="23"/>
        <v>-625868282.26415086</v>
      </c>
      <c r="I27" s="4">
        <f t="shared" si="23"/>
        <v>-609916966.86792445</v>
      </c>
      <c r="J27" s="4">
        <f t="shared" si="23"/>
        <v>-593965651.47169793</v>
      </c>
      <c r="K27" s="4">
        <f t="shared" si="23"/>
        <v>-576592550.8867923</v>
      </c>
      <c r="L27" s="4">
        <f t="shared" si="23"/>
        <v>-560167307.09433961</v>
      </c>
      <c r="M27" s="4">
        <f t="shared" si="23"/>
        <v>-535008239.99999994</v>
      </c>
      <c r="N27" s="4">
        <f t="shared" si="23"/>
        <v>-523119167.99999994</v>
      </c>
      <c r="O27" s="4">
        <f t="shared" si="23"/>
        <v>-511230096</v>
      </c>
      <c r="P27" s="4">
        <f t="shared" si="23"/>
        <v>-499341024</v>
      </c>
      <c r="Q27" s="4">
        <f t="shared" si="23"/>
        <v>-487451952</v>
      </c>
      <c r="R27" s="4">
        <f t="shared" si="23"/>
        <v>-475562880</v>
      </c>
      <c r="S27" s="4">
        <f t="shared" si="23"/>
        <v>-475562880</v>
      </c>
      <c r="T27" s="4">
        <f t="shared" si="23"/>
        <v>-475562880</v>
      </c>
      <c r="U27" s="4">
        <f t="shared" si="23"/>
        <v>-475562880</v>
      </c>
      <c r="V27" s="4">
        <f t="shared" si="23"/>
        <v>-475562880</v>
      </c>
      <c r="W27" s="4">
        <f t="shared" si="23"/>
        <v>-475562880</v>
      </c>
      <c r="X27" s="4">
        <f t="shared" si="23"/>
        <v>-475562880</v>
      </c>
      <c r="Y27" s="4">
        <f t="shared" si="23"/>
        <v>-475562880</v>
      </c>
      <c r="Z27" s="4">
        <f t="shared" si="23"/>
        <v>-475562880</v>
      </c>
      <c r="AA27" s="4">
        <f t="shared" si="23"/>
        <v>-475562880</v>
      </c>
      <c r="AB27" s="4">
        <f t="shared" si="23"/>
        <v>-475562880</v>
      </c>
      <c r="AC27" s="4">
        <f t="shared" si="23"/>
        <v>-475562880</v>
      </c>
      <c r="AD27" s="4">
        <f t="shared" si="23"/>
        <v>-475562880</v>
      </c>
      <c r="AE27" s="4">
        <f t="shared" si="23"/>
        <v>-475562880</v>
      </c>
      <c r="AF27" s="4">
        <f t="shared" si="23"/>
        <v>-475562880</v>
      </c>
    </row>
    <row r="28" spans="1:34" x14ac:dyDescent="0.45">
      <c r="A28" s="3" t="s">
        <v>7</v>
      </c>
      <c r="B28" s="3"/>
      <c r="C28" s="6">
        <f t="shared" ref="C28:AF28" si="24">SUM(C24:C27)</f>
        <v>-367392069.04418933</v>
      </c>
      <c r="D28" s="6">
        <f>SUM(D24:D27)</f>
        <v>-338904615.05904621</v>
      </c>
      <c r="E28" s="6">
        <f t="shared" si="24"/>
        <v>-315202076.64063674</v>
      </c>
      <c r="F28" s="6">
        <f t="shared" si="24"/>
        <v>-290597214.45841575</v>
      </c>
      <c r="G28" s="6">
        <f t="shared" si="24"/>
        <v>-265539925.56964678</v>
      </c>
      <c r="H28" s="6">
        <f t="shared" si="24"/>
        <v>-240030102.47122967</v>
      </c>
      <c r="I28" s="6">
        <f t="shared" si="24"/>
        <v>-209117632.89767689</v>
      </c>
      <c r="J28" s="6">
        <f t="shared" si="24"/>
        <v>-177752399.61013979</v>
      </c>
      <c r="K28" s="6">
        <f t="shared" si="24"/>
        <v>-144062494.98741007</v>
      </c>
      <c r="L28" s="6">
        <f t="shared" si="24"/>
        <v>-110867433.154329</v>
      </c>
      <c r="M28" s="6">
        <f t="shared" si="24"/>
        <v>-68485400.496232569</v>
      </c>
      <c r="N28" s="6">
        <f t="shared" si="24"/>
        <v>-38470075.974072814</v>
      </c>
      <c r="O28" s="6">
        <f t="shared" si="24"/>
        <v>-8001318.8812528253</v>
      </c>
      <c r="P28" s="6">
        <f t="shared" si="24"/>
        <v>23371022.845107675</v>
      </c>
      <c r="Q28" s="6">
        <f t="shared" si="24"/>
        <v>55647108.004274487</v>
      </c>
      <c r="R28" s="6">
        <f t="shared" si="24"/>
        <v>88827102.430320978</v>
      </c>
      <c r="S28" s="6">
        <f t="shared" si="24"/>
        <v>110572107.30376995</v>
      </c>
      <c r="T28" s="6">
        <f t="shared" si="24"/>
        <v>133221375.47704124</v>
      </c>
      <c r="U28" s="6">
        <f t="shared" si="24"/>
        <v>157225095.81431699</v>
      </c>
      <c r="V28" s="6">
        <f t="shared" si="24"/>
        <v>181683465.54646266</v>
      </c>
      <c r="W28" s="6">
        <f t="shared" si="24"/>
        <v>207046690.64167094</v>
      </c>
      <c r="X28" s="6">
        <f t="shared" si="24"/>
        <v>233764986.19252563</v>
      </c>
      <c r="Y28" s="6">
        <f t="shared" si="24"/>
        <v>261388576.82021153</v>
      </c>
      <c r="Z28" s="6">
        <f t="shared" si="24"/>
        <v>289917697.09663272</v>
      </c>
      <c r="AA28" s="6">
        <f t="shared" si="24"/>
        <v>319802591.9852277</v>
      </c>
      <c r="AB28" s="6">
        <f t="shared" si="24"/>
        <v>350593517.30131626</v>
      </c>
      <c r="AC28" s="6">
        <f t="shared" si="24"/>
        <v>382740740.19283593</v>
      </c>
      <c r="AD28" s="6">
        <f t="shared" si="24"/>
        <v>416244539.64237857</v>
      </c>
      <c r="AE28" s="6">
        <f t="shared" si="24"/>
        <v>451105206.9914645</v>
      </c>
      <c r="AF28" s="6">
        <f t="shared" si="24"/>
        <v>487323046.48804355</v>
      </c>
    </row>
    <row r="29" spans="1:34" x14ac:dyDescent="0.45">
      <c r="A29" t="s">
        <v>54</v>
      </c>
      <c r="B29" s="4">
        <v>520000000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4" x14ac:dyDescent="0.45">
      <c r="A30" t="s">
        <v>4</v>
      </c>
      <c r="B30" s="4">
        <f>-B21</f>
        <v>-8100000000</v>
      </c>
    </row>
    <row r="31" spans="1:34" x14ac:dyDescent="0.45">
      <c r="A31" s="3" t="s">
        <v>8</v>
      </c>
      <c r="B31" s="6">
        <f>SUM(B28:B30)</f>
        <v>-7580000000</v>
      </c>
      <c r="C31" s="6">
        <f>SUM(C28:C30)</f>
        <v>-367392069.04418933</v>
      </c>
      <c r="D31" s="6">
        <f t="shared" ref="D31:AF31" si="25">SUM(D28:D30)</f>
        <v>-338904615.05904621</v>
      </c>
      <c r="E31" s="6">
        <f t="shared" si="25"/>
        <v>-315202076.64063674</v>
      </c>
      <c r="F31" s="6">
        <f t="shared" si="25"/>
        <v>-290597214.45841575</v>
      </c>
      <c r="G31" s="6">
        <f t="shared" si="25"/>
        <v>-265539925.56964678</v>
      </c>
      <c r="H31" s="6">
        <f t="shared" si="25"/>
        <v>-240030102.47122967</v>
      </c>
      <c r="I31" s="6">
        <f t="shared" si="25"/>
        <v>-209117632.89767689</v>
      </c>
      <c r="J31" s="6">
        <f t="shared" si="25"/>
        <v>-177752399.61013979</v>
      </c>
      <c r="K31" s="6">
        <f t="shared" si="25"/>
        <v>-144062494.98741007</v>
      </c>
      <c r="L31" s="6">
        <f t="shared" si="25"/>
        <v>-110867433.154329</v>
      </c>
      <c r="M31" s="6">
        <f t="shared" si="25"/>
        <v>-68485400.496232569</v>
      </c>
      <c r="N31" s="6">
        <f t="shared" si="25"/>
        <v>-38470075.974072814</v>
      </c>
      <c r="O31" s="6">
        <f t="shared" si="25"/>
        <v>-8001318.8812528253</v>
      </c>
      <c r="P31" s="6">
        <f t="shared" si="25"/>
        <v>23371022.845107675</v>
      </c>
      <c r="Q31" s="6">
        <f t="shared" si="25"/>
        <v>55647108.004274487</v>
      </c>
      <c r="R31" s="6">
        <f t="shared" si="25"/>
        <v>88827102.430320978</v>
      </c>
      <c r="S31" s="6">
        <f t="shared" si="25"/>
        <v>110572107.30376995</v>
      </c>
      <c r="T31" s="6">
        <f t="shared" si="25"/>
        <v>133221375.47704124</v>
      </c>
      <c r="U31" s="6">
        <f t="shared" si="25"/>
        <v>157225095.81431699</v>
      </c>
      <c r="V31" s="6">
        <f t="shared" si="25"/>
        <v>181683465.54646266</v>
      </c>
      <c r="W31" s="6">
        <f t="shared" si="25"/>
        <v>207046690.64167094</v>
      </c>
      <c r="X31" s="6">
        <f t="shared" si="25"/>
        <v>233764986.19252563</v>
      </c>
      <c r="Y31" s="6">
        <f t="shared" si="25"/>
        <v>261388576.82021153</v>
      </c>
      <c r="Z31" s="6">
        <f t="shared" si="25"/>
        <v>289917697.09663272</v>
      </c>
      <c r="AA31" s="6">
        <f t="shared" si="25"/>
        <v>319802591.9852277</v>
      </c>
      <c r="AB31" s="6">
        <f t="shared" si="25"/>
        <v>350593517.30131626</v>
      </c>
      <c r="AC31" s="6">
        <f t="shared" si="25"/>
        <v>382740740.19283593</v>
      </c>
      <c r="AD31" s="6">
        <f t="shared" si="25"/>
        <v>416244539.64237857</v>
      </c>
      <c r="AE31" s="6">
        <f t="shared" si="25"/>
        <v>451105206.9914645</v>
      </c>
      <c r="AF31" s="6">
        <f t="shared" si="25"/>
        <v>487323046.48804355</v>
      </c>
      <c r="AG31" s="11"/>
    </row>
    <row r="32" spans="1:34" x14ac:dyDescent="0.45">
      <c r="A32" t="s">
        <v>16</v>
      </c>
      <c r="C32" s="4">
        <f>C31</f>
        <v>-367392069.04418933</v>
      </c>
      <c r="D32" s="4">
        <f>C32+D31</f>
        <v>-706296684.10323548</v>
      </c>
      <c r="E32" s="4">
        <f t="shared" ref="E32:AF32" si="26">D32+E31</f>
        <v>-1021498760.7438722</v>
      </c>
      <c r="F32" s="4">
        <f t="shared" si="26"/>
        <v>-1312095975.2022879</v>
      </c>
      <c r="G32" s="4">
        <f t="shared" si="26"/>
        <v>-1577635900.7719347</v>
      </c>
      <c r="H32" s="4">
        <f t="shared" si="26"/>
        <v>-1817666003.2431645</v>
      </c>
      <c r="I32" s="4">
        <f t="shared" si="26"/>
        <v>-2026783636.1408415</v>
      </c>
      <c r="J32" s="4">
        <f t="shared" si="26"/>
        <v>-2204536035.7509813</v>
      </c>
      <c r="K32" s="4">
        <f t="shared" si="26"/>
        <v>-2348598530.7383914</v>
      </c>
      <c r="L32" s="4">
        <f t="shared" si="26"/>
        <v>-2459465963.8927202</v>
      </c>
      <c r="M32" s="4">
        <f t="shared" si="26"/>
        <v>-2527951364.3889527</v>
      </c>
      <c r="N32" s="4">
        <f t="shared" si="26"/>
        <v>-2566421440.3630257</v>
      </c>
      <c r="O32" s="4">
        <f t="shared" si="26"/>
        <v>-2574422759.2442784</v>
      </c>
      <c r="P32" s="4">
        <f t="shared" si="26"/>
        <v>-2551051736.3991709</v>
      </c>
      <c r="Q32" s="4">
        <f t="shared" si="26"/>
        <v>-2495404628.3948965</v>
      </c>
      <c r="R32" s="4">
        <f>Q32+R31</f>
        <v>-2406577525.9645758</v>
      </c>
      <c r="S32" s="4">
        <f t="shared" si="26"/>
        <v>-2296005418.6608057</v>
      </c>
      <c r="T32" s="4">
        <f t="shared" si="26"/>
        <v>-2162784043.1837645</v>
      </c>
      <c r="U32" s="4">
        <f t="shared" si="26"/>
        <v>-2005558947.3694475</v>
      </c>
      <c r="V32" s="4">
        <f t="shared" si="26"/>
        <v>-1823875481.8229847</v>
      </c>
      <c r="W32" s="4">
        <f t="shared" si="26"/>
        <v>-1616828791.1813138</v>
      </c>
      <c r="X32" s="4">
        <f t="shared" si="26"/>
        <v>-1383063804.9887881</v>
      </c>
      <c r="Y32" s="4">
        <f t="shared" si="26"/>
        <v>-1121675228.1685767</v>
      </c>
      <c r="Z32" s="4">
        <f t="shared" si="26"/>
        <v>-831757531.071944</v>
      </c>
      <c r="AA32" s="4">
        <f t="shared" si="26"/>
        <v>-511954939.08671629</v>
      </c>
      <c r="AB32" s="4">
        <f t="shared" si="26"/>
        <v>-161361421.78540003</v>
      </c>
      <c r="AC32" s="4">
        <f t="shared" si="26"/>
        <v>221379318.40743589</v>
      </c>
      <c r="AD32" s="4">
        <f t="shared" si="26"/>
        <v>637623858.04981446</v>
      </c>
      <c r="AE32" s="4">
        <f t="shared" si="26"/>
        <v>1088729065.0412788</v>
      </c>
      <c r="AF32" s="4">
        <f t="shared" si="26"/>
        <v>1576052111.5293224</v>
      </c>
    </row>
    <row r="34" spans="1:8" x14ac:dyDescent="0.45">
      <c r="A34" s="19" t="s">
        <v>81</v>
      </c>
    </row>
    <row r="35" spans="1:8" x14ac:dyDescent="0.45">
      <c r="A35" t="s">
        <v>48</v>
      </c>
      <c r="B35" s="41">
        <v>1682470380.8082299</v>
      </c>
      <c r="C35" t="s">
        <v>49</v>
      </c>
      <c r="D35" s="39">
        <v>-725261101.48817348</v>
      </c>
      <c r="E35" t="s">
        <v>50</v>
      </c>
      <c r="F35" s="51">
        <v>-4122336632.5353351</v>
      </c>
      <c r="G35" t="s">
        <v>86</v>
      </c>
      <c r="H35" s="43">
        <v>15.287192575765999</v>
      </c>
    </row>
    <row r="36" spans="1:8" x14ac:dyDescent="0.45">
      <c r="A36" t="s">
        <v>9</v>
      </c>
      <c r="B36" s="54">
        <v>5.5117841727075678E-2</v>
      </c>
      <c r="C36" t="s">
        <v>9</v>
      </c>
      <c r="D36" s="54">
        <v>3.0255889622685883E-2</v>
      </c>
      <c r="E36" s="14" t="s">
        <v>9</v>
      </c>
      <c r="F36" s="54">
        <v>-8.1326543378240301E-2</v>
      </c>
      <c r="G36" t="s">
        <v>84</v>
      </c>
      <c r="H36" s="41">
        <v>90565401.750516906</v>
      </c>
    </row>
    <row r="37" spans="1:8" x14ac:dyDescent="0.45">
      <c r="B37" s="49"/>
      <c r="D37" s="49"/>
      <c r="F37" s="23"/>
    </row>
    <row r="38" spans="1:8" x14ac:dyDescent="0.45">
      <c r="A38" s="19" t="s">
        <v>80</v>
      </c>
    </row>
    <row r="39" spans="1:8" x14ac:dyDescent="0.45">
      <c r="A39" t="s">
        <v>48</v>
      </c>
      <c r="B39" s="39">
        <v>-3136235920.3390026</v>
      </c>
      <c r="C39" t="s">
        <v>49</v>
      </c>
      <c r="D39" s="39">
        <v>-4021551591.5159383</v>
      </c>
      <c r="E39" t="s">
        <v>50</v>
      </c>
      <c r="F39" s="51">
        <v>-5275151579.3656025</v>
      </c>
      <c r="G39" t="s">
        <v>86</v>
      </c>
      <c r="H39" s="87" t="s">
        <v>82</v>
      </c>
    </row>
    <row r="40" spans="1:8" x14ac:dyDescent="0.45">
      <c r="A40" t="s">
        <v>9</v>
      </c>
      <c r="B40" s="26">
        <v>-3.3453509205050302E-4</v>
      </c>
      <c r="C40" t="s">
        <v>9</v>
      </c>
      <c r="D40" s="54">
        <v>-3.6020197883498861E-2</v>
      </c>
      <c r="E40" s="14" t="s">
        <v>9</v>
      </c>
      <c r="F40" s="54">
        <v>-0.147808184867529</v>
      </c>
      <c r="G40" t="s">
        <v>85</v>
      </c>
      <c r="H40" s="86" t="s">
        <v>83</v>
      </c>
    </row>
    <row r="43" spans="1:8" x14ac:dyDescent="0.45">
      <c r="A43" s="19" t="s">
        <v>91</v>
      </c>
    </row>
    <row r="44" spans="1:8" x14ac:dyDescent="0.45">
      <c r="A44" t="s">
        <v>48</v>
      </c>
      <c r="B44" s="39">
        <v>-8127988484.4461899</v>
      </c>
      <c r="C44" t="s">
        <v>49</v>
      </c>
      <c r="D44" s="39">
        <v>-9349507228.0413208</v>
      </c>
      <c r="E44" t="s">
        <v>50</v>
      </c>
      <c r="F44" s="39">
        <v>-9648077541.8767509</v>
      </c>
    </row>
    <row r="45" spans="1:8" x14ac:dyDescent="0.45">
      <c r="A45" t="s">
        <v>9</v>
      </c>
      <c r="B45" s="26">
        <v>-3.7053526045679464E-2</v>
      </c>
      <c r="C45" t="s">
        <v>9</v>
      </c>
      <c r="D45" s="26">
        <v>-0.1484145237871457</v>
      </c>
      <c r="E45" s="14" t="s">
        <v>9</v>
      </c>
      <c r="F45" s="44" t="e">
        <v>#NUM!</v>
      </c>
    </row>
    <row r="47" spans="1:8" x14ac:dyDescent="0.45">
      <c r="A47" s="19" t="s">
        <v>94</v>
      </c>
      <c r="B47" s="88"/>
    </row>
    <row r="48" spans="1:8" x14ac:dyDescent="0.45">
      <c r="A48" t="s">
        <v>48</v>
      </c>
      <c r="B48" s="39">
        <v>-12946694785.593422</v>
      </c>
      <c r="C48" t="s">
        <v>49</v>
      </c>
      <c r="D48" s="39">
        <v>-12645797718.069088</v>
      </c>
      <c r="E48" t="s">
        <v>50</v>
      </c>
      <c r="F48" s="39">
        <v>-10800892488.70702</v>
      </c>
    </row>
    <row r="49" spans="1:6" x14ac:dyDescent="0.45">
      <c r="A49" t="s">
        <v>9</v>
      </c>
      <c r="B49" s="26" t="e">
        <v>#NUM!</v>
      </c>
      <c r="C49" t="s">
        <v>9</v>
      </c>
      <c r="D49" s="26" t="e">
        <v>#NUM!</v>
      </c>
      <c r="E49" s="14" t="s">
        <v>9</v>
      </c>
      <c r="F49" s="44" t="e">
        <v>#NUM!</v>
      </c>
    </row>
    <row r="51" spans="1:6" x14ac:dyDescent="0.45">
      <c r="A51" s="19" t="s">
        <v>93</v>
      </c>
    </row>
    <row r="52" spans="1:6" x14ac:dyDescent="0.45">
      <c r="A52" t="s">
        <v>48</v>
      </c>
      <c r="B52" s="52">
        <v>19738844482.720207</v>
      </c>
      <c r="C52" t="s">
        <v>49</v>
      </c>
      <c r="D52" s="52">
        <v>7866464202.1305656</v>
      </c>
      <c r="E52" t="s">
        <v>50</v>
      </c>
      <c r="F52" s="39">
        <v>-2250244369.7286615</v>
      </c>
    </row>
    <row r="53" spans="1:6" x14ac:dyDescent="0.45">
      <c r="A53" t="s">
        <v>9</v>
      </c>
      <c r="B53" s="26">
        <v>0.12879248464454074</v>
      </c>
      <c r="C53" t="s">
        <v>9</v>
      </c>
      <c r="D53" s="26">
        <v>0.10519204471902777</v>
      </c>
      <c r="E53" s="14" t="s">
        <v>9</v>
      </c>
      <c r="F53" s="44">
        <v>-1.3542086141638432E-2</v>
      </c>
    </row>
    <row r="55" spans="1:6" x14ac:dyDescent="0.45">
      <c r="A55" s="19" t="s">
        <v>92</v>
      </c>
    </row>
    <row r="56" spans="1:6" x14ac:dyDescent="0.45">
      <c r="A56" t="s">
        <v>48</v>
      </c>
      <c r="B56" s="52">
        <v>14920138181.573</v>
      </c>
      <c r="C56" t="s">
        <v>49</v>
      </c>
      <c r="D56" s="52">
        <v>4570173712.1027966</v>
      </c>
      <c r="E56" t="s">
        <v>50</v>
      </c>
      <c r="F56" s="39">
        <v>-3403059316.5589309</v>
      </c>
    </row>
    <row r="57" spans="1:6" x14ac:dyDescent="0.45">
      <c r="A57" t="s">
        <v>9</v>
      </c>
      <c r="B57" s="26">
        <v>0.111148613532768</v>
      </c>
      <c r="C57" t="s">
        <v>9</v>
      </c>
      <c r="D57" s="26">
        <v>8.1647548487650434E-2</v>
      </c>
      <c r="E57" s="14" t="s">
        <v>9</v>
      </c>
      <c r="F57" s="44">
        <v>-4.9436987001869714E-2</v>
      </c>
    </row>
    <row r="60" spans="1:6" ht="21" x14ac:dyDescent="0.65">
      <c r="A60" s="37"/>
    </row>
    <row r="61" spans="1:6" x14ac:dyDescent="0.45">
      <c r="A61" s="80"/>
      <c r="B61" s="81"/>
      <c r="C61" s="82"/>
    </row>
    <row r="62" spans="1:6" x14ac:dyDescent="0.45">
      <c r="A62" s="83"/>
      <c r="B62" s="84"/>
      <c r="C62" s="82"/>
      <c r="D62" s="14"/>
      <c r="E62" s="14"/>
    </row>
    <row r="63" spans="1:6" x14ac:dyDescent="0.45">
      <c r="A63" s="83"/>
      <c r="B63" s="14"/>
      <c r="D63" s="14"/>
      <c r="E63" s="14"/>
    </row>
    <row r="64" spans="1:6" x14ac:dyDescent="0.45">
      <c r="A64" s="13"/>
      <c r="B64" s="23"/>
      <c r="D64" s="14"/>
      <c r="E64" s="14"/>
    </row>
    <row r="65" spans="1:5" x14ac:dyDescent="0.45">
      <c r="A65" s="13"/>
      <c r="B65" s="14"/>
      <c r="D65" s="14"/>
      <c r="E65" s="14"/>
    </row>
    <row r="66" spans="1:5" x14ac:dyDescent="0.45">
      <c r="A66" s="19"/>
      <c r="B66" s="81"/>
      <c r="C66" s="82"/>
    </row>
    <row r="67" spans="1:5" x14ac:dyDescent="0.45">
      <c r="A67" s="13"/>
      <c r="B67" s="14"/>
      <c r="D67" s="14"/>
      <c r="E67" s="14"/>
    </row>
    <row r="68" spans="1:5" x14ac:dyDescent="0.45">
      <c r="A68" s="13"/>
      <c r="B68" s="14"/>
      <c r="D68" s="14"/>
      <c r="E68" s="14"/>
    </row>
    <row r="69" spans="1:5" x14ac:dyDescent="0.45">
      <c r="A69" s="13"/>
      <c r="B69" s="14"/>
      <c r="D69" s="14"/>
      <c r="E69" s="14"/>
    </row>
    <row r="70" spans="1:5" x14ac:dyDescent="0.45">
      <c r="A70" s="13"/>
      <c r="B70" s="14"/>
      <c r="D70" s="14"/>
      <c r="E70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ED72-E7D4-4B97-8EBC-A6550B96EAB3}">
  <dimension ref="A1:AF42"/>
  <sheetViews>
    <sheetView zoomScale="70" zoomScaleNormal="70" workbookViewId="0">
      <selection activeCell="A22" sqref="A22"/>
    </sheetView>
  </sheetViews>
  <sheetFormatPr baseColWidth="10" defaultRowHeight="14.25" x14ac:dyDescent="0.45"/>
  <cols>
    <col min="1" max="1" width="39.19921875" customWidth="1"/>
    <col min="2" max="2" width="27.6640625" bestFit="1" customWidth="1"/>
    <col min="3" max="3" width="18.265625" customWidth="1"/>
    <col min="4" max="4" width="19.53125" bestFit="1" customWidth="1"/>
    <col min="5" max="5" width="18.73046875" customWidth="1"/>
    <col min="6" max="6" width="22.46484375" customWidth="1"/>
    <col min="7" max="7" width="23.1328125" bestFit="1" customWidth="1"/>
    <col min="8" max="11" width="18.53125" bestFit="1" customWidth="1"/>
    <col min="12" max="32" width="19.53125" bestFit="1" customWidth="1"/>
  </cols>
  <sheetData>
    <row r="1" spans="1:32" ht="18" x14ac:dyDescent="0.55000000000000004">
      <c r="A1" s="1" t="s">
        <v>0</v>
      </c>
      <c r="G1" t="s">
        <v>40</v>
      </c>
      <c r="I1" s="12"/>
      <c r="J1" s="12"/>
    </row>
    <row r="2" spans="1:32" x14ac:dyDescent="0.45">
      <c r="A2" t="s">
        <v>15</v>
      </c>
      <c r="B2" s="9">
        <v>8760</v>
      </c>
      <c r="D2" t="s">
        <v>2</v>
      </c>
      <c r="E2" s="38">
        <v>0.04</v>
      </c>
      <c r="G2" t="s">
        <v>10</v>
      </c>
      <c r="H2" s="10">
        <v>6786002.1500000004</v>
      </c>
      <c r="I2" s="14"/>
    </row>
    <row r="3" spans="1:32" x14ac:dyDescent="0.45">
      <c r="A3" t="s">
        <v>37</v>
      </c>
      <c r="B3" s="9">
        <f>116*B2</f>
        <v>1016160</v>
      </c>
      <c r="D3" t="s">
        <v>3</v>
      </c>
      <c r="E3" s="20" t="s">
        <v>14</v>
      </c>
      <c r="I3" s="15"/>
    </row>
    <row r="4" spans="1:32" x14ac:dyDescent="0.45">
      <c r="A4" t="s">
        <v>27</v>
      </c>
      <c r="B4" s="24">
        <f>B3*1000</f>
        <v>1016160000</v>
      </c>
      <c r="D4" t="s">
        <v>17</v>
      </c>
      <c r="E4" s="45">
        <v>11.7</v>
      </c>
      <c r="G4" s="14"/>
      <c r="H4" s="14"/>
      <c r="I4" s="14"/>
    </row>
    <row r="5" spans="1:32" x14ac:dyDescent="0.45">
      <c r="A5" t="s">
        <v>39</v>
      </c>
      <c r="B5" s="9">
        <v>450000</v>
      </c>
      <c r="D5" t="s">
        <v>66</v>
      </c>
      <c r="E5" s="9">
        <v>1.5</v>
      </c>
      <c r="F5" s="14"/>
      <c r="G5" s="14"/>
    </row>
    <row r="6" spans="1:32" x14ac:dyDescent="0.45">
      <c r="A6" t="s">
        <v>38</v>
      </c>
      <c r="B6" s="9">
        <v>850</v>
      </c>
      <c r="F6" s="14"/>
      <c r="G6" s="14"/>
    </row>
    <row r="7" spans="1:32" x14ac:dyDescent="0.45">
      <c r="F7" s="14"/>
      <c r="G7" s="14"/>
      <c r="H7" s="14"/>
    </row>
    <row r="8" spans="1:32" x14ac:dyDescent="0.45">
      <c r="G8" s="14"/>
      <c r="H8" s="14"/>
      <c r="I8" s="15"/>
    </row>
    <row r="9" spans="1:32" x14ac:dyDescent="0.45">
      <c r="G9" s="14"/>
      <c r="H9" s="14"/>
      <c r="I9" s="14"/>
    </row>
    <row r="10" spans="1:32" ht="15.75" x14ac:dyDescent="0.45">
      <c r="A10" s="27" t="s">
        <v>13</v>
      </c>
      <c r="B10" s="16">
        <v>45658</v>
      </c>
      <c r="C10" s="16">
        <v>46023</v>
      </c>
      <c r="D10" s="16">
        <v>46388</v>
      </c>
      <c r="E10" s="16">
        <v>46753</v>
      </c>
      <c r="F10" s="16">
        <v>47119</v>
      </c>
      <c r="G10" s="16">
        <v>47484</v>
      </c>
      <c r="H10" s="16">
        <v>47849</v>
      </c>
      <c r="I10" s="16">
        <v>48214</v>
      </c>
      <c r="J10" s="16">
        <v>48580</v>
      </c>
      <c r="K10" s="16">
        <v>48945</v>
      </c>
      <c r="L10" s="16">
        <v>49310</v>
      </c>
      <c r="M10" s="16">
        <v>49675</v>
      </c>
      <c r="N10" s="16">
        <v>50041</v>
      </c>
      <c r="O10" s="16">
        <v>50406</v>
      </c>
      <c r="P10" s="16">
        <v>50771</v>
      </c>
      <c r="Q10" s="16">
        <v>51136</v>
      </c>
      <c r="R10" s="16">
        <v>51502</v>
      </c>
      <c r="S10" s="16">
        <v>51867</v>
      </c>
      <c r="T10" s="16">
        <v>52232</v>
      </c>
      <c r="U10" s="16">
        <v>52597</v>
      </c>
      <c r="V10" s="16">
        <v>52963</v>
      </c>
      <c r="W10" s="16">
        <v>53328</v>
      </c>
      <c r="X10" s="16">
        <v>53693</v>
      </c>
      <c r="Y10" s="16">
        <v>54058</v>
      </c>
      <c r="Z10" s="16">
        <v>54424</v>
      </c>
      <c r="AA10" s="16">
        <v>54789</v>
      </c>
      <c r="AB10" s="16">
        <v>55154</v>
      </c>
      <c r="AC10" s="16">
        <v>55519</v>
      </c>
      <c r="AD10" s="16">
        <v>55885</v>
      </c>
      <c r="AE10" s="16">
        <v>56250</v>
      </c>
      <c r="AF10" s="17">
        <v>2055</v>
      </c>
    </row>
    <row r="11" spans="1:32" x14ac:dyDescent="0.45">
      <c r="A11" s="18" t="s">
        <v>62</v>
      </c>
      <c r="B11" s="14">
        <v>1902</v>
      </c>
      <c r="C11" s="14">
        <v>2115</v>
      </c>
      <c r="D11" s="14">
        <v>2370</v>
      </c>
      <c r="E11" s="14">
        <v>2410</v>
      </c>
      <c r="F11" s="14">
        <v>2410</v>
      </c>
      <c r="G11" s="14">
        <v>2410</v>
      </c>
      <c r="H11" s="14">
        <v>2410</v>
      </c>
      <c r="I11" s="14">
        <v>2410</v>
      </c>
      <c r="J11" s="14">
        <v>2410</v>
      </c>
      <c r="K11" s="14">
        <v>2410</v>
      </c>
      <c r="L11" s="14">
        <v>2410</v>
      </c>
      <c r="M11" s="14">
        <v>2410</v>
      </c>
      <c r="N11" s="14">
        <v>2410</v>
      </c>
      <c r="O11" s="14">
        <v>2410</v>
      </c>
      <c r="P11" s="14">
        <v>2410</v>
      </c>
      <c r="Q11" s="14">
        <v>2410</v>
      </c>
      <c r="R11" s="14">
        <v>2410</v>
      </c>
      <c r="S11" s="14">
        <v>2410</v>
      </c>
      <c r="T11" s="14">
        <v>2410</v>
      </c>
      <c r="U11" s="14">
        <v>2410</v>
      </c>
      <c r="V11" s="14">
        <v>2410</v>
      </c>
      <c r="W11" s="14">
        <v>2410</v>
      </c>
      <c r="X11" s="14">
        <v>2410</v>
      </c>
      <c r="Y11" s="14">
        <v>2410</v>
      </c>
      <c r="Z11" s="14">
        <v>2410</v>
      </c>
      <c r="AA11" s="14">
        <v>2410</v>
      </c>
      <c r="AB11" s="14">
        <v>2410</v>
      </c>
      <c r="AC11" s="14">
        <v>2410</v>
      </c>
      <c r="AD11" s="14">
        <v>2418</v>
      </c>
      <c r="AE11" s="14">
        <v>2515</v>
      </c>
      <c r="AF11" s="14">
        <v>2616</v>
      </c>
    </row>
    <row r="12" spans="1:32" x14ac:dyDescent="0.45">
      <c r="A12" s="12" t="s">
        <v>11</v>
      </c>
      <c r="B12" s="14">
        <v>713</v>
      </c>
      <c r="C12" s="14">
        <v>727</v>
      </c>
      <c r="D12" s="14">
        <v>743</v>
      </c>
      <c r="E12" s="14">
        <v>761</v>
      </c>
      <c r="F12" s="14">
        <v>780</v>
      </c>
      <c r="G12" s="14">
        <v>800</v>
      </c>
      <c r="H12" s="14">
        <v>832</v>
      </c>
      <c r="I12" s="14">
        <v>865</v>
      </c>
      <c r="J12" s="14">
        <v>900</v>
      </c>
      <c r="K12" s="14">
        <v>936</v>
      </c>
      <c r="L12" s="14">
        <v>973</v>
      </c>
      <c r="M12" s="14">
        <v>1012</v>
      </c>
      <c r="N12" s="14">
        <v>1052</v>
      </c>
      <c r="O12" s="14">
        <v>1094</v>
      </c>
      <c r="P12" s="14">
        <v>1138</v>
      </c>
      <c r="Q12" s="14">
        <v>1184</v>
      </c>
      <c r="R12" s="14">
        <v>1231</v>
      </c>
      <c r="S12" s="14">
        <v>1280</v>
      </c>
      <c r="T12" s="14">
        <v>1332</v>
      </c>
      <c r="U12" s="14">
        <v>1385</v>
      </c>
      <c r="V12" s="14">
        <v>1440</v>
      </c>
      <c r="W12" s="14">
        <v>1498</v>
      </c>
      <c r="X12" s="14">
        <v>1558</v>
      </c>
      <c r="Y12" s="14">
        <v>1620</v>
      </c>
      <c r="Z12" s="14">
        <v>1685</v>
      </c>
      <c r="AA12" s="14">
        <v>1752</v>
      </c>
      <c r="AB12" s="14">
        <v>1822</v>
      </c>
      <c r="AC12" s="14">
        <v>1895</v>
      </c>
      <c r="AD12" s="14">
        <v>1971</v>
      </c>
      <c r="AE12" s="14">
        <v>2050</v>
      </c>
      <c r="AF12" s="14">
        <v>2132</v>
      </c>
    </row>
    <row r="13" spans="1:32" x14ac:dyDescent="0.45">
      <c r="A13" s="28" t="s">
        <v>12</v>
      </c>
      <c r="B13" s="33">
        <v>2043</v>
      </c>
      <c r="C13" s="30">
        <v>2206</v>
      </c>
      <c r="D13" s="30">
        <v>2382</v>
      </c>
      <c r="E13" s="30">
        <v>2571</v>
      </c>
      <c r="F13" s="30">
        <v>2776</v>
      </c>
      <c r="G13" s="29">
        <v>2997</v>
      </c>
      <c r="H13" s="30">
        <v>3177</v>
      </c>
      <c r="I13" s="30">
        <v>3368</v>
      </c>
      <c r="J13" s="30">
        <v>3571</v>
      </c>
      <c r="K13" s="30">
        <v>3785</v>
      </c>
      <c r="L13" s="30">
        <v>4013</v>
      </c>
      <c r="M13" s="30">
        <v>4254</v>
      </c>
      <c r="N13" s="30">
        <v>4510</v>
      </c>
      <c r="O13" s="30">
        <v>4781</v>
      </c>
      <c r="P13" s="30">
        <v>5068</v>
      </c>
      <c r="Q13" s="29">
        <v>5373</v>
      </c>
      <c r="R13" s="30">
        <v>5636</v>
      </c>
      <c r="S13" s="30">
        <v>5911</v>
      </c>
      <c r="T13" s="30">
        <v>6200</v>
      </c>
      <c r="U13" s="30">
        <v>6503</v>
      </c>
      <c r="V13" s="30">
        <v>6820</v>
      </c>
      <c r="W13" s="30">
        <v>7154</v>
      </c>
      <c r="X13" s="30">
        <v>7503</v>
      </c>
      <c r="Y13" s="30">
        <v>7870</v>
      </c>
      <c r="Z13" s="30">
        <v>8254</v>
      </c>
      <c r="AA13" s="29">
        <v>8658</v>
      </c>
      <c r="AB13" s="30">
        <v>8753</v>
      </c>
      <c r="AC13" s="30">
        <v>8849</v>
      </c>
      <c r="AD13" s="30">
        <v>8946</v>
      </c>
      <c r="AE13" s="30">
        <v>9044</v>
      </c>
      <c r="AF13" s="30">
        <v>9143</v>
      </c>
    </row>
    <row r="14" spans="1:32" x14ac:dyDescent="0.45">
      <c r="A14" s="19" t="s">
        <v>87</v>
      </c>
      <c r="B14" s="42">
        <v>0.7</v>
      </c>
      <c r="C14" s="42">
        <v>0.67870566037735824</v>
      </c>
      <c r="D14" s="42">
        <v>0.66300801886792438</v>
      </c>
      <c r="E14" s="42">
        <v>0.6473103773584904</v>
      </c>
      <c r="F14" s="42">
        <v>0.63161273584905642</v>
      </c>
      <c r="G14" s="42">
        <v>0.61591509433962255</v>
      </c>
      <c r="H14" s="42">
        <v>0.60021745283018857</v>
      </c>
      <c r="I14" s="42">
        <v>0.58451981132075459</v>
      </c>
      <c r="J14" s="42">
        <v>0.56742299528301876</v>
      </c>
      <c r="K14" s="42">
        <v>0.55125896226415094</v>
      </c>
      <c r="L14" s="47">
        <v>0.52649999999999997</v>
      </c>
      <c r="M14" s="42">
        <v>0.51479999999999992</v>
      </c>
      <c r="N14" s="42">
        <v>0.50309999999999999</v>
      </c>
      <c r="O14" s="42">
        <v>0.4914</v>
      </c>
      <c r="P14" s="42">
        <v>0.47970000000000002</v>
      </c>
      <c r="Q14" s="42">
        <v>0.46800000000000003</v>
      </c>
      <c r="R14" s="42">
        <v>0.46800000000000003</v>
      </c>
      <c r="S14" s="42">
        <v>0.46800000000000003</v>
      </c>
      <c r="T14" s="42">
        <v>0.46800000000000003</v>
      </c>
      <c r="U14" s="42">
        <v>0.46800000000000003</v>
      </c>
      <c r="V14" s="42">
        <v>0.46800000000000003</v>
      </c>
      <c r="W14" s="42">
        <v>0.46800000000000003</v>
      </c>
      <c r="X14" s="42">
        <v>0.46800000000000003</v>
      </c>
      <c r="Y14" s="42">
        <v>0.46800000000000003</v>
      </c>
      <c r="Z14" s="42">
        <v>0.46800000000000003</v>
      </c>
      <c r="AA14" s="42">
        <v>0.46800000000000003</v>
      </c>
      <c r="AB14" s="42">
        <v>0.46800000000000003</v>
      </c>
      <c r="AC14" s="42">
        <v>0.46800000000000003</v>
      </c>
      <c r="AD14" s="42">
        <v>0.46800000000000003</v>
      </c>
      <c r="AE14" s="42">
        <v>0.46800000000000003</v>
      </c>
      <c r="AF14" s="42">
        <v>0.46800000000000003</v>
      </c>
    </row>
    <row r="15" spans="1:32" x14ac:dyDescent="0.45">
      <c r="A15" t="s">
        <v>88</v>
      </c>
      <c r="B15" s="42">
        <v>0.7</v>
      </c>
      <c r="C15" s="42">
        <v>0.71560999999999997</v>
      </c>
      <c r="D15" s="42">
        <v>0.73156810299999997</v>
      </c>
      <c r="E15" s="42">
        <v>0.74788207169689991</v>
      </c>
      <c r="F15" s="42">
        <v>0.76455984189574078</v>
      </c>
      <c r="G15" s="42">
        <v>0.78160952637001579</v>
      </c>
      <c r="H15" s="42">
        <v>0.79903941880806717</v>
      </c>
      <c r="I15" s="42">
        <v>0.81685799784748703</v>
      </c>
      <c r="J15" s="42">
        <v>0.83507393119948603</v>
      </c>
      <c r="K15" s="42">
        <v>0.85369607986523455</v>
      </c>
      <c r="L15" s="42">
        <v>0.87273350244622927</v>
      </c>
      <c r="M15" s="42">
        <v>0.87273350244622927</v>
      </c>
      <c r="N15" s="42">
        <v>0.87273350244622927</v>
      </c>
      <c r="O15" s="42">
        <v>0.87273350244622927</v>
      </c>
      <c r="P15" s="42">
        <v>0.87273350244622927</v>
      </c>
      <c r="Q15" s="42">
        <v>0.87273350244622927</v>
      </c>
      <c r="R15" s="42">
        <v>0.87273350244622927</v>
      </c>
      <c r="S15" s="42">
        <v>0.87273350244622927</v>
      </c>
      <c r="T15" s="42">
        <v>0.87273350244622927</v>
      </c>
      <c r="U15" s="42">
        <v>0.87273350244622927</v>
      </c>
      <c r="V15" s="42">
        <v>0.87273350244622927</v>
      </c>
      <c r="W15" s="42">
        <v>0.87273350244622927</v>
      </c>
      <c r="X15" s="42">
        <v>0.87273350244622927</v>
      </c>
      <c r="Y15" s="42">
        <v>0.87273350244622927</v>
      </c>
      <c r="Z15" s="42">
        <v>0.87273350244622927</v>
      </c>
      <c r="AA15" s="42">
        <v>0.87273350244622927</v>
      </c>
      <c r="AB15" s="42">
        <v>0.87273350244622927</v>
      </c>
      <c r="AC15" s="42">
        <v>0.87273350244622927</v>
      </c>
      <c r="AD15" s="42">
        <v>0.87273350244622927</v>
      </c>
      <c r="AE15" s="42">
        <v>0.87273350244622927</v>
      </c>
      <c r="AF15" s="42">
        <v>0.87273350244622927</v>
      </c>
    </row>
    <row r="16" spans="1:32" x14ac:dyDescent="0.45">
      <c r="A16" s="31" t="s">
        <v>95</v>
      </c>
      <c r="B16" s="56">
        <v>0.16708800000000001</v>
      </c>
      <c r="C16" s="56">
        <v>0.17448999840000001</v>
      </c>
      <c r="D16" s="56">
        <v>0.18221990532912002</v>
      </c>
      <c r="E16" s="56">
        <v>0.19029224713520004</v>
      </c>
      <c r="F16" s="56">
        <v>0.19872219368328942</v>
      </c>
      <c r="G16" s="56">
        <v>0.20752558686345915</v>
      </c>
      <c r="H16" s="56">
        <v>0.21671897036151039</v>
      </c>
      <c r="I16" s="56">
        <v>0.2263196207485253</v>
      </c>
      <c r="J16" s="56">
        <v>0.23634557994768496</v>
      </c>
      <c r="K16" s="56">
        <v>0.24681568913936741</v>
      </c>
      <c r="L16" s="56">
        <v>0.25774962416824138</v>
      </c>
      <c r="M16" s="56">
        <v>0.26916793251889448</v>
      </c>
      <c r="N16" s="56">
        <v>0.28109207192948149</v>
      </c>
      <c r="O16" s="56">
        <v>0.29354445071595753</v>
      </c>
      <c r="P16" s="56">
        <v>0.30654846988267442</v>
      </c>
      <c r="Q16" s="56">
        <v>0.32012856709847692</v>
      </c>
      <c r="R16" s="56">
        <v>0.33431026262093944</v>
      </c>
      <c r="S16" s="56">
        <v>0.34912020725504705</v>
      </c>
      <c r="T16" s="56">
        <v>0.36458623243644567</v>
      </c>
      <c r="U16" s="56">
        <v>0.38073740253338023</v>
      </c>
      <c r="V16" s="56">
        <v>0.397604069465609</v>
      </c>
      <c r="W16" s="56">
        <v>0.41521792974293548</v>
      </c>
      <c r="X16" s="56">
        <v>0.43361208403054752</v>
      </c>
      <c r="Y16" s="56">
        <v>0.45282109935310078</v>
      </c>
      <c r="Z16" s="56">
        <v>0.47288107405444313</v>
      </c>
      <c r="AA16" s="56">
        <v>0.49382970563505496</v>
      </c>
      <c r="AB16" s="56">
        <v>0.51570636159468786</v>
      </c>
      <c r="AC16" s="56">
        <v>0.53855215341333251</v>
      </c>
      <c r="AD16" s="56">
        <v>0.56241001380954314</v>
      </c>
      <c r="AE16" s="56">
        <v>0.58732477742130595</v>
      </c>
      <c r="AF16" s="56">
        <v>0.61334326506106984</v>
      </c>
    </row>
    <row r="17" spans="1:32" x14ac:dyDescent="0.45">
      <c r="A17" s="19" t="s">
        <v>41</v>
      </c>
      <c r="B17" s="40">
        <v>25807.142857142899</v>
      </c>
      <c r="C17" s="40">
        <v>26393.928571428576</v>
      </c>
      <c r="D17" s="40">
        <v>26980.71428571429</v>
      </c>
      <c r="E17" s="40">
        <v>27567.500000000007</v>
      </c>
      <c r="F17" s="40">
        <v>28154.285714285721</v>
      </c>
      <c r="G17" s="40">
        <v>28741.071428571438</v>
      </c>
      <c r="H17" s="40">
        <v>29327.857142857152</v>
      </c>
      <c r="I17" s="40">
        <v>29914.64285714287</v>
      </c>
      <c r="J17" s="40">
        <v>30501.428571428587</v>
      </c>
      <c r="K17" s="40">
        <v>31088.214285714301</v>
      </c>
      <c r="L17" s="40">
        <v>31675.000000000015</v>
      </c>
      <c r="M17" s="40">
        <v>32261.785714285728</v>
      </c>
      <c r="N17" s="40">
        <v>32848.571428571449</v>
      </c>
      <c r="O17" s="40">
        <v>33435.357142857159</v>
      </c>
      <c r="P17" s="40">
        <v>34022.142857142877</v>
      </c>
      <c r="Q17" s="40">
        <v>34608.928571428587</v>
      </c>
      <c r="R17" s="40">
        <v>35195.714285714304</v>
      </c>
      <c r="S17" s="40">
        <v>35782.500000000022</v>
      </c>
      <c r="T17" s="40">
        <v>36369.285714285739</v>
      </c>
      <c r="U17" s="40">
        <v>36956.071428571449</v>
      </c>
      <c r="V17" s="40">
        <v>37542.857142857167</v>
      </c>
      <c r="W17" s="40">
        <v>38129.642857142884</v>
      </c>
      <c r="X17" s="40">
        <v>38716.428571428594</v>
      </c>
      <c r="Y17" s="40">
        <v>39303.214285714312</v>
      </c>
      <c r="Z17" s="40">
        <v>39890.000000000029</v>
      </c>
      <c r="AA17" s="40">
        <v>40476.785714285739</v>
      </c>
      <c r="AB17" s="40">
        <v>41063.571428571457</v>
      </c>
      <c r="AC17" s="40">
        <v>41650.357142857174</v>
      </c>
      <c r="AD17" s="40">
        <v>42237.142857142891</v>
      </c>
      <c r="AE17" s="40">
        <v>42823.928571428609</v>
      </c>
      <c r="AF17" s="40">
        <v>43425.212018140628</v>
      </c>
    </row>
    <row r="20" spans="1:32" ht="18" x14ac:dyDescent="0.55000000000000004">
      <c r="A20" s="1"/>
    </row>
    <row r="21" spans="1:32" x14ac:dyDescent="0.45">
      <c r="B21" s="7">
        <f>0</f>
        <v>0</v>
      </c>
      <c r="C21" s="7">
        <f>B21+1</f>
        <v>1</v>
      </c>
      <c r="D21" s="7">
        <f t="shared" ref="D21:AF21" si="0">C21+1</f>
        <v>2</v>
      </c>
      <c r="E21" s="7">
        <f t="shared" si="0"/>
        <v>3</v>
      </c>
      <c r="F21" s="7">
        <f t="shared" si="0"/>
        <v>4</v>
      </c>
      <c r="G21" s="7">
        <f t="shared" si="0"/>
        <v>5</v>
      </c>
      <c r="H21" s="7">
        <f t="shared" si="0"/>
        <v>6</v>
      </c>
      <c r="I21" s="7">
        <f t="shared" si="0"/>
        <v>7</v>
      </c>
      <c r="J21" s="7">
        <f t="shared" si="0"/>
        <v>8</v>
      </c>
      <c r="K21" s="7">
        <f t="shared" si="0"/>
        <v>9</v>
      </c>
      <c r="L21" s="7">
        <f t="shared" si="0"/>
        <v>10</v>
      </c>
      <c r="M21" s="7">
        <f t="shared" si="0"/>
        <v>11</v>
      </c>
      <c r="N21" s="7">
        <f t="shared" si="0"/>
        <v>12</v>
      </c>
      <c r="O21" s="7">
        <f t="shared" si="0"/>
        <v>13</v>
      </c>
      <c r="P21" s="7">
        <f t="shared" si="0"/>
        <v>14</v>
      </c>
      <c r="Q21" s="7">
        <f t="shared" si="0"/>
        <v>15</v>
      </c>
      <c r="R21" s="7">
        <f t="shared" si="0"/>
        <v>16</v>
      </c>
      <c r="S21" s="7">
        <f t="shared" si="0"/>
        <v>17</v>
      </c>
      <c r="T21" s="7">
        <f t="shared" si="0"/>
        <v>18</v>
      </c>
      <c r="U21" s="7">
        <f t="shared" si="0"/>
        <v>19</v>
      </c>
      <c r="V21" s="7">
        <f t="shared" si="0"/>
        <v>20</v>
      </c>
      <c r="W21" s="7">
        <f t="shared" si="0"/>
        <v>21</v>
      </c>
      <c r="X21" s="7">
        <f t="shared" si="0"/>
        <v>22</v>
      </c>
      <c r="Y21" s="7">
        <f t="shared" si="0"/>
        <v>23</v>
      </c>
      <c r="Z21" s="7">
        <f t="shared" si="0"/>
        <v>24</v>
      </c>
      <c r="AA21" s="7">
        <f t="shared" si="0"/>
        <v>25</v>
      </c>
      <c r="AB21" s="7">
        <f t="shared" si="0"/>
        <v>26</v>
      </c>
      <c r="AC21" s="7">
        <f t="shared" si="0"/>
        <v>27</v>
      </c>
      <c r="AD21" s="7">
        <f t="shared" si="0"/>
        <v>28</v>
      </c>
      <c r="AE21" s="7">
        <f t="shared" si="0"/>
        <v>29</v>
      </c>
      <c r="AF21" s="7">
        <f t="shared" si="0"/>
        <v>30</v>
      </c>
    </row>
    <row r="22" spans="1:32" x14ac:dyDescent="0.45">
      <c r="A22" s="3" t="s">
        <v>25</v>
      </c>
      <c r="B22" s="2"/>
      <c r="C22" s="4">
        <f>-$H$2*B16</f>
        <v>-1133859.5272392002</v>
      </c>
      <c r="D22" s="4">
        <f t="shared" ref="D22:AF22" si="1">-$H$2*C16</f>
        <v>-1184089.5042958967</v>
      </c>
      <c r="E22" s="4">
        <f t="shared" si="1"/>
        <v>-1236544.6693362051</v>
      </c>
      <c r="F22" s="4">
        <f t="shared" si="1"/>
        <v>-1291323.5981877989</v>
      </c>
      <c r="G22" s="4">
        <f t="shared" si="1"/>
        <v>-1348529.2335875186</v>
      </c>
      <c r="H22" s="4">
        <f t="shared" si="1"/>
        <v>-1408269.0786354456</v>
      </c>
      <c r="I22" s="4">
        <f t="shared" si="1"/>
        <v>-1470655.3988189958</v>
      </c>
      <c r="J22" s="4">
        <f t="shared" si="1"/>
        <v>-1535805.4329866774</v>
      </c>
      <c r="K22" s="4">
        <f t="shared" si="1"/>
        <v>-1603841.6136679871</v>
      </c>
      <c r="L22" s="4">
        <f t="shared" si="1"/>
        <v>-1674891.797153479</v>
      </c>
      <c r="M22" s="4">
        <f t="shared" si="1"/>
        <v>-1749089.5037673779</v>
      </c>
      <c r="N22" s="4">
        <f t="shared" si="1"/>
        <v>-1826574.1687842729</v>
      </c>
      <c r="O22" s="4">
        <f t="shared" si="1"/>
        <v>-1907491.4044614162</v>
      </c>
      <c r="P22" s="4">
        <f t="shared" si="1"/>
        <v>-1991993.2736790569</v>
      </c>
      <c r="Q22" s="4">
        <f t="shared" si="1"/>
        <v>-2080238.5757030391</v>
      </c>
      <c r="R22" s="4">
        <f t="shared" si="1"/>
        <v>-2172393.1446066839</v>
      </c>
      <c r="S22" s="4">
        <f t="shared" si="1"/>
        <v>-2268630.1609127596</v>
      </c>
      <c r="T22" s="4">
        <f t="shared" si="1"/>
        <v>-2369130.4770411951</v>
      </c>
      <c r="U22" s="4">
        <f t="shared" si="1"/>
        <v>-2474082.95717412</v>
      </c>
      <c r="V22" s="4">
        <f t="shared" si="1"/>
        <v>-2583684.832176934</v>
      </c>
      <c r="W22" s="4">
        <f t="shared" si="1"/>
        <v>-2698142.0702423723</v>
      </c>
      <c r="X22" s="4">
        <f t="shared" si="1"/>
        <v>-2817669.763954109</v>
      </c>
      <c r="Y22" s="4">
        <f t="shared" si="1"/>
        <v>-2942492.5344972764</v>
      </c>
      <c r="Z22" s="4">
        <f t="shared" si="1"/>
        <v>-3072844.9537755055</v>
      </c>
      <c r="AA22" s="4">
        <f t="shared" si="1"/>
        <v>-3208971.9852277604</v>
      </c>
      <c r="AB22" s="4">
        <f t="shared" si="1"/>
        <v>-3351129.4441733505</v>
      </c>
      <c r="AC22" s="4">
        <f t="shared" si="1"/>
        <v>-3499584.4785502292</v>
      </c>
      <c r="AD22" s="4">
        <f t="shared" si="1"/>
        <v>-3654616.0709500043</v>
      </c>
      <c r="AE22" s="4">
        <f t="shared" si="1"/>
        <v>-3816515.5628930898</v>
      </c>
      <c r="AF22" s="4">
        <f t="shared" si="1"/>
        <v>-3985587.2023292538</v>
      </c>
    </row>
    <row r="23" spans="1:32" x14ac:dyDescent="0.45">
      <c r="A23" t="s">
        <v>23</v>
      </c>
      <c r="C23" s="4">
        <f t="shared" ref="C23:AF23" si="2">-$B$5*B11</f>
        <v>-855900000</v>
      </c>
      <c r="D23" s="4">
        <f t="shared" si="2"/>
        <v>-951750000</v>
      </c>
      <c r="E23" s="4">
        <f t="shared" si="2"/>
        <v>-1066500000</v>
      </c>
      <c r="F23" s="4">
        <f t="shared" si="2"/>
        <v>-1084500000</v>
      </c>
      <c r="G23" s="4">
        <f t="shared" si="2"/>
        <v>-1084500000</v>
      </c>
      <c r="H23" s="4">
        <f t="shared" si="2"/>
        <v>-1084500000</v>
      </c>
      <c r="I23" s="4">
        <f t="shared" si="2"/>
        <v>-1084500000</v>
      </c>
      <c r="J23" s="4">
        <f t="shared" si="2"/>
        <v>-1084500000</v>
      </c>
      <c r="K23" s="4">
        <f t="shared" si="2"/>
        <v>-1084500000</v>
      </c>
      <c r="L23" s="4">
        <f t="shared" si="2"/>
        <v>-1084500000</v>
      </c>
      <c r="M23" s="4">
        <f t="shared" si="2"/>
        <v>-1084500000</v>
      </c>
      <c r="N23" s="4">
        <f t="shared" si="2"/>
        <v>-1084500000</v>
      </c>
      <c r="O23" s="4">
        <f t="shared" si="2"/>
        <v>-1084500000</v>
      </c>
      <c r="P23" s="4">
        <f t="shared" si="2"/>
        <v>-1084500000</v>
      </c>
      <c r="Q23" s="4">
        <f t="shared" si="2"/>
        <v>-1084500000</v>
      </c>
      <c r="R23" s="4">
        <f t="shared" si="2"/>
        <v>-1084500000</v>
      </c>
      <c r="S23" s="4">
        <f t="shared" si="2"/>
        <v>-1084500000</v>
      </c>
      <c r="T23" s="4">
        <f t="shared" si="2"/>
        <v>-1084500000</v>
      </c>
      <c r="U23" s="4">
        <f t="shared" si="2"/>
        <v>-1084500000</v>
      </c>
      <c r="V23" s="4">
        <f t="shared" si="2"/>
        <v>-1084500000</v>
      </c>
      <c r="W23" s="4">
        <f t="shared" si="2"/>
        <v>-1084500000</v>
      </c>
      <c r="X23" s="4">
        <f t="shared" si="2"/>
        <v>-1084500000</v>
      </c>
      <c r="Y23" s="4">
        <f t="shared" si="2"/>
        <v>-1084500000</v>
      </c>
      <c r="Z23" s="4">
        <f t="shared" si="2"/>
        <v>-1084500000</v>
      </c>
      <c r="AA23" s="4">
        <f t="shared" si="2"/>
        <v>-1084500000</v>
      </c>
      <c r="AB23" s="4">
        <f t="shared" si="2"/>
        <v>-1084500000</v>
      </c>
      <c r="AC23" s="4">
        <f t="shared" si="2"/>
        <v>-1084500000</v>
      </c>
      <c r="AD23" s="4">
        <f t="shared" si="2"/>
        <v>-1084500000</v>
      </c>
      <c r="AE23" s="4">
        <f t="shared" si="2"/>
        <v>-1088100000</v>
      </c>
      <c r="AF23" s="4">
        <f t="shared" si="2"/>
        <v>-1131750000</v>
      </c>
    </row>
    <row r="24" spans="1:32" x14ac:dyDescent="0.45">
      <c r="A24" t="s">
        <v>24</v>
      </c>
      <c r="C24" s="4">
        <f>-$B$6*B17</f>
        <v>-21936071.428571463</v>
      </c>
      <c r="D24" s="4">
        <f t="shared" ref="D24:AF24" si="3">-$B$6*C17</f>
        <v>-22434839.285714291</v>
      </c>
      <c r="E24" s="4">
        <f t="shared" si="3"/>
        <v>-22933607.142857146</v>
      </c>
      <c r="F24" s="4">
        <f t="shared" si="3"/>
        <v>-23432375.000000007</v>
      </c>
      <c r="G24" s="4">
        <f t="shared" si="3"/>
        <v>-23931142.857142862</v>
      </c>
      <c r="H24" s="4">
        <f t="shared" si="3"/>
        <v>-24429910.714285724</v>
      </c>
      <c r="I24" s="4">
        <f t="shared" si="3"/>
        <v>-24928678.571428578</v>
      </c>
      <c r="J24" s="4">
        <f t="shared" si="3"/>
        <v>-25427446.42857144</v>
      </c>
      <c r="K24" s="4">
        <f t="shared" si="3"/>
        <v>-25926214.285714298</v>
      </c>
      <c r="L24" s="4">
        <f t="shared" si="3"/>
        <v>-26424982.142857157</v>
      </c>
      <c r="M24" s="4">
        <f t="shared" si="3"/>
        <v>-26923750.000000011</v>
      </c>
      <c r="N24" s="4">
        <f t="shared" si="3"/>
        <v>-27422517.857142869</v>
      </c>
      <c r="O24" s="4">
        <f t="shared" si="3"/>
        <v>-27921285.714285731</v>
      </c>
      <c r="P24" s="4">
        <f t="shared" si="3"/>
        <v>-28420053.571428586</v>
      </c>
      <c r="Q24" s="4">
        <f t="shared" si="3"/>
        <v>-28918821.428571444</v>
      </c>
      <c r="R24" s="4">
        <f t="shared" si="3"/>
        <v>-29417589.285714298</v>
      </c>
      <c r="S24" s="4">
        <f t="shared" si="3"/>
        <v>-29916357.14285716</v>
      </c>
      <c r="T24" s="4">
        <f t="shared" si="3"/>
        <v>-30415125.000000019</v>
      </c>
      <c r="U24" s="4">
        <f t="shared" si="3"/>
        <v>-30913892.857142877</v>
      </c>
      <c r="V24" s="4">
        <f t="shared" si="3"/>
        <v>-31412660.714285731</v>
      </c>
      <c r="W24" s="4">
        <f t="shared" si="3"/>
        <v>-31911428.571428593</v>
      </c>
      <c r="X24" s="4">
        <f t="shared" si="3"/>
        <v>-32410196.428571451</v>
      </c>
      <c r="Y24" s="4">
        <f t="shared" si="3"/>
        <v>-32908964.285714306</v>
      </c>
      <c r="Z24" s="4">
        <f t="shared" si="3"/>
        <v>-33407732.142857164</v>
      </c>
      <c r="AA24" s="4">
        <f t="shared" si="3"/>
        <v>-33906500.000000022</v>
      </c>
      <c r="AB24" s="4">
        <f t="shared" si="3"/>
        <v>-34405267.857142881</v>
      </c>
      <c r="AC24" s="4">
        <f t="shared" si="3"/>
        <v>-34904035.714285739</v>
      </c>
      <c r="AD24" s="4">
        <f t="shared" si="3"/>
        <v>-35402803.571428597</v>
      </c>
      <c r="AE24" s="4">
        <f t="shared" si="3"/>
        <v>-35901571.428571455</v>
      </c>
      <c r="AF24" s="4">
        <f t="shared" si="3"/>
        <v>-36400339.285714321</v>
      </c>
    </row>
    <row r="25" spans="1:32" x14ac:dyDescent="0.45">
      <c r="A25" t="s">
        <v>73</v>
      </c>
      <c r="C25" s="4">
        <f t="shared" ref="C25:AF25" si="4">$B$4*B14</f>
        <v>711312000</v>
      </c>
      <c r="D25" s="4">
        <f t="shared" si="4"/>
        <v>689673543.84905636</v>
      </c>
      <c r="E25" s="4">
        <f t="shared" si="4"/>
        <v>673722228.45283008</v>
      </c>
      <c r="F25" s="4">
        <f t="shared" si="4"/>
        <v>657770913.05660355</v>
      </c>
      <c r="G25" s="4">
        <f t="shared" si="4"/>
        <v>641819597.66037714</v>
      </c>
      <c r="H25" s="4">
        <f t="shared" si="4"/>
        <v>625868282.26415086</v>
      </c>
      <c r="I25" s="4">
        <f t="shared" si="4"/>
        <v>609916966.86792445</v>
      </c>
      <c r="J25" s="4">
        <f t="shared" si="4"/>
        <v>593965651.47169793</v>
      </c>
      <c r="K25" s="4">
        <f t="shared" si="4"/>
        <v>576592550.8867923</v>
      </c>
      <c r="L25" s="4">
        <f t="shared" si="4"/>
        <v>560167307.09433961</v>
      </c>
      <c r="M25" s="4">
        <f t="shared" si="4"/>
        <v>535008239.99999994</v>
      </c>
      <c r="N25" s="4">
        <f t="shared" si="4"/>
        <v>523119167.99999994</v>
      </c>
      <c r="O25" s="4">
        <f t="shared" si="4"/>
        <v>511230096</v>
      </c>
      <c r="P25" s="4">
        <f t="shared" si="4"/>
        <v>499341024</v>
      </c>
      <c r="Q25" s="4">
        <f t="shared" si="4"/>
        <v>487451952</v>
      </c>
      <c r="R25" s="4">
        <f t="shared" si="4"/>
        <v>475562880</v>
      </c>
      <c r="S25" s="4">
        <f t="shared" si="4"/>
        <v>475562880</v>
      </c>
      <c r="T25" s="4">
        <f t="shared" si="4"/>
        <v>475562880</v>
      </c>
      <c r="U25" s="4">
        <f t="shared" si="4"/>
        <v>475562880</v>
      </c>
      <c r="V25" s="4">
        <f t="shared" si="4"/>
        <v>475562880</v>
      </c>
      <c r="W25" s="4">
        <f t="shared" si="4"/>
        <v>475562880</v>
      </c>
      <c r="X25" s="4">
        <f t="shared" si="4"/>
        <v>475562880</v>
      </c>
      <c r="Y25" s="4">
        <f t="shared" si="4"/>
        <v>475562880</v>
      </c>
      <c r="Z25" s="4">
        <f t="shared" si="4"/>
        <v>475562880</v>
      </c>
      <c r="AA25" s="4">
        <f t="shared" si="4"/>
        <v>475562880</v>
      </c>
      <c r="AB25" s="4">
        <f t="shared" si="4"/>
        <v>475562880</v>
      </c>
      <c r="AC25" s="4">
        <f t="shared" si="4"/>
        <v>475562880</v>
      </c>
      <c r="AD25" s="4">
        <f t="shared" si="4"/>
        <v>475562880</v>
      </c>
      <c r="AE25" s="4">
        <f t="shared" si="4"/>
        <v>475562880</v>
      </c>
      <c r="AF25" s="4">
        <f t="shared" si="4"/>
        <v>475562880</v>
      </c>
    </row>
    <row r="26" spans="1:32" x14ac:dyDescent="0.45">
      <c r="A26" s="3" t="s">
        <v>7</v>
      </c>
      <c r="B26" s="3"/>
      <c r="C26" s="6">
        <f>SUM(C22:C25)</f>
        <v>-167657930.95581067</v>
      </c>
      <c r="D26" s="6">
        <f t="shared" ref="D26:AF26" si="5">SUM(D22:D25)</f>
        <v>-285695384.94095385</v>
      </c>
      <c r="E26" s="6">
        <f t="shared" si="5"/>
        <v>-416947923.35936332</v>
      </c>
      <c r="F26" s="6">
        <f t="shared" si="5"/>
        <v>-451452785.54158413</v>
      </c>
      <c r="G26" s="6">
        <f t="shared" si="5"/>
        <v>-467960074.43035328</v>
      </c>
      <c r="H26" s="6">
        <f t="shared" si="5"/>
        <v>-484469897.52877021</v>
      </c>
      <c r="I26" s="6">
        <f t="shared" si="5"/>
        <v>-500982367.10232306</v>
      </c>
      <c r="J26" s="6">
        <f t="shared" si="5"/>
        <v>-517497600.38986027</v>
      </c>
      <c r="K26" s="6">
        <f t="shared" si="5"/>
        <v>-535437505.01259005</v>
      </c>
      <c r="L26" s="6">
        <f t="shared" si="5"/>
        <v>-552432566.84567094</v>
      </c>
      <c r="M26" s="6">
        <f t="shared" si="5"/>
        <v>-578164599.50376749</v>
      </c>
      <c r="N26" s="6">
        <f t="shared" si="5"/>
        <v>-590629924.02592731</v>
      </c>
      <c r="O26" s="6">
        <f t="shared" si="5"/>
        <v>-603098681.11874723</v>
      </c>
      <c r="P26" s="6">
        <f t="shared" si="5"/>
        <v>-615571022.84510756</v>
      </c>
      <c r="Q26" s="6">
        <f t="shared" si="5"/>
        <v>-628047108.00427461</v>
      </c>
      <c r="R26" s="6">
        <f t="shared" si="5"/>
        <v>-640527102.43032098</v>
      </c>
      <c r="S26" s="6">
        <f t="shared" si="5"/>
        <v>-641122107.30376983</v>
      </c>
      <c r="T26" s="6">
        <f t="shared" si="5"/>
        <v>-641721375.47704124</v>
      </c>
      <c r="U26" s="6">
        <f t="shared" si="5"/>
        <v>-642325095.81431699</v>
      </c>
      <c r="V26" s="6">
        <f t="shared" si="5"/>
        <v>-642933465.54646254</v>
      </c>
      <c r="W26" s="6">
        <f t="shared" si="5"/>
        <v>-643546690.64167094</v>
      </c>
      <c r="X26" s="6">
        <f t="shared" si="5"/>
        <v>-644164986.19252563</v>
      </c>
      <c r="Y26" s="6">
        <f t="shared" si="5"/>
        <v>-644788576.82021165</v>
      </c>
      <c r="Z26" s="6">
        <f t="shared" si="5"/>
        <v>-645417697.09663248</v>
      </c>
      <c r="AA26" s="6">
        <f t="shared" si="5"/>
        <v>-646052591.98522782</v>
      </c>
      <c r="AB26" s="6">
        <f t="shared" si="5"/>
        <v>-646693517.30131626</v>
      </c>
      <c r="AC26" s="6">
        <f t="shared" si="5"/>
        <v>-647340740.19283605</v>
      </c>
      <c r="AD26" s="6">
        <f t="shared" si="5"/>
        <v>-647994539.64237857</v>
      </c>
      <c r="AE26" s="6">
        <f t="shared" si="5"/>
        <v>-652255206.99146461</v>
      </c>
      <c r="AF26" s="6">
        <f t="shared" si="5"/>
        <v>-696573046.48804355</v>
      </c>
    </row>
    <row r="27" spans="1:32" x14ac:dyDescent="0.45">
      <c r="A27" t="s">
        <v>63</v>
      </c>
      <c r="B27" s="35">
        <v>7580000000</v>
      </c>
    </row>
    <row r="28" spans="1:32" x14ac:dyDescent="0.45">
      <c r="A28" s="3" t="s">
        <v>8</v>
      </c>
      <c r="B28" s="4">
        <f>SUM(B27)</f>
        <v>7580000000</v>
      </c>
      <c r="C28" s="6">
        <f t="shared" ref="C28:AF28" si="6">SUM(C26:C27)</f>
        <v>-167657930.95581067</v>
      </c>
      <c r="D28" s="6">
        <f t="shared" si="6"/>
        <v>-285695384.94095385</v>
      </c>
      <c r="E28" s="6">
        <f t="shared" si="6"/>
        <v>-416947923.35936332</v>
      </c>
      <c r="F28" s="6">
        <f t="shared" si="6"/>
        <v>-451452785.54158413</v>
      </c>
      <c r="G28" s="6">
        <f t="shared" si="6"/>
        <v>-467960074.43035328</v>
      </c>
      <c r="H28" s="6">
        <f t="shared" si="6"/>
        <v>-484469897.52877021</v>
      </c>
      <c r="I28" s="6">
        <f t="shared" si="6"/>
        <v>-500982367.10232306</v>
      </c>
      <c r="J28" s="6">
        <f t="shared" si="6"/>
        <v>-517497600.38986027</v>
      </c>
      <c r="K28" s="6">
        <f t="shared" si="6"/>
        <v>-535437505.01259005</v>
      </c>
      <c r="L28" s="6">
        <f t="shared" si="6"/>
        <v>-552432566.84567094</v>
      </c>
      <c r="M28" s="6">
        <f t="shared" si="6"/>
        <v>-578164599.50376749</v>
      </c>
      <c r="N28" s="6">
        <f t="shared" si="6"/>
        <v>-590629924.02592731</v>
      </c>
      <c r="O28" s="6">
        <f t="shared" si="6"/>
        <v>-603098681.11874723</v>
      </c>
      <c r="P28" s="6">
        <f t="shared" si="6"/>
        <v>-615571022.84510756</v>
      </c>
      <c r="Q28" s="6">
        <f t="shared" si="6"/>
        <v>-628047108.00427461</v>
      </c>
      <c r="R28" s="6">
        <f t="shared" si="6"/>
        <v>-640527102.43032098</v>
      </c>
      <c r="S28" s="6">
        <f t="shared" si="6"/>
        <v>-641122107.30376983</v>
      </c>
      <c r="T28" s="6">
        <f t="shared" si="6"/>
        <v>-641721375.47704124</v>
      </c>
      <c r="U28" s="6">
        <f t="shared" si="6"/>
        <v>-642325095.81431699</v>
      </c>
      <c r="V28" s="6">
        <f t="shared" si="6"/>
        <v>-642933465.54646254</v>
      </c>
      <c r="W28" s="6">
        <f t="shared" si="6"/>
        <v>-643546690.64167094</v>
      </c>
      <c r="X28" s="6">
        <f t="shared" si="6"/>
        <v>-644164986.19252563</v>
      </c>
      <c r="Y28" s="6">
        <f t="shared" si="6"/>
        <v>-644788576.82021165</v>
      </c>
      <c r="Z28" s="6">
        <f t="shared" si="6"/>
        <v>-645417697.09663248</v>
      </c>
      <c r="AA28" s="6">
        <f t="shared" si="6"/>
        <v>-646052591.98522782</v>
      </c>
      <c r="AB28" s="6">
        <f t="shared" si="6"/>
        <v>-646693517.30131626</v>
      </c>
      <c r="AC28" s="6">
        <f t="shared" si="6"/>
        <v>-647340740.19283605</v>
      </c>
      <c r="AD28" s="6">
        <f t="shared" si="6"/>
        <v>-647994539.64237857</v>
      </c>
      <c r="AE28" s="6">
        <f t="shared" si="6"/>
        <v>-652255206.99146461</v>
      </c>
      <c r="AF28" s="6">
        <f t="shared" si="6"/>
        <v>-696573046.48804355</v>
      </c>
    </row>
    <row r="29" spans="1:32" x14ac:dyDescent="0.45">
      <c r="A29" t="s">
        <v>26</v>
      </c>
      <c r="C29" s="4">
        <f>C28</f>
        <v>-167657930.95581067</v>
      </c>
      <c r="D29" s="4">
        <f>C29+D28</f>
        <v>-453353315.89676452</v>
      </c>
      <c r="E29" s="4">
        <f>D29+E28</f>
        <v>-870301239.25612783</v>
      </c>
      <c r="F29" s="4">
        <f t="shared" ref="F29:AF29" si="7">E29+F28</f>
        <v>-1321754024.7977118</v>
      </c>
      <c r="G29" s="4">
        <f t="shared" si="7"/>
        <v>-1789714099.228065</v>
      </c>
      <c r="H29" s="4">
        <f t="shared" si="7"/>
        <v>-2274183996.756835</v>
      </c>
      <c r="I29" s="4">
        <f>H29+I28</f>
        <v>-2775166363.859158</v>
      </c>
      <c r="J29" s="4">
        <f t="shared" si="7"/>
        <v>-3292663964.2490182</v>
      </c>
      <c r="K29" s="4">
        <f t="shared" si="7"/>
        <v>-3828101469.2616081</v>
      </c>
      <c r="L29" s="4">
        <f t="shared" si="7"/>
        <v>-4380534036.1072788</v>
      </c>
      <c r="M29" s="4">
        <f t="shared" si="7"/>
        <v>-4958698635.6110458</v>
      </c>
      <c r="N29" s="4">
        <f t="shared" si="7"/>
        <v>-5549328559.6369734</v>
      </c>
      <c r="O29" s="4">
        <f t="shared" si="7"/>
        <v>-6152427240.7557201</v>
      </c>
      <c r="P29" s="4">
        <f t="shared" si="7"/>
        <v>-6767998263.6008282</v>
      </c>
      <c r="Q29" s="4">
        <f t="shared" si="7"/>
        <v>-7396045371.6051025</v>
      </c>
      <c r="R29" s="4">
        <f t="shared" si="7"/>
        <v>-8036572474.0354233</v>
      </c>
      <c r="S29" s="4">
        <f t="shared" si="7"/>
        <v>-8677694581.3391933</v>
      </c>
      <c r="T29" s="4">
        <f t="shared" si="7"/>
        <v>-9319415956.8162346</v>
      </c>
      <c r="U29" s="4">
        <f t="shared" si="7"/>
        <v>-9961741052.6305523</v>
      </c>
      <c r="V29" s="4">
        <f t="shared" si="7"/>
        <v>-10604674518.177015</v>
      </c>
      <c r="W29" s="4">
        <f t="shared" si="7"/>
        <v>-11248221208.818686</v>
      </c>
      <c r="X29" s="4">
        <f t="shared" si="7"/>
        <v>-11892386195.011211</v>
      </c>
      <c r="Y29" s="4">
        <f t="shared" si="7"/>
        <v>-12537174771.831423</v>
      </c>
      <c r="Z29" s="4">
        <f t="shared" si="7"/>
        <v>-13182592468.928055</v>
      </c>
      <c r="AA29" s="4">
        <f t="shared" si="7"/>
        <v>-13828645060.913282</v>
      </c>
      <c r="AB29" s="4">
        <f t="shared" si="7"/>
        <v>-14475338578.2146</v>
      </c>
      <c r="AC29" s="4">
        <f t="shared" si="7"/>
        <v>-15122679318.407436</v>
      </c>
      <c r="AD29" s="4">
        <f t="shared" si="7"/>
        <v>-15770673858.049814</v>
      </c>
      <c r="AE29" s="4">
        <f t="shared" si="7"/>
        <v>-16422929065.041279</v>
      </c>
      <c r="AF29" s="4">
        <f t="shared" si="7"/>
        <v>-17119502111.529322</v>
      </c>
    </row>
    <row r="31" spans="1:32" x14ac:dyDescent="0.45">
      <c r="A31" s="19" t="s">
        <v>70</v>
      </c>
    </row>
    <row r="32" spans="1:32" x14ac:dyDescent="0.45">
      <c r="A32" t="s">
        <v>52</v>
      </c>
      <c r="B32" s="22">
        <f>NPV(E2,C28:AF28)+B28</f>
        <v>-1682470380.8082256</v>
      </c>
      <c r="C32" t="s">
        <v>49</v>
      </c>
      <c r="D32" s="52">
        <f>NPV(E2,C28:V28)+B28</f>
        <v>725261101.48817348</v>
      </c>
      <c r="E32" t="s">
        <v>53</v>
      </c>
      <c r="F32" s="52">
        <f>NPV(E2,C28:L28)+B28</f>
        <v>4122336632.5353351</v>
      </c>
      <c r="G32" s="21"/>
    </row>
    <row r="33" spans="1:6" x14ac:dyDescent="0.45">
      <c r="A33" t="s">
        <v>9</v>
      </c>
      <c r="B33" s="53">
        <f>IRR(B28:AF28)</f>
        <v>5.5117841727075234E-2</v>
      </c>
      <c r="C33" t="s">
        <v>9</v>
      </c>
      <c r="D33" s="54">
        <f>IRR(B28:V28)</f>
        <v>3.0255889622686105E-2</v>
      </c>
      <c r="E33" s="14" t="s">
        <v>72</v>
      </c>
      <c r="F33" s="54">
        <f>IRR(B28:L28)</f>
        <v>-8.1326543378240412E-2</v>
      </c>
    </row>
    <row r="34" spans="1:6" x14ac:dyDescent="0.45">
      <c r="B34" s="49"/>
    </row>
    <row r="36" spans="1:6" ht="21" x14ac:dyDescent="0.65">
      <c r="A36" s="37"/>
    </row>
    <row r="37" spans="1:6" x14ac:dyDescent="0.45">
      <c r="A37" s="80"/>
      <c r="B37" s="81"/>
      <c r="C37" s="82"/>
    </row>
    <row r="38" spans="1:6" x14ac:dyDescent="0.45">
      <c r="A38" s="83"/>
      <c r="B38" s="84"/>
      <c r="C38" s="82"/>
      <c r="D38" s="14"/>
      <c r="E38" s="14"/>
    </row>
    <row r="39" spans="1:6" x14ac:dyDescent="0.45">
      <c r="A39" s="83"/>
      <c r="B39" s="14"/>
      <c r="D39" s="14"/>
      <c r="E39" s="14"/>
    </row>
    <row r="40" spans="1:6" x14ac:dyDescent="0.45">
      <c r="A40" s="13"/>
      <c r="B40" s="23"/>
      <c r="D40" s="14"/>
      <c r="E40" s="14"/>
    </row>
    <row r="41" spans="1:6" x14ac:dyDescent="0.45">
      <c r="A41" s="13"/>
      <c r="B41" s="14"/>
      <c r="D41" s="14"/>
      <c r="E41" s="14"/>
    </row>
    <row r="42" spans="1:6" x14ac:dyDescent="0.45">
      <c r="A42" s="19"/>
      <c r="B42" s="81"/>
      <c r="C42" s="8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16C3-6459-4E32-814A-2E5849E27CDA}">
  <dimension ref="A1:G32"/>
  <sheetViews>
    <sheetView zoomScale="91" zoomScaleNormal="91" workbookViewId="0">
      <selection activeCell="B2" sqref="B2"/>
    </sheetView>
  </sheetViews>
  <sheetFormatPr baseColWidth="10" defaultRowHeight="14.25" x14ac:dyDescent="0.45"/>
  <cols>
    <col min="4" max="4" width="14.265625" bestFit="1" customWidth="1"/>
  </cols>
  <sheetData>
    <row r="1" spans="1:7" x14ac:dyDescent="0.45">
      <c r="A1" s="25" t="s">
        <v>13</v>
      </c>
      <c r="B1" s="19" t="s">
        <v>75</v>
      </c>
      <c r="C1" s="19" t="s">
        <v>76</v>
      </c>
      <c r="E1" t="s">
        <v>79</v>
      </c>
    </row>
    <row r="2" spans="1:7" x14ac:dyDescent="0.45">
      <c r="A2" s="5">
        <v>2025</v>
      </c>
      <c r="B2" s="57">
        <v>1902</v>
      </c>
      <c r="C2" s="55">
        <f>SLOPE(A2:A32,B2:B32)</f>
        <v>4.326998766408803E-2</v>
      </c>
      <c r="E2" t="s">
        <v>77</v>
      </c>
      <c r="G2" s="36" t="s">
        <v>78</v>
      </c>
    </row>
    <row r="3" spans="1:7" x14ac:dyDescent="0.45">
      <c r="A3" s="5">
        <f>A2+1</f>
        <v>2026</v>
      </c>
      <c r="B3" s="57">
        <v>2115</v>
      </c>
    </row>
    <row r="4" spans="1:7" x14ac:dyDescent="0.45">
      <c r="A4" s="5">
        <f t="shared" ref="A4:A32" si="0">A3+1</f>
        <v>2027</v>
      </c>
      <c r="B4" s="57">
        <v>2370</v>
      </c>
    </row>
    <row r="5" spans="1:7" x14ac:dyDescent="0.45">
      <c r="A5" s="5">
        <f t="shared" si="0"/>
        <v>2028</v>
      </c>
      <c r="B5" s="57">
        <v>2410</v>
      </c>
    </row>
    <row r="6" spans="1:7" x14ac:dyDescent="0.45">
      <c r="A6" s="5">
        <f t="shared" si="0"/>
        <v>2029</v>
      </c>
      <c r="B6" s="57">
        <v>2410</v>
      </c>
    </row>
    <row r="7" spans="1:7" x14ac:dyDescent="0.45">
      <c r="A7" s="5">
        <f t="shared" si="0"/>
        <v>2030</v>
      </c>
      <c r="B7" s="57">
        <v>2410</v>
      </c>
    </row>
    <row r="8" spans="1:7" x14ac:dyDescent="0.45">
      <c r="A8" s="5">
        <f t="shared" si="0"/>
        <v>2031</v>
      </c>
      <c r="B8" s="57">
        <v>2410</v>
      </c>
    </row>
    <row r="9" spans="1:7" x14ac:dyDescent="0.45">
      <c r="A9" s="5">
        <f t="shared" si="0"/>
        <v>2032</v>
      </c>
      <c r="B9" s="57">
        <v>2410</v>
      </c>
    </row>
    <row r="10" spans="1:7" x14ac:dyDescent="0.45">
      <c r="A10" s="5">
        <f t="shared" si="0"/>
        <v>2033</v>
      </c>
      <c r="B10" s="57">
        <v>2410</v>
      </c>
    </row>
    <row r="11" spans="1:7" x14ac:dyDescent="0.45">
      <c r="A11" s="5">
        <f t="shared" si="0"/>
        <v>2034</v>
      </c>
      <c r="B11" s="57">
        <v>2410</v>
      </c>
    </row>
    <row r="12" spans="1:7" x14ac:dyDescent="0.45">
      <c r="A12" s="5">
        <f t="shared" si="0"/>
        <v>2035</v>
      </c>
      <c r="B12" s="57">
        <v>2410</v>
      </c>
    </row>
    <row r="13" spans="1:7" x14ac:dyDescent="0.45">
      <c r="A13" s="5">
        <f t="shared" si="0"/>
        <v>2036</v>
      </c>
      <c r="B13" s="57">
        <v>2410</v>
      </c>
    </row>
    <row r="14" spans="1:7" x14ac:dyDescent="0.45">
      <c r="A14" s="5">
        <f t="shared" si="0"/>
        <v>2037</v>
      </c>
      <c r="B14" s="57">
        <v>2410</v>
      </c>
    </row>
    <row r="15" spans="1:7" x14ac:dyDescent="0.45">
      <c r="A15" s="5">
        <f t="shared" si="0"/>
        <v>2038</v>
      </c>
      <c r="B15" s="57">
        <v>2410</v>
      </c>
    </row>
    <row r="16" spans="1:7" x14ac:dyDescent="0.45">
      <c r="A16" s="5">
        <f t="shared" si="0"/>
        <v>2039</v>
      </c>
      <c r="B16" s="57">
        <v>2410</v>
      </c>
    </row>
    <row r="17" spans="1:2" x14ac:dyDescent="0.45">
      <c r="A17" s="5">
        <f t="shared" si="0"/>
        <v>2040</v>
      </c>
      <c r="B17" s="57">
        <v>2410</v>
      </c>
    </row>
    <row r="18" spans="1:2" x14ac:dyDescent="0.45">
      <c r="A18" s="5">
        <f t="shared" si="0"/>
        <v>2041</v>
      </c>
      <c r="B18" s="57">
        <v>2410</v>
      </c>
    </row>
    <row r="19" spans="1:2" x14ac:dyDescent="0.45">
      <c r="A19" s="5">
        <f t="shared" si="0"/>
        <v>2042</v>
      </c>
      <c r="B19" s="57">
        <v>2410</v>
      </c>
    </row>
    <row r="20" spans="1:2" x14ac:dyDescent="0.45">
      <c r="A20" s="5">
        <f t="shared" si="0"/>
        <v>2043</v>
      </c>
      <c r="B20" s="57">
        <v>2410</v>
      </c>
    </row>
    <row r="21" spans="1:2" x14ac:dyDescent="0.45">
      <c r="A21" s="5">
        <f t="shared" si="0"/>
        <v>2044</v>
      </c>
      <c r="B21" s="57">
        <v>2410</v>
      </c>
    </row>
    <row r="22" spans="1:2" x14ac:dyDescent="0.45">
      <c r="A22" s="5">
        <f t="shared" si="0"/>
        <v>2045</v>
      </c>
      <c r="B22" s="57">
        <v>2410</v>
      </c>
    </row>
    <row r="23" spans="1:2" x14ac:dyDescent="0.45">
      <c r="A23" s="5">
        <f t="shared" si="0"/>
        <v>2046</v>
      </c>
      <c r="B23" s="57">
        <v>2410</v>
      </c>
    </row>
    <row r="24" spans="1:2" x14ac:dyDescent="0.45">
      <c r="A24" s="5">
        <f t="shared" si="0"/>
        <v>2047</v>
      </c>
      <c r="B24" s="57">
        <v>2410</v>
      </c>
    </row>
    <row r="25" spans="1:2" x14ac:dyDescent="0.45">
      <c r="A25" s="5">
        <f t="shared" si="0"/>
        <v>2048</v>
      </c>
      <c r="B25" s="57">
        <v>2410</v>
      </c>
    </row>
    <row r="26" spans="1:2" x14ac:dyDescent="0.45">
      <c r="A26" s="5">
        <f t="shared" si="0"/>
        <v>2049</v>
      </c>
      <c r="B26" s="57">
        <v>2410</v>
      </c>
    </row>
    <row r="27" spans="1:2" x14ac:dyDescent="0.45">
      <c r="A27" s="5">
        <f t="shared" si="0"/>
        <v>2050</v>
      </c>
      <c r="B27" s="57">
        <v>2410</v>
      </c>
    </row>
    <row r="28" spans="1:2" x14ac:dyDescent="0.45">
      <c r="A28" s="5">
        <f t="shared" si="0"/>
        <v>2051</v>
      </c>
      <c r="B28" s="57">
        <v>2410</v>
      </c>
    </row>
    <row r="29" spans="1:2" x14ac:dyDescent="0.45">
      <c r="A29" s="5">
        <f t="shared" si="0"/>
        <v>2052</v>
      </c>
      <c r="B29" s="57">
        <v>2410</v>
      </c>
    </row>
    <row r="30" spans="1:2" x14ac:dyDescent="0.45">
      <c r="A30" s="5">
        <f t="shared" si="0"/>
        <v>2053</v>
      </c>
      <c r="B30" s="57">
        <v>2418</v>
      </c>
    </row>
    <row r="31" spans="1:2" x14ac:dyDescent="0.45">
      <c r="A31" s="5">
        <f t="shared" si="0"/>
        <v>2054</v>
      </c>
      <c r="B31" s="57">
        <v>2515</v>
      </c>
    </row>
    <row r="32" spans="1:2" x14ac:dyDescent="0.45">
      <c r="A32" s="5">
        <f t="shared" si="0"/>
        <v>2055</v>
      </c>
      <c r="B32" s="57">
        <v>2616</v>
      </c>
    </row>
  </sheetData>
  <hyperlinks>
    <hyperlink ref="G2" r:id="rId1" xr:uid="{64520223-60D6-49FB-AE98-A4FE31AD5F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9A21-A848-42A9-8F74-BAC8A0ED050A}">
  <dimension ref="A1:F33"/>
  <sheetViews>
    <sheetView tabSelected="1" zoomScale="98" workbookViewId="0">
      <selection activeCell="B2" sqref="B2"/>
    </sheetView>
  </sheetViews>
  <sheetFormatPr baseColWidth="10" defaultRowHeight="14.25" x14ac:dyDescent="0.45"/>
  <cols>
    <col min="2" max="2" width="14.265625" bestFit="1" customWidth="1"/>
    <col min="5" max="5" width="36.9296875" customWidth="1"/>
  </cols>
  <sheetData>
    <row r="1" spans="1:6" x14ac:dyDescent="0.45">
      <c r="A1" s="25" t="s">
        <v>13</v>
      </c>
      <c r="B1" s="25" t="s">
        <v>19</v>
      </c>
      <c r="E1" s="19" t="s">
        <v>71</v>
      </c>
    </row>
    <row r="2" spans="1:6" x14ac:dyDescent="0.45">
      <c r="A2" s="5">
        <v>2024</v>
      </c>
      <c r="B2" s="48">
        <v>0.16</v>
      </c>
      <c r="E2" t="s">
        <v>59</v>
      </c>
      <c r="F2" s="36" t="s">
        <v>68</v>
      </c>
    </row>
    <row r="3" spans="1:6" x14ac:dyDescent="0.45">
      <c r="A3" s="5">
        <f>2025</f>
        <v>2025</v>
      </c>
      <c r="B3" s="50">
        <v>0.16708800000000001</v>
      </c>
      <c r="C3" s="34"/>
    </row>
    <row r="4" spans="1:6" x14ac:dyDescent="0.45">
      <c r="A4" s="5">
        <f>A3+1</f>
        <v>2026</v>
      </c>
      <c r="B4" s="50">
        <v>0.17448999840000001</v>
      </c>
      <c r="C4" s="34"/>
      <c r="E4" s="19" t="s">
        <v>67</v>
      </c>
      <c r="F4" s="19">
        <v>1.5</v>
      </c>
    </row>
    <row r="5" spans="1:6" x14ac:dyDescent="0.45">
      <c r="A5" s="5">
        <f t="shared" ref="A5:A33" si="0">A4+1</f>
        <v>2027</v>
      </c>
      <c r="B5" s="50">
        <v>0.18221990532912002</v>
      </c>
      <c r="C5" s="34"/>
      <c r="E5" t="s">
        <v>74</v>
      </c>
    </row>
    <row r="6" spans="1:6" x14ac:dyDescent="0.45">
      <c r="A6" s="5">
        <f t="shared" si="0"/>
        <v>2028</v>
      </c>
      <c r="B6" s="50">
        <v>0.19029224713520004</v>
      </c>
      <c r="C6" s="34"/>
    </row>
    <row r="7" spans="1:6" x14ac:dyDescent="0.45">
      <c r="A7" s="5">
        <f t="shared" si="0"/>
        <v>2029</v>
      </c>
      <c r="B7" s="50">
        <v>0.19872219368328942</v>
      </c>
      <c r="C7" s="34"/>
    </row>
    <row r="8" spans="1:6" x14ac:dyDescent="0.45">
      <c r="A8" s="5">
        <f t="shared" si="0"/>
        <v>2030</v>
      </c>
      <c r="B8" s="50">
        <v>0.20752558686345915</v>
      </c>
      <c r="C8" s="34"/>
    </row>
    <row r="9" spans="1:6" x14ac:dyDescent="0.45">
      <c r="A9" s="5">
        <f t="shared" si="0"/>
        <v>2031</v>
      </c>
      <c r="B9" s="50">
        <v>0.21671897036151039</v>
      </c>
      <c r="C9" s="34"/>
    </row>
    <row r="10" spans="1:6" x14ac:dyDescent="0.45">
      <c r="A10" s="5">
        <f t="shared" si="0"/>
        <v>2032</v>
      </c>
      <c r="B10" s="50">
        <v>0.2263196207485253</v>
      </c>
      <c r="C10" s="34"/>
    </row>
    <row r="11" spans="1:6" x14ac:dyDescent="0.45">
      <c r="A11" s="5">
        <f t="shared" si="0"/>
        <v>2033</v>
      </c>
      <c r="B11" s="50">
        <v>0.23634557994768496</v>
      </c>
      <c r="C11" s="34"/>
    </row>
    <row r="12" spans="1:6" x14ac:dyDescent="0.45">
      <c r="A12" s="5">
        <f t="shared" si="0"/>
        <v>2034</v>
      </c>
      <c r="B12" s="50">
        <v>0.24681568913936741</v>
      </c>
      <c r="C12" s="34"/>
    </row>
    <row r="13" spans="1:6" x14ac:dyDescent="0.45">
      <c r="A13" s="5">
        <f t="shared" si="0"/>
        <v>2035</v>
      </c>
      <c r="B13" s="50">
        <v>0.25774962416824138</v>
      </c>
      <c r="C13" s="34"/>
    </row>
    <row r="14" spans="1:6" x14ac:dyDescent="0.45">
      <c r="A14" s="5">
        <f t="shared" si="0"/>
        <v>2036</v>
      </c>
      <c r="B14" s="50">
        <v>0.26916793251889448</v>
      </c>
      <c r="C14" s="34"/>
    </row>
    <row r="15" spans="1:6" x14ac:dyDescent="0.45">
      <c r="A15" s="5">
        <f t="shared" si="0"/>
        <v>2037</v>
      </c>
      <c r="B15" s="50">
        <v>0.28109207192948149</v>
      </c>
      <c r="C15" s="34"/>
    </row>
    <row r="16" spans="1:6" x14ac:dyDescent="0.45">
      <c r="A16" s="5">
        <f t="shared" si="0"/>
        <v>2038</v>
      </c>
      <c r="B16" s="50">
        <v>0.29354445071595753</v>
      </c>
      <c r="C16" s="34"/>
    </row>
    <row r="17" spans="1:3" x14ac:dyDescent="0.45">
      <c r="A17" s="5">
        <f t="shared" si="0"/>
        <v>2039</v>
      </c>
      <c r="B17" s="50">
        <v>0.30654846988267442</v>
      </c>
    </row>
    <row r="18" spans="1:3" x14ac:dyDescent="0.45">
      <c r="A18" s="5">
        <f t="shared" si="0"/>
        <v>2040</v>
      </c>
      <c r="B18" s="50">
        <v>0.32012856709847692</v>
      </c>
      <c r="C18" s="34"/>
    </row>
    <row r="19" spans="1:3" x14ac:dyDescent="0.45">
      <c r="A19" s="5">
        <f t="shared" si="0"/>
        <v>2041</v>
      </c>
      <c r="B19" s="50">
        <v>0.33431026262093944</v>
      </c>
      <c r="C19" s="34"/>
    </row>
    <row r="20" spans="1:3" x14ac:dyDescent="0.45">
      <c r="A20" s="5">
        <f t="shared" si="0"/>
        <v>2042</v>
      </c>
      <c r="B20" s="50">
        <v>0.34912020725504705</v>
      </c>
      <c r="C20" s="34"/>
    </row>
    <row r="21" spans="1:3" x14ac:dyDescent="0.45">
      <c r="A21" s="5">
        <f t="shared" si="0"/>
        <v>2043</v>
      </c>
      <c r="B21" s="50">
        <v>0.36458623243644567</v>
      </c>
      <c r="C21" s="34"/>
    </row>
    <row r="22" spans="1:3" x14ac:dyDescent="0.45">
      <c r="A22" s="5">
        <f t="shared" si="0"/>
        <v>2044</v>
      </c>
      <c r="B22" s="50">
        <v>0.38073740253338023</v>
      </c>
      <c r="C22" s="34"/>
    </row>
    <row r="23" spans="1:3" x14ac:dyDescent="0.45">
      <c r="A23" s="5">
        <f t="shared" si="0"/>
        <v>2045</v>
      </c>
      <c r="B23" s="50">
        <v>0.397604069465609</v>
      </c>
      <c r="C23" s="34"/>
    </row>
    <row r="24" spans="1:3" x14ac:dyDescent="0.45">
      <c r="A24" s="5">
        <f t="shared" si="0"/>
        <v>2046</v>
      </c>
      <c r="B24" s="50">
        <v>0.41521792974293548</v>
      </c>
      <c r="C24" s="34"/>
    </row>
    <row r="25" spans="1:3" x14ac:dyDescent="0.45">
      <c r="A25" s="5">
        <f t="shared" si="0"/>
        <v>2047</v>
      </c>
      <c r="B25" s="50">
        <v>0.43361208403054752</v>
      </c>
      <c r="C25" s="34"/>
    </row>
    <row r="26" spans="1:3" x14ac:dyDescent="0.45">
      <c r="A26" s="5">
        <f t="shared" si="0"/>
        <v>2048</v>
      </c>
      <c r="B26" s="50">
        <v>0.45282109935310078</v>
      </c>
      <c r="C26" s="34"/>
    </row>
    <row r="27" spans="1:3" x14ac:dyDescent="0.45">
      <c r="A27" s="5">
        <f t="shared" si="0"/>
        <v>2049</v>
      </c>
      <c r="B27" s="50">
        <v>0.47288107405444313</v>
      </c>
      <c r="C27" s="34"/>
    </row>
    <row r="28" spans="1:3" x14ac:dyDescent="0.45">
      <c r="A28" s="5">
        <f t="shared" si="0"/>
        <v>2050</v>
      </c>
      <c r="B28" s="50">
        <v>0.49382970563505496</v>
      </c>
      <c r="C28" s="34"/>
    </row>
    <row r="29" spans="1:3" x14ac:dyDescent="0.45">
      <c r="A29" s="5">
        <f t="shared" si="0"/>
        <v>2051</v>
      </c>
      <c r="B29" s="50">
        <v>0.51570636159468786</v>
      </c>
      <c r="C29" s="34"/>
    </row>
    <row r="30" spans="1:3" x14ac:dyDescent="0.45">
      <c r="A30" s="5">
        <f t="shared" si="0"/>
        <v>2052</v>
      </c>
      <c r="B30" s="50">
        <v>0.53855215341333251</v>
      </c>
      <c r="C30" s="34"/>
    </row>
    <row r="31" spans="1:3" x14ac:dyDescent="0.45">
      <c r="A31" s="5">
        <f t="shared" si="0"/>
        <v>2053</v>
      </c>
      <c r="B31" s="50">
        <v>0.56241001380954314</v>
      </c>
      <c r="C31" s="34"/>
    </row>
    <row r="32" spans="1:3" x14ac:dyDescent="0.45">
      <c r="A32" s="5">
        <f t="shared" si="0"/>
        <v>2054</v>
      </c>
      <c r="B32" s="50">
        <v>0.58732477742130595</v>
      </c>
      <c r="C32" s="34"/>
    </row>
    <row r="33" spans="1:2" x14ac:dyDescent="0.45">
      <c r="A33" s="5">
        <f t="shared" si="0"/>
        <v>2055</v>
      </c>
      <c r="B33" s="50">
        <v>0.61334326506106984</v>
      </c>
    </row>
  </sheetData>
  <hyperlinks>
    <hyperlink ref="F2" r:id="rId1" xr:uid="{F134F609-FC49-4829-AD03-29ACC9E50A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21E-058F-482D-A8A2-6B9883F2C100}">
  <dimension ref="A1:G32"/>
  <sheetViews>
    <sheetView topLeftCell="B1" zoomScale="102" zoomScaleNormal="100" workbookViewId="0">
      <selection activeCell="F2" sqref="F2"/>
    </sheetView>
  </sheetViews>
  <sheetFormatPr baseColWidth="10" defaultRowHeight="14.25" x14ac:dyDescent="0.45"/>
  <cols>
    <col min="2" max="2" width="13.265625" bestFit="1" customWidth="1"/>
    <col min="5" max="5" width="40.6640625" customWidth="1"/>
    <col min="6" max="6" width="8.19921875" customWidth="1"/>
  </cols>
  <sheetData>
    <row r="1" spans="1:7" x14ac:dyDescent="0.45">
      <c r="A1" s="25" t="s">
        <v>13</v>
      </c>
      <c r="B1" s="25" t="s">
        <v>18</v>
      </c>
      <c r="E1" t="s">
        <v>57</v>
      </c>
    </row>
    <row r="2" spans="1:7" x14ac:dyDescent="0.45">
      <c r="A2" s="5">
        <f>2025</f>
        <v>2025</v>
      </c>
      <c r="B2" s="58">
        <v>0.7</v>
      </c>
      <c r="C2" s="23"/>
      <c r="E2" t="s">
        <v>58</v>
      </c>
      <c r="F2" s="36" t="s">
        <v>32</v>
      </c>
    </row>
    <row r="3" spans="1:7" x14ac:dyDescent="0.45">
      <c r="A3" s="5">
        <f>A2+1</f>
        <v>2026</v>
      </c>
      <c r="B3" s="42">
        <v>0.67870566037735824</v>
      </c>
      <c r="C3" s="23"/>
    </row>
    <row r="4" spans="1:7" x14ac:dyDescent="0.45">
      <c r="A4" s="5">
        <f t="shared" ref="A4:A32" si="0">A3+1</f>
        <v>2027</v>
      </c>
      <c r="B4" s="42">
        <v>0.66300801886792438</v>
      </c>
      <c r="C4" s="23"/>
      <c r="E4" s="19" t="s">
        <v>64</v>
      </c>
      <c r="F4" s="19">
        <v>11.7</v>
      </c>
    </row>
    <row r="5" spans="1:7" x14ac:dyDescent="0.45">
      <c r="A5" s="5">
        <f t="shared" si="0"/>
        <v>2028</v>
      </c>
      <c r="B5" s="42">
        <v>0.6473103773584904</v>
      </c>
      <c r="C5" s="23"/>
      <c r="E5" t="s">
        <v>65</v>
      </c>
      <c r="G5" s="36"/>
    </row>
    <row r="6" spans="1:7" x14ac:dyDescent="0.45">
      <c r="A6" s="5">
        <f t="shared" si="0"/>
        <v>2029</v>
      </c>
      <c r="B6" s="42">
        <v>0.63161273584905642</v>
      </c>
      <c r="C6" s="23"/>
    </row>
    <row r="7" spans="1:7" x14ac:dyDescent="0.45">
      <c r="A7" s="5">
        <f t="shared" si="0"/>
        <v>2030</v>
      </c>
      <c r="B7" s="42">
        <v>0.61591509433962255</v>
      </c>
      <c r="C7" s="23"/>
    </row>
    <row r="8" spans="1:7" x14ac:dyDescent="0.45">
      <c r="A8" s="5">
        <f t="shared" si="0"/>
        <v>2031</v>
      </c>
      <c r="B8" s="42">
        <v>0.60021745283018857</v>
      </c>
      <c r="C8" s="23"/>
    </row>
    <row r="9" spans="1:7" x14ac:dyDescent="0.45">
      <c r="A9" s="5">
        <f t="shared" si="0"/>
        <v>2032</v>
      </c>
      <c r="B9" s="42">
        <v>0.58451981132075459</v>
      </c>
      <c r="C9" s="23"/>
    </row>
    <row r="10" spans="1:7" x14ac:dyDescent="0.45">
      <c r="A10" s="5">
        <f t="shared" si="0"/>
        <v>2033</v>
      </c>
      <c r="B10" s="42">
        <v>0.56742299528301876</v>
      </c>
      <c r="C10" s="23"/>
    </row>
    <row r="11" spans="1:7" x14ac:dyDescent="0.45">
      <c r="A11" s="5">
        <f t="shared" si="0"/>
        <v>2034</v>
      </c>
      <c r="B11" s="42">
        <v>0.55125896226415094</v>
      </c>
      <c r="C11" s="23"/>
    </row>
    <row r="12" spans="1:7" x14ac:dyDescent="0.45">
      <c r="A12" s="5">
        <f t="shared" si="0"/>
        <v>2035</v>
      </c>
      <c r="B12" s="46">
        <v>0.52649999999999997</v>
      </c>
      <c r="C12" s="23"/>
    </row>
    <row r="13" spans="1:7" x14ac:dyDescent="0.45">
      <c r="A13" s="5">
        <f t="shared" si="0"/>
        <v>2036</v>
      </c>
      <c r="B13" s="42">
        <v>0.51479999999999992</v>
      </c>
      <c r="C13" s="23"/>
    </row>
    <row r="14" spans="1:7" x14ac:dyDescent="0.45">
      <c r="A14" s="5">
        <f t="shared" si="0"/>
        <v>2037</v>
      </c>
      <c r="B14" s="42">
        <v>0.50309999999999999</v>
      </c>
      <c r="C14" s="23"/>
    </row>
    <row r="15" spans="1:7" x14ac:dyDescent="0.45">
      <c r="A15" s="5">
        <f t="shared" si="0"/>
        <v>2038</v>
      </c>
      <c r="B15" s="42">
        <v>0.4914</v>
      </c>
      <c r="C15" s="23"/>
    </row>
    <row r="16" spans="1:7" x14ac:dyDescent="0.45">
      <c r="A16" s="5">
        <f t="shared" si="0"/>
        <v>2039</v>
      </c>
      <c r="B16" s="42">
        <v>0.47970000000000002</v>
      </c>
    </row>
    <row r="17" spans="1:2" x14ac:dyDescent="0.45">
      <c r="A17" s="5">
        <f t="shared" si="0"/>
        <v>2040</v>
      </c>
      <c r="B17" s="46">
        <v>0.46800000000000003</v>
      </c>
    </row>
    <row r="18" spans="1:2" x14ac:dyDescent="0.45">
      <c r="A18" s="5">
        <f t="shared" si="0"/>
        <v>2041</v>
      </c>
      <c r="B18" s="42">
        <v>0.46800000000000003</v>
      </c>
    </row>
    <row r="19" spans="1:2" x14ac:dyDescent="0.45">
      <c r="A19" s="5">
        <f t="shared" si="0"/>
        <v>2042</v>
      </c>
      <c r="B19" s="42">
        <v>0.46800000000000003</v>
      </c>
    </row>
    <row r="20" spans="1:2" x14ac:dyDescent="0.45">
      <c r="A20" s="5">
        <f t="shared" si="0"/>
        <v>2043</v>
      </c>
      <c r="B20" s="42">
        <v>0.46800000000000003</v>
      </c>
    </row>
    <row r="21" spans="1:2" x14ac:dyDescent="0.45">
      <c r="A21" s="5">
        <f t="shared" si="0"/>
        <v>2044</v>
      </c>
      <c r="B21" s="42">
        <v>0.46800000000000003</v>
      </c>
    </row>
    <row r="22" spans="1:2" x14ac:dyDescent="0.45">
      <c r="A22" s="5">
        <f t="shared" si="0"/>
        <v>2045</v>
      </c>
      <c r="B22" s="42">
        <v>0.46800000000000003</v>
      </c>
    </row>
    <row r="23" spans="1:2" x14ac:dyDescent="0.45">
      <c r="A23" s="5">
        <f t="shared" si="0"/>
        <v>2046</v>
      </c>
      <c r="B23" s="42">
        <v>0.46800000000000003</v>
      </c>
    </row>
    <row r="24" spans="1:2" x14ac:dyDescent="0.45">
      <c r="A24" s="5">
        <f t="shared" si="0"/>
        <v>2047</v>
      </c>
      <c r="B24" s="42">
        <v>0.46800000000000003</v>
      </c>
    </row>
    <row r="25" spans="1:2" x14ac:dyDescent="0.45">
      <c r="A25" s="5">
        <f t="shared" si="0"/>
        <v>2048</v>
      </c>
      <c r="B25" s="42">
        <v>0.46800000000000003</v>
      </c>
    </row>
    <row r="26" spans="1:2" x14ac:dyDescent="0.45">
      <c r="A26" s="5">
        <f t="shared" si="0"/>
        <v>2049</v>
      </c>
      <c r="B26" s="42">
        <v>0.46800000000000003</v>
      </c>
    </row>
    <row r="27" spans="1:2" x14ac:dyDescent="0.45">
      <c r="A27" s="5">
        <f t="shared" si="0"/>
        <v>2050</v>
      </c>
      <c r="B27" s="46">
        <v>0.46800000000000003</v>
      </c>
    </row>
    <row r="28" spans="1:2" x14ac:dyDescent="0.45">
      <c r="A28" s="5">
        <f t="shared" si="0"/>
        <v>2051</v>
      </c>
      <c r="B28" s="42">
        <v>0.46800000000000003</v>
      </c>
    </row>
    <row r="29" spans="1:2" x14ac:dyDescent="0.45">
      <c r="A29" s="5">
        <f t="shared" si="0"/>
        <v>2052</v>
      </c>
      <c r="B29" s="42">
        <v>0.46800000000000003</v>
      </c>
    </row>
    <row r="30" spans="1:2" x14ac:dyDescent="0.45">
      <c r="A30" s="5">
        <f t="shared" si="0"/>
        <v>2053</v>
      </c>
      <c r="B30" s="42">
        <v>0.46800000000000003</v>
      </c>
    </row>
    <row r="31" spans="1:2" x14ac:dyDescent="0.45">
      <c r="A31" s="5">
        <f t="shared" si="0"/>
        <v>2054</v>
      </c>
      <c r="B31" s="42">
        <v>0.46800000000000003</v>
      </c>
    </row>
    <row r="32" spans="1:2" x14ac:dyDescent="0.45">
      <c r="A32" s="5">
        <f t="shared" si="0"/>
        <v>2055</v>
      </c>
      <c r="B32" s="42">
        <v>0.46800000000000003</v>
      </c>
    </row>
  </sheetData>
  <hyperlinks>
    <hyperlink ref="F2" r:id="rId1" xr:uid="{7504A1F3-5A59-48E3-8E0A-21CBD5C741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0C5A-D788-48D6-966D-0B37E9AC30CF}">
  <dimension ref="A1:F32"/>
  <sheetViews>
    <sheetView workbookViewId="0">
      <selection activeCell="E12" sqref="E12"/>
    </sheetView>
  </sheetViews>
  <sheetFormatPr baseColWidth="10" defaultRowHeight="14.25" x14ac:dyDescent="0.45"/>
  <cols>
    <col min="5" max="5" width="58.86328125" customWidth="1"/>
  </cols>
  <sheetData>
    <row r="1" spans="1:6" x14ac:dyDescent="0.45">
      <c r="A1" s="25" t="s">
        <v>13</v>
      </c>
      <c r="B1" s="25" t="s">
        <v>18</v>
      </c>
      <c r="E1" t="s">
        <v>99</v>
      </c>
      <c r="F1" t="s">
        <v>96</v>
      </c>
    </row>
    <row r="2" spans="1:6" x14ac:dyDescent="0.45">
      <c r="A2" s="5">
        <f>2025</f>
        <v>2025</v>
      </c>
      <c r="B2" s="58">
        <v>0.7</v>
      </c>
      <c r="E2" t="s">
        <v>98</v>
      </c>
    </row>
    <row r="3" spans="1:6" x14ac:dyDescent="0.45">
      <c r="A3" s="5">
        <f>A2+1</f>
        <v>2026</v>
      </c>
      <c r="B3" s="42">
        <f>B2*(1+0.0223)</f>
        <v>0.71560999999999997</v>
      </c>
    </row>
    <row r="4" spans="1:6" x14ac:dyDescent="0.45">
      <c r="A4" s="5">
        <f t="shared" ref="A4:A32" si="0">A3+1</f>
        <v>2027</v>
      </c>
      <c r="B4" s="42">
        <f t="shared" ref="B4:B11" si="1">B3*(1+0.0223)</f>
        <v>0.73156810299999997</v>
      </c>
      <c r="E4" t="s">
        <v>97</v>
      </c>
    </row>
    <row r="5" spans="1:6" x14ac:dyDescent="0.45">
      <c r="A5" s="5">
        <f t="shared" si="0"/>
        <v>2028</v>
      </c>
      <c r="B5" s="42">
        <f t="shared" si="1"/>
        <v>0.74788207169689991</v>
      </c>
    </row>
    <row r="6" spans="1:6" x14ac:dyDescent="0.45">
      <c r="A6" s="5">
        <f t="shared" si="0"/>
        <v>2029</v>
      </c>
      <c r="B6" s="42">
        <f>B5*(1+0.0223)</f>
        <v>0.76455984189574078</v>
      </c>
    </row>
    <row r="7" spans="1:6" x14ac:dyDescent="0.45">
      <c r="A7" s="5">
        <f t="shared" si="0"/>
        <v>2030</v>
      </c>
      <c r="B7" s="42">
        <f t="shared" si="1"/>
        <v>0.78160952637001579</v>
      </c>
    </row>
    <row r="8" spans="1:6" x14ac:dyDescent="0.45">
      <c r="A8" s="5">
        <f t="shared" si="0"/>
        <v>2031</v>
      </c>
      <c r="B8" s="42">
        <f t="shared" si="1"/>
        <v>0.79903941880806717</v>
      </c>
    </row>
    <row r="9" spans="1:6" x14ac:dyDescent="0.45">
      <c r="A9" s="5">
        <f t="shared" si="0"/>
        <v>2032</v>
      </c>
      <c r="B9" s="42">
        <f t="shared" si="1"/>
        <v>0.81685799784748703</v>
      </c>
    </row>
    <row r="10" spans="1:6" x14ac:dyDescent="0.45">
      <c r="A10" s="5">
        <f t="shared" si="0"/>
        <v>2033</v>
      </c>
      <c r="B10" s="42">
        <f t="shared" si="1"/>
        <v>0.83507393119948603</v>
      </c>
    </row>
    <row r="11" spans="1:6" x14ac:dyDescent="0.45">
      <c r="A11" s="5">
        <f t="shared" si="0"/>
        <v>2034</v>
      </c>
      <c r="B11" s="42">
        <f t="shared" si="1"/>
        <v>0.85369607986523455</v>
      </c>
    </row>
    <row r="12" spans="1:6" x14ac:dyDescent="0.45">
      <c r="A12" s="5">
        <f t="shared" si="0"/>
        <v>2035</v>
      </c>
      <c r="B12" s="42">
        <f>B11*(1+0.0223)</f>
        <v>0.87273350244622927</v>
      </c>
    </row>
    <row r="13" spans="1:6" x14ac:dyDescent="0.45">
      <c r="A13" s="5">
        <f t="shared" si="0"/>
        <v>2036</v>
      </c>
      <c r="B13" s="42">
        <v>0.87273350244622927</v>
      </c>
    </row>
    <row r="14" spans="1:6" x14ac:dyDescent="0.45">
      <c r="A14" s="5">
        <f t="shared" si="0"/>
        <v>2037</v>
      </c>
      <c r="B14" s="42">
        <v>0.87273350244622927</v>
      </c>
    </row>
    <row r="15" spans="1:6" x14ac:dyDescent="0.45">
      <c r="A15" s="5">
        <f t="shared" si="0"/>
        <v>2038</v>
      </c>
      <c r="B15" s="42">
        <v>0.87273350244622927</v>
      </c>
    </row>
    <row r="16" spans="1:6" x14ac:dyDescent="0.45">
      <c r="A16" s="5">
        <f t="shared" si="0"/>
        <v>2039</v>
      </c>
      <c r="B16" s="42">
        <v>0.87273350244622927</v>
      </c>
    </row>
    <row r="17" spans="1:2" x14ac:dyDescent="0.45">
      <c r="A17" s="5">
        <f t="shared" si="0"/>
        <v>2040</v>
      </c>
      <c r="B17" s="42">
        <v>0.87273350244622927</v>
      </c>
    </row>
    <row r="18" spans="1:2" x14ac:dyDescent="0.45">
      <c r="A18" s="5">
        <f t="shared" si="0"/>
        <v>2041</v>
      </c>
      <c r="B18" s="42">
        <v>0.87273350244622927</v>
      </c>
    </row>
    <row r="19" spans="1:2" x14ac:dyDescent="0.45">
      <c r="A19" s="5">
        <f t="shared" si="0"/>
        <v>2042</v>
      </c>
      <c r="B19" s="42">
        <v>0.87273350244622927</v>
      </c>
    </row>
    <row r="20" spans="1:2" x14ac:dyDescent="0.45">
      <c r="A20" s="5">
        <f t="shared" si="0"/>
        <v>2043</v>
      </c>
      <c r="B20" s="42">
        <v>0.87273350244622927</v>
      </c>
    </row>
    <row r="21" spans="1:2" x14ac:dyDescent="0.45">
      <c r="A21" s="5">
        <f t="shared" si="0"/>
        <v>2044</v>
      </c>
      <c r="B21" s="42">
        <v>0.87273350244622927</v>
      </c>
    </row>
    <row r="22" spans="1:2" x14ac:dyDescent="0.45">
      <c r="A22" s="5">
        <f t="shared" si="0"/>
        <v>2045</v>
      </c>
      <c r="B22" s="42">
        <v>0.87273350244622927</v>
      </c>
    </row>
    <row r="23" spans="1:2" x14ac:dyDescent="0.45">
      <c r="A23" s="5">
        <f t="shared" si="0"/>
        <v>2046</v>
      </c>
      <c r="B23" s="42">
        <v>0.87273350244622927</v>
      </c>
    </row>
    <row r="24" spans="1:2" x14ac:dyDescent="0.45">
      <c r="A24" s="5">
        <f t="shared" si="0"/>
        <v>2047</v>
      </c>
      <c r="B24" s="42">
        <v>0.87273350244622927</v>
      </c>
    </row>
    <row r="25" spans="1:2" x14ac:dyDescent="0.45">
      <c r="A25" s="5">
        <f t="shared" si="0"/>
        <v>2048</v>
      </c>
      <c r="B25" s="42">
        <v>0.87273350244622927</v>
      </c>
    </row>
    <row r="26" spans="1:2" x14ac:dyDescent="0.45">
      <c r="A26" s="5">
        <f t="shared" si="0"/>
        <v>2049</v>
      </c>
      <c r="B26" s="42">
        <v>0.87273350244622927</v>
      </c>
    </row>
    <row r="27" spans="1:2" x14ac:dyDescent="0.45">
      <c r="A27" s="5">
        <f t="shared" si="0"/>
        <v>2050</v>
      </c>
      <c r="B27" s="42">
        <v>0.87273350244622927</v>
      </c>
    </row>
    <row r="28" spans="1:2" x14ac:dyDescent="0.45">
      <c r="A28" s="5">
        <f t="shared" si="0"/>
        <v>2051</v>
      </c>
      <c r="B28" s="42">
        <v>0.87273350244622927</v>
      </c>
    </row>
    <row r="29" spans="1:2" x14ac:dyDescent="0.45">
      <c r="A29" s="5">
        <f t="shared" si="0"/>
        <v>2052</v>
      </c>
      <c r="B29" s="42">
        <v>0.87273350244622927</v>
      </c>
    </row>
    <row r="30" spans="1:2" x14ac:dyDescent="0.45">
      <c r="A30" s="5">
        <f t="shared" si="0"/>
        <v>2053</v>
      </c>
      <c r="B30" s="42">
        <v>0.87273350244622927</v>
      </c>
    </row>
    <row r="31" spans="1:2" x14ac:dyDescent="0.45">
      <c r="A31" s="5">
        <f t="shared" si="0"/>
        <v>2054</v>
      </c>
      <c r="B31" s="42">
        <v>0.87273350244622927</v>
      </c>
    </row>
    <row r="32" spans="1:2" x14ac:dyDescent="0.45">
      <c r="A32" s="5">
        <f t="shared" si="0"/>
        <v>2055</v>
      </c>
      <c r="B32" s="42">
        <v>0.87273350244622927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417E-D27D-4B4F-8D6E-CB834DBE5103}">
  <dimension ref="A1:F41"/>
  <sheetViews>
    <sheetView zoomScale="98" workbookViewId="0">
      <selection activeCell="D21" sqref="D21"/>
    </sheetView>
  </sheetViews>
  <sheetFormatPr baseColWidth="10" defaultRowHeight="14.25" x14ac:dyDescent="0.45"/>
  <cols>
    <col min="2" max="2" width="11.265625" bestFit="1" customWidth="1"/>
    <col min="3" max="3" width="12.265625" bestFit="1" customWidth="1"/>
    <col min="5" max="5" width="15.46484375" customWidth="1"/>
    <col min="6" max="6" width="11.265625" bestFit="1" customWidth="1"/>
  </cols>
  <sheetData>
    <row r="1" spans="1:6" x14ac:dyDescent="0.45">
      <c r="A1" s="25" t="s">
        <v>21</v>
      </c>
      <c r="B1" s="19" t="s">
        <v>22</v>
      </c>
      <c r="C1" s="19"/>
      <c r="E1" t="s">
        <v>60</v>
      </c>
    </row>
    <row r="2" spans="1:6" x14ac:dyDescent="0.45">
      <c r="A2" s="5">
        <f>2018</f>
        <v>2018</v>
      </c>
      <c r="B2" s="32">
        <v>21.94</v>
      </c>
      <c r="E2" t="s">
        <v>61</v>
      </c>
      <c r="F2" s="36" t="s">
        <v>33</v>
      </c>
    </row>
    <row r="3" spans="1:6" x14ac:dyDescent="0.45">
      <c r="A3" s="5">
        <f t="shared" ref="A3:A8" si="0">A2+1</f>
        <v>2019</v>
      </c>
      <c r="B3" s="32">
        <v>22.27</v>
      </c>
    </row>
    <row r="4" spans="1:6" x14ac:dyDescent="0.45">
      <c r="A4" s="5">
        <f t="shared" si="0"/>
        <v>2020</v>
      </c>
      <c r="B4" s="32">
        <v>22.69</v>
      </c>
      <c r="E4" s="19"/>
    </row>
    <row r="5" spans="1:6" x14ac:dyDescent="0.45">
      <c r="A5" s="5">
        <f t="shared" si="0"/>
        <v>2021</v>
      </c>
      <c r="B5" s="32">
        <v>23.48</v>
      </c>
    </row>
    <row r="6" spans="1:6" x14ac:dyDescent="0.45">
      <c r="A6" s="5">
        <f t="shared" si="0"/>
        <v>2022</v>
      </c>
      <c r="B6" s="32">
        <v>23.79</v>
      </c>
    </row>
    <row r="7" spans="1:6" x14ac:dyDescent="0.45">
      <c r="A7" s="5">
        <f t="shared" si="0"/>
        <v>2023</v>
      </c>
      <c r="B7" s="32">
        <v>24.46</v>
      </c>
    </row>
    <row r="8" spans="1:6" x14ac:dyDescent="0.45">
      <c r="A8" s="5">
        <f t="shared" si="0"/>
        <v>2024</v>
      </c>
      <c r="B8" s="32">
        <v>25.59</v>
      </c>
      <c r="C8" s="14"/>
    </row>
    <row r="9" spans="1:6" x14ac:dyDescent="0.45">
      <c r="A9" s="5">
        <f>A8+1</f>
        <v>2025</v>
      </c>
      <c r="B9" s="23">
        <v>25.8071428571429</v>
      </c>
      <c r="C9" s="14"/>
    </row>
    <row r="10" spans="1:6" x14ac:dyDescent="0.45">
      <c r="A10" s="5">
        <f t="shared" ref="A10:A38" si="1">A9+1</f>
        <v>2026</v>
      </c>
      <c r="B10" s="23">
        <v>26.393928571428575</v>
      </c>
      <c r="C10" s="14"/>
    </row>
    <row r="11" spans="1:6" x14ac:dyDescent="0.45">
      <c r="A11" s="5">
        <f t="shared" si="1"/>
        <v>2027</v>
      </c>
      <c r="B11" s="23">
        <v>26.980714285714289</v>
      </c>
      <c r="C11" s="14"/>
      <c r="F11" s="23"/>
    </row>
    <row r="12" spans="1:6" x14ac:dyDescent="0.45">
      <c r="A12" s="5">
        <f t="shared" si="1"/>
        <v>2028</v>
      </c>
      <c r="B12" s="23">
        <v>27.567500000000006</v>
      </c>
      <c r="C12" s="14"/>
      <c r="F12" s="23"/>
    </row>
    <row r="13" spans="1:6" x14ac:dyDescent="0.45">
      <c r="A13" s="5">
        <f t="shared" si="1"/>
        <v>2029</v>
      </c>
      <c r="B13" s="23">
        <v>28.15428571428572</v>
      </c>
      <c r="C13" s="14"/>
      <c r="F13" s="23"/>
    </row>
    <row r="14" spans="1:6" x14ac:dyDescent="0.45">
      <c r="A14" s="5">
        <f t="shared" si="1"/>
        <v>2030</v>
      </c>
      <c r="B14" s="23">
        <v>28.741071428571438</v>
      </c>
      <c r="C14" s="14"/>
      <c r="F14" s="23"/>
    </row>
    <row r="15" spans="1:6" x14ac:dyDescent="0.45">
      <c r="A15" s="5">
        <f t="shared" si="1"/>
        <v>2031</v>
      </c>
      <c r="B15" s="23">
        <v>29.327857142857152</v>
      </c>
      <c r="C15" s="14"/>
      <c r="F15" s="23"/>
    </row>
    <row r="16" spans="1:6" x14ac:dyDescent="0.45">
      <c r="A16" s="5">
        <f t="shared" si="1"/>
        <v>2032</v>
      </c>
      <c r="B16" s="23">
        <v>29.914642857142869</v>
      </c>
      <c r="C16" s="14"/>
      <c r="F16" s="23"/>
    </row>
    <row r="17" spans="1:6" x14ac:dyDescent="0.45">
      <c r="A17" s="5">
        <f t="shared" si="1"/>
        <v>2033</v>
      </c>
      <c r="B17" s="23">
        <v>30.501428571428587</v>
      </c>
      <c r="C17" s="14"/>
      <c r="F17" s="23"/>
    </row>
    <row r="18" spans="1:6" x14ac:dyDescent="0.45">
      <c r="A18" s="5">
        <f t="shared" si="1"/>
        <v>2034</v>
      </c>
      <c r="B18" s="23">
        <v>31.088214285714301</v>
      </c>
      <c r="C18" s="14"/>
      <c r="F18" s="23"/>
    </row>
    <row r="19" spans="1:6" x14ac:dyDescent="0.45">
      <c r="A19" s="5">
        <f t="shared" si="1"/>
        <v>2035</v>
      </c>
      <c r="B19" s="23">
        <v>31.675000000000015</v>
      </c>
      <c r="C19" s="14"/>
      <c r="F19" s="23"/>
    </row>
    <row r="20" spans="1:6" x14ac:dyDescent="0.45">
      <c r="A20" s="5">
        <f t="shared" si="1"/>
        <v>2036</v>
      </c>
      <c r="B20" s="23">
        <v>32.261785714285729</v>
      </c>
      <c r="C20" s="14"/>
      <c r="F20" s="23"/>
    </row>
    <row r="21" spans="1:6" x14ac:dyDescent="0.45">
      <c r="A21" s="5">
        <f t="shared" si="1"/>
        <v>2037</v>
      </c>
      <c r="B21" s="23">
        <v>32.848571428571447</v>
      </c>
      <c r="C21" s="14"/>
      <c r="F21" s="23"/>
    </row>
    <row r="22" spans="1:6" x14ac:dyDescent="0.45">
      <c r="A22" s="5">
        <f t="shared" si="1"/>
        <v>2038</v>
      </c>
      <c r="B22" s="23">
        <v>33.435357142857157</v>
      </c>
      <c r="C22" s="14"/>
      <c r="F22" s="23"/>
    </row>
    <row r="23" spans="1:6" x14ac:dyDescent="0.45">
      <c r="A23" s="5">
        <f t="shared" si="1"/>
        <v>2039</v>
      </c>
      <c r="B23" s="23">
        <v>34.022142857142875</v>
      </c>
      <c r="C23" s="14"/>
      <c r="F23" s="23"/>
    </row>
    <row r="24" spans="1:6" x14ac:dyDescent="0.45">
      <c r="A24" s="5">
        <f t="shared" si="1"/>
        <v>2040</v>
      </c>
      <c r="B24" s="23">
        <v>34.608928571428585</v>
      </c>
      <c r="C24" s="14"/>
      <c r="F24" s="23"/>
    </row>
    <row r="25" spans="1:6" x14ac:dyDescent="0.45">
      <c r="A25" s="5">
        <f t="shared" si="1"/>
        <v>2041</v>
      </c>
      <c r="B25" s="23">
        <v>35.195714285714303</v>
      </c>
      <c r="C25" s="14"/>
      <c r="F25" s="23"/>
    </row>
    <row r="26" spans="1:6" x14ac:dyDescent="0.45">
      <c r="A26" s="5">
        <f t="shared" si="1"/>
        <v>2042</v>
      </c>
      <c r="B26" s="23">
        <v>35.78250000000002</v>
      </c>
      <c r="C26" s="14"/>
      <c r="F26" s="23"/>
    </row>
    <row r="27" spans="1:6" x14ac:dyDescent="0.45">
      <c r="A27" s="5">
        <f t="shared" si="1"/>
        <v>2043</v>
      </c>
      <c r="B27" s="23">
        <v>36.369285714285738</v>
      </c>
      <c r="C27" s="14"/>
      <c r="F27" s="23"/>
    </row>
    <row r="28" spans="1:6" x14ac:dyDescent="0.45">
      <c r="A28" s="5">
        <f t="shared" si="1"/>
        <v>2044</v>
      </c>
      <c r="B28" s="23">
        <v>36.956071428571448</v>
      </c>
      <c r="C28" s="14"/>
      <c r="F28" s="23"/>
    </row>
    <row r="29" spans="1:6" x14ac:dyDescent="0.45">
      <c r="A29" s="5">
        <f t="shared" si="1"/>
        <v>2045</v>
      </c>
      <c r="B29" s="23">
        <v>37.542857142857166</v>
      </c>
      <c r="C29" s="14"/>
      <c r="F29" s="23"/>
    </row>
    <row r="30" spans="1:6" x14ac:dyDescent="0.45">
      <c r="A30" s="5">
        <f t="shared" si="1"/>
        <v>2046</v>
      </c>
      <c r="B30" s="23">
        <v>38.129642857142883</v>
      </c>
      <c r="C30" s="14"/>
      <c r="F30" s="23"/>
    </row>
    <row r="31" spans="1:6" x14ac:dyDescent="0.45">
      <c r="A31" s="5">
        <f t="shared" si="1"/>
        <v>2047</v>
      </c>
      <c r="B31" s="23">
        <v>38.716428571428594</v>
      </c>
      <c r="C31" s="14"/>
      <c r="F31" s="23"/>
    </row>
    <row r="32" spans="1:6" x14ac:dyDescent="0.45">
      <c r="A32" s="5">
        <f t="shared" si="1"/>
        <v>2048</v>
      </c>
      <c r="B32" s="23">
        <v>39.303214285714311</v>
      </c>
      <c r="C32" s="14"/>
      <c r="F32" s="23"/>
    </row>
    <row r="33" spans="1:6" x14ac:dyDescent="0.45">
      <c r="A33" s="5">
        <f t="shared" si="1"/>
        <v>2049</v>
      </c>
      <c r="B33" s="23">
        <v>39.890000000000029</v>
      </c>
      <c r="C33" s="14"/>
      <c r="F33" s="23"/>
    </row>
    <row r="34" spans="1:6" x14ac:dyDescent="0.45">
      <c r="A34" s="5">
        <f t="shared" si="1"/>
        <v>2050</v>
      </c>
      <c r="B34" s="23">
        <v>40.476785714285739</v>
      </c>
      <c r="C34" s="14"/>
      <c r="F34" s="23"/>
    </row>
    <row r="35" spans="1:6" x14ac:dyDescent="0.45">
      <c r="A35" s="5">
        <f t="shared" si="1"/>
        <v>2051</v>
      </c>
      <c r="B35" s="23">
        <v>41.063571428571457</v>
      </c>
      <c r="C35" s="14"/>
      <c r="F35" s="23"/>
    </row>
    <row r="36" spans="1:6" x14ac:dyDescent="0.45">
      <c r="A36" s="5">
        <f t="shared" si="1"/>
        <v>2052</v>
      </c>
      <c r="B36" s="23">
        <v>41.650357142857175</v>
      </c>
      <c r="C36" s="14"/>
      <c r="F36" s="23"/>
    </row>
    <row r="37" spans="1:6" x14ac:dyDescent="0.45">
      <c r="A37" s="5">
        <f t="shared" si="1"/>
        <v>2053</v>
      </c>
      <c r="B37" s="23">
        <v>42.237142857142892</v>
      </c>
      <c r="C37" s="14"/>
      <c r="F37" s="23"/>
    </row>
    <row r="38" spans="1:6" x14ac:dyDescent="0.45">
      <c r="A38" s="5">
        <f t="shared" si="1"/>
        <v>2054</v>
      </c>
      <c r="B38" s="23">
        <v>42.82392857142861</v>
      </c>
      <c r="C38" s="14"/>
      <c r="F38" s="23"/>
    </row>
    <row r="39" spans="1:6" x14ac:dyDescent="0.45">
      <c r="A39" s="5">
        <v>2055</v>
      </c>
      <c r="B39" s="23">
        <v>43.425212018140627</v>
      </c>
      <c r="C39" s="14"/>
      <c r="F39" s="23"/>
    </row>
    <row r="40" spans="1:6" x14ac:dyDescent="0.45">
      <c r="F40" s="23"/>
    </row>
    <row r="41" spans="1:6" x14ac:dyDescent="0.45">
      <c r="F41" s="23"/>
    </row>
  </sheetData>
  <hyperlinks>
    <hyperlink ref="F2" r:id="rId1" location="rateShowYear" xr:uid="{B455EAEE-D674-469A-8A27-EDB84056B1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7004-69E2-4E78-B9D9-9845CB5E1688}">
  <dimension ref="A1:I8"/>
  <sheetViews>
    <sheetView workbookViewId="0">
      <selection activeCell="C22" sqref="C22"/>
    </sheetView>
  </sheetViews>
  <sheetFormatPr baseColWidth="10" defaultRowHeight="14.25" x14ac:dyDescent="0.45"/>
  <cols>
    <col min="1" max="1" width="21.86328125" customWidth="1"/>
    <col min="2" max="2" width="27.9296875" customWidth="1"/>
    <col min="3" max="3" width="67.9296875" customWidth="1"/>
  </cols>
  <sheetData>
    <row r="1" spans="1:9" ht="21" x14ac:dyDescent="0.65">
      <c r="A1" s="37" t="s">
        <v>28</v>
      </c>
    </row>
    <row r="2" spans="1:9" x14ac:dyDescent="0.45">
      <c r="A2" s="60" t="s">
        <v>42</v>
      </c>
      <c r="B2" s="61" t="s">
        <v>30</v>
      </c>
      <c r="C2" s="62" t="s">
        <v>29</v>
      </c>
      <c r="D2" s="63"/>
      <c r="E2" s="63"/>
      <c r="F2" s="63"/>
      <c r="G2" s="63"/>
      <c r="H2" s="63"/>
      <c r="I2" s="64"/>
    </row>
    <row r="3" spans="1:9" x14ac:dyDescent="0.45">
      <c r="A3" s="65" t="s">
        <v>43</v>
      </c>
      <c r="B3" s="66" t="s">
        <v>30</v>
      </c>
      <c r="C3" s="62" t="s">
        <v>31</v>
      </c>
      <c r="D3" s="67"/>
      <c r="E3" s="67"/>
      <c r="F3" s="63"/>
      <c r="G3" s="63"/>
      <c r="H3" s="63"/>
      <c r="I3" s="64"/>
    </row>
    <row r="4" spans="1:9" x14ac:dyDescent="0.45">
      <c r="A4" s="65" t="s">
        <v>44</v>
      </c>
      <c r="B4" s="68" t="s">
        <v>34</v>
      </c>
      <c r="C4" s="63" t="s">
        <v>36</v>
      </c>
      <c r="D4" s="67"/>
      <c r="E4" s="67"/>
      <c r="F4" s="63"/>
      <c r="G4" s="63"/>
      <c r="H4" s="63"/>
      <c r="I4" s="64"/>
    </row>
    <row r="5" spans="1:9" x14ac:dyDescent="0.45">
      <c r="A5" s="69" t="s">
        <v>45</v>
      </c>
      <c r="B5" s="70" t="s">
        <v>34</v>
      </c>
      <c r="C5" s="5" t="s">
        <v>35</v>
      </c>
      <c r="D5" s="71"/>
      <c r="E5" s="71"/>
      <c r="F5" s="5"/>
      <c r="G5" s="5"/>
      <c r="H5" s="5"/>
      <c r="I5" s="72"/>
    </row>
    <row r="6" spans="1:9" x14ac:dyDescent="0.45">
      <c r="A6" s="69" t="s">
        <v>46</v>
      </c>
      <c r="B6" s="68" t="s">
        <v>34</v>
      </c>
      <c r="C6" s="73" t="s">
        <v>47</v>
      </c>
      <c r="D6" s="74"/>
      <c r="E6" s="74"/>
      <c r="F6" s="75"/>
      <c r="G6" s="75"/>
      <c r="H6" s="75"/>
      <c r="I6" s="76"/>
    </row>
    <row r="7" spans="1:9" x14ac:dyDescent="0.45">
      <c r="A7" s="77" t="s">
        <v>56</v>
      </c>
      <c r="B7" s="78" t="s">
        <v>30</v>
      </c>
      <c r="C7" s="79" t="s">
        <v>55</v>
      </c>
      <c r="D7" s="63"/>
      <c r="E7" s="63"/>
      <c r="F7" s="63"/>
      <c r="G7" s="63"/>
      <c r="H7" s="63"/>
      <c r="I7" s="64"/>
    </row>
    <row r="8" spans="1:9" x14ac:dyDescent="0.45">
      <c r="A8" s="77" t="s">
        <v>100</v>
      </c>
      <c r="B8" s="78" t="s">
        <v>30</v>
      </c>
      <c r="C8" s="79" t="s">
        <v>32</v>
      </c>
      <c r="D8" s="63"/>
      <c r="E8" s="63"/>
      <c r="F8" s="63"/>
      <c r="G8" s="63"/>
      <c r="H8" s="63"/>
      <c r="I8" s="64"/>
    </row>
  </sheetData>
  <hyperlinks>
    <hyperlink ref="C7" r:id="rId1" xr:uid="{F291D2ED-1DBE-401B-AC6E-87D01D0BB317}"/>
    <hyperlink ref="C3" r:id="rId2" xr:uid="{D15627A0-6975-4BF8-8138-9B52804D244C}"/>
    <hyperlink ref="C2" r:id="rId3" xr:uid="{0972F468-5E27-47CC-848F-47C3A17B5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Elektrifisering NNV</vt:lpstr>
      <vt:lpstr>Ingen Elektrifisering NNV</vt:lpstr>
      <vt:lpstr>Karbonpris bane (Forventet)</vt:lpstr>
      <vt:lpstr>Gass-pris lineær prognose </vt:lpstr>
      <vt:lpstr>Strøm-pris prognose (Avtagende)</vt:lpstr>
      <vt:lpstr>Strøm-pris prognose (Økende)</vt:lpstr>
      <vt:lpstr>NOx-pris lineær prognose</vt:lpstr>
      <vt:lpstr>Kilder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Gabrielsen</dc:creator>
  <cp:lastModifiedBy>Gustav Gabrielsen</cp:lastModifiedBy>
  <dcterms:created xsi:type="dcterms:W3CDTF">2024-10-17T10:53:24Z</dcterms:created>
  <dcterms:modified xsi:type="dcterms:W3CDTF">2024-12-10T21:52:13Z</dcterms:modified>
</cp:coreProperties>
</file>