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ГП-4" sheetId="1" state="visible" r:id="rId1"/>
  </sheets>
  <calcPr/>
</workbook>
</file>

<file path=xl/sharedStrings.xml><?xml version="1.0" encoding="utf-8"?>
<sst xmlns="http://schemas.openxmlformats.org/spreadsheetml/2006/main" count="60" uniqueCount="60">
  <si>
    <t>№п/п</t>
  </si>
  <si>
    <t xml:space="preserve">Тип конструкции</t>
  </si>
  <si>
    <t xml:space="preserve">Блок 1</t>
  </si>
  <si>
    <t xml:space="preserve">Блок 2</t>
  </si>
  <si>
    <t xml:space="preserve">Блок 3</t>
  </si>
  <si>
    <t>Вставка</t>
  </si>
  <si>
    <t>12эт.</t>
  </si>
  <si>
    <t xml:space="preserve">12эт.(около блока 3)</t>
  </si>
  <si>
    <t xml:space="preserve">12эт.(около блока 1)</t>
  </si>
  <si>
    <t>19эт.</t>
  </si>
  <si>
    <t xml:space="preserve">Арм. </t>
  </si>
  <si>
    <t>Бетон</t>
  </si>
  <si>
    <t>кг/м3</t>
  </si>
  <si>
    <t xml:space="preserve">Вертикальные конструкции</t>
  </si>
  <si>
    <t>Ростверк</t>
  </si>
  <si>
    <t xml:space="preserve">Стены подвала</t>
  </si>
  <si>
    <t xml:space="preserve">Стены, колонны 1 эт.</t>
  </si>
  <si>
    <t xml:space="preserve">Стены, колонны 2 эт.</t>
  </si>
  <si>
    <t xml:space="preserve">Стены, колонны 3 эт.</t>
  </si>
  <si>
    <t xml:space="preserve">Стены, колонны 4 эт.</t>
  </si>
  <si>
    <t xml:space="preserve">Стены, колонны 5 эт.</t>
  </si>
  <si>
    <t xml:space="preserve">Стены, колонны 6 эт.</t>
  </si>
  <si>
    <t xml:space="preserve">Стены, колонны 7 эт.</t>
  </si>
  <si>
    <t xml:space="preserve">Стены, колонны 8 эт.</t>
  </si>
  <si>
    <t xml:space="preserve">Стены, колонны 9 эт.</t>
  </si>
  <si>
    <t xml:space="preserve">Стены, колонны 10 эт.</t>
  </si>
  <si>
    <t xml:space="preserve">Стены, колонны 11 эт.</t>
  </si>
  <si>
    <t xml:space="preserve">Стены, колонны 12 эт.</t>
  </si>
  <si>
    <t xml:space="preserve">Стены, колонны 13 эт.</t>
  </si>
  <si>
    <t xml:space="preserve">Стены, колонны 14 эт.</t>
  </si>
  <si>
    <t xml:space="preserve">Стены, колонны 15 эт.</t>
  </si>
  <si>
    <t xml:space="preserve">Стены, колонны 16 эт.</t>
  </si>
  <si>
    <t xml:space="preserve">Стены, колонны 17 эт.</t>
  </si>
  <si>
    <t xml:space="preserve">Стены, колонны 18 эт.</t>
  </si>
  <si>
    <t xml:space="preserve">Стены, колонны 19 эт.</t>
  </si>
  <si>
    <t>∑</t>
  </si>
  <si>
    <t>Плиты</t>
  </si>
  <si>
    <t xml:space="preserve">техподполья на отм.  0,000</t>
  </si>
  <si>
    <t xml:space="preserve">техподполья на отм.  +0,750</t>
  </si>
  <si>
    <t xml:space="preserve">1 эт. На отм. +3,800</t>
  </si>
  <si>
    <t xml:space="preserve">2 эт. На отм. +6,800</t>
  </si>
  <si>
    <t xml:space="preserve">3 эт. На отм. +9,800</t>
  </si>
  <si>
    <t xml:space="preserve">4 эт. На отм. +12,800</t>
  </si>
  <si>
    <t xml:space="preserve">5 эт. На отм. +15,800</t>
  </si>
  <si>
    <t xml:space="preserve">6 эт. На отм. +18,800</t>
  </si>
  <si>
    <t xml:space="preserve">7 эт. На отм. +21,800</t>
  </si>
  <si>
    <t xml:space="preserve">8 эт. На отм. +24,800</t>
  </si>
  <si>
    <t xml:space="preserve">9 эт. На отм. +27,800</t>
  </si>
  <si>
    <t xml:space="preserve">10 эт. На отм. +30,800</t>
  </si>
  <si>
    <t xml:space="preserve">11 эт. На отм. +33,800</t>
  </si>
  <si>
    <t xml:space="preserve">12 эт. На отм. +36,800, +37,100</t>
  </si>
  <si>
    <t xml:space="preserve">13 эт. На отм. +39,800</t>
  </si>
  <si>
    <t xml:space="preserve">14 эт. На отм. +42,800</t>
  </si>
  <si>
    <t xml:space="preserve">15 эт. На отм. +45,800</t>
  </si>
  <si>
    <t xml:space="preserve">16 эт. На отм. +48,800</t>
  </si>
  <si>
    <t xml:space="preserve">17 эт. На отм. +51,800</t>
  </si>
  <si>
    <t xml:space="preserve">18 эт. На отм. +54,800</t>
  </si>
  <si>
    <t xml:space="preserve">19 эт. На отм. +57,800</t>
  </si>
  <si>
    <t>Всего:</t>
  </si>
  <si>
    <t xml:space="preserve">Итого по объекту: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</si>
</sst>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"/>
  </numFmts>
  <fonts count="4">
    <font>
      <name val="Calibri"/>
      <color theme="1"/>
      <sz val="11.000000"/>
      <scheme val="minor"/>
    </font>
    <font>
      <name val="Calibri"/>
      <sz val="11.000000"/>
      <scheme val="minor"/>
    </font>
    <font>
      <name val="Calibri"/>
      <b/>
      <color theme="1"/>
      <sz val="11.000000"/>
    </font>
    <font>
      <name val="Calibri"/>
      <b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fontId="0" fillId="0" borderId="0" numFmtId="0" applyNumberFormat="1" applyFont="1" applyFill="1" applyBorder="1"/>
    <xf fontId="0" fillId="0" borderId="0" numFmtId="0" applyNumberFormat="1" applyFont="1" applyFill="1" applyBorder="1"/>
  </cellStyleXfs>
  <cellXfs count="72">
    <xf fontId="0" fillId="0" borderId="0" numFmtId="0" xfId="0"/>
    <xf fontId="0" fillId="0" borderId="1" numFmtId="0" xfId="0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0" borderId="2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5" numFmtId="0" xfId="0" applyBorder="1" applyAlignment="1">
      <alignment horizontal="center"/>
    </xf>
    <xf fontId="0" fillId="0" borderId="6" numFmtId="0" xfId="0" applyBorder="1" applyAlignment="1">
      <alignment horizontal="center" vertical="center"/>
    </xf>
    <xf fontId="0" fillId="0" borderId="0" numFmtId="0" xfId="0" applyAlignment="1">
      <alignment horizontal="center" vertical="center"/>
    </xf>
    <xf fontId="0" fillId="0" borderId="7" numFmtId="0" xfId="0" applyBorder="1" applyAlignment="1">
      <alignment horizontal="center"/>
    </xf>
    <xf fontId="0" fillId="0" borderId="8" numFmtId="0" xfId="0" applyBorder="1" applyAlignment="1">
      <alignment horizontal="center"/>
    </xf>
    <xf fontId="0" fillId="0" borderId="9" numFmtId="0" xfId="0" applyBorder="1" applyAlignment="1">
      <alignment horizontal="center"/>
    </xf>
    <xf fontId="0" fillId="0" borderId="10" numFmtId="0" xfId="0" applyBorder="1" applyAlignment="1">
      <alignment horizontal="center"/>
    </xf>
    <xf fontId="0" fillId="0" borderId="11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0" borderId="13" numFmtId="0" xfId="0" applyBorder="1" applyAlignment="1">
      <alignment horizontal="center"/>
    </xf>
    <xf fontId="0" fillId="0" borderId="14" numFmtId="0" xfId="0" applyBorder="1" applyAlignment="1">
      <alignment horizontal="center"/>
    </xf>
    <xf fontId="0" fillId="0" borderId="15" numFmtId="0" xfId="0" applyBorder="1" applyAlignment="1">
      <alignment horizontal="center"/>
    </xf>
    <xf fontId="0" fillId="0" borderId="16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18" numFmtId="0" xfId="0" applyBorder="1" applyAlignment="1">
      <alignment horizontal="center" vertical="center"/>
    </xf>
    <xf fontId="0" fillId="0" borderId="19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4" numFmtId="0" xfId="0" applyBorder="1" applyAlignment="1">
      <alignment horizontal="center" textRotation="90" vertical="center"/>
    </xf>
    <xf fontId="0" fillId="0" borderId="0" numFmtId="0" xfId="0" applyAlignment="1">
      <alignment horizontal="left" vertical="top"/>
    </xf>
    <xf fontId="0" fillId="0" borderId="21" numFmtId="160" xfId="0" applyNumberFormat="1" applyBorder="1" applyAlignment="1">
      <alignment horizontal="center" vertical="center"/>
    </xf>
    <xf fontId="0" fillId="0" borderId="22" numFmtId="160" xfId="0" applyNumberFormat="1" applyBorder="1" applyAlignment="1">
      <alignment horizontal="center" vertical="center"/>
    </xf>
    <xf fontId="0" fillId="0" borderId="16" numFmtId="160" xfId="0" applyNumberFormat="1" applyBorder="1" applyAlignment="1">
      <alignment horizontal="center" vertical="center"/>
    </xf>
    <xf fontId="0" fillId="0" borderId="23" numFmtId="160" xfId="0" applyNumberFormat="1" applyBorder="1" applyAlignment="1">
      <alignment horizontal="center" vertical="center"/>
    </xf>
    <xf fontId="0" fillId="0" borderId="24" numFmtId="160" xfId="0" applyNumberFormat="1" applyBorder="1" applyAlignment="1">
      <alignment horizontal="center" vertical="center"/>
    </xf>
    <xf fontId="0" fillId="0" borderId="25" numFmtId="160" xfId="0" applyNumberFormat="1" applyBorder="1" applyAlignment="1">
      <alignment horizontal="center" vertical="center"/>
    </xf>
    <xf fontId="1" fillId="0" borderId="26" numFmtId="160" xfId="0" applyNumberFormat="1" applyFont="1" applyBorder="1" applyAlignment="1">
      <alignment horizontal="center" vertical="center"/>
    </xf>
    <xf fontId="0" fillId="0" borderId="27" numFmtId="160" xfId="0" applyNumberFormat="1" applyBorder="1" applyAlignment="1">
      <alignment horizontal="center" vertical="center"/>
    </xf>
    <xf fontId="0" fillId="0" borderId="26" numFmtId="160" xfId="0" applyNumberFormat="1" applyBorder="1" applyAlignment="1">
      <alignment horizontal="center" vertical="center"/>
    </xf>
    <xf fontId="0" fillId="0" borderId="0" numFmtId="0" xfId="0" applyAlignment="1">
      <alignment horizontal="center" textRotation="90" vertical="center"/>
    </xf>
    <xf fontId="0" fillId="0" borderId="28" numFmtId="160" xfId="0" applyNumberFormat="1" applyBorder="1" applyAlignment="1">
      <alignment vertical="center"/>
    </xf>
    <xf fontId="0" fillId="0" borderId="1" numFmtId="160" xfId="0" applyNumberFormat="1" applyBorder="1" applyAlignment="1">
      <alignment vertical="center"/>
    </xf>
    <xf fontId="0" fillId="0" borderId="29" numFmtId="160" xfId="0" applyNumberFormat="1" applyBorder="1" applyAlignment="1">
      <alignment vertical="center"/>
    </xf>
    <xf fontId="0" fillId="0" borderId="28" numFmtId="160" xfId="0" applyNumberFormat="1" applyBorder="1" applyAlignment="1">
      <alignment horizontal="center" vertical="center"/>
    </xf>
    <xf fontId="0" fillId="0" borderId="1" numFmtId="160" xfId="0" applyNumberFormat="1" applyBorder="1" applyAlignment="1">
      <alignment horizontal="center" vertical="center"/>
    </xf>
    <xf fontId="0" fillId="0" borderId="30" numFmtId="160" xfId="0" applyNumberFormat="1" applyBorder="1" applyAlignment="1">
      <alignment horizontal="center" vertical="center"/>
    </xf>
    <xf fontId="0" fillId="0" borderId="31" numFmtId="160" xfId="0" applyNumberFormat="1" applyBorder="1" applyAlignment="1">
      <alignment horizontal="center" vertical="center"/>
    </xf>
    <xf fontId="0" fillId="0" borderId="29" numFmtId="160" xfId="0" applyNumberFormat="1" applyBorder="1" applyAlignment="1">
      <alignment horizontal="center" vertical="center"/>
    </xf>
    <xf fontId="0" fillId="0" borderId="32" numFmtId="160" xfId="0" applyNumberFormat="1" applyBorder="1" applyAlignment="1">
      <alignment horizontal="center" vertical="center"/>
    </xf>
    <xf fontId="0" fillId="0" borderId="4" numFmtId="160" xfId="0" applyNumberFormat="1" applyBorder="1" applyAlignment="1">
      <alignment horizontal="center" vertical="center"/>
    </xf>
    <xf fontId="0" fillId="0" borderId="33" numFmtId="160" xfId="0" applyNumberFormat="1" applyBorder="1" applyAlignment="1">
      <alignment horizontal="center" vertical="center"/>
    </xf>
    <xf fontId="0" fillId="0" borderId="34" numFmtId="160" xfId="0" applyNumberFormat="1" applyBorder="1" applyAlignment="1">
      <alignment horizontal="center" vertical="center"/>
    </xf>
    <xf fontId="0" fillId="0" borderId="5" numFmtId="160" xfId="0" applyNumberFormat="1" applyBorder="1" applyAlignment="1">
      <alignment horizontal="center" vertical="center"/>
    </xf>
    <xf fontId="0" fillId="0" borderId="35" numFmtId="160" xfId="0" applyNumberFormat="1" applyBorder="1" applyAlignment="1">
      <alignment horizontal="center" vertical="center"/>
    </xf>
    <xf fontId="0" fillId="0" borderId="0" numFmtId="160" xfId="0" applyNumberFormat="1" applyAlignment="1">
      <alignment horizontal="center" vertical="center"/>
    </xf>
    <xf fontId="0" fillId="0" borderId="36" numFmtId="160" xfId="0" applyNumberFormat="1" applyBorder="1" applyAlignment="1">
      <alignment horizontal="center" vertical="center"/>
    </xf>
    <xf fontId="0" fillId="0" borderId="37" numFmtId="160" xfId="0" applyNumberFormat="1" applyBorder="1" applyAlignment="1">
      <alignment horizontal="center" vertical="center"/>
    </xf>
    <xf fontId="0" fillId="0" borderId="38" numFmtId="160" xfId="0" applyNumberFormat="1" applyBorder="1" applyAlignment="1">
      <alignment horizontal="center" vertical="center"/>
    </xf>
    <xf fontId="0" fillId="0" borderId="39" numFmtId="160" xfId="0" applyNumberFormat="1" applyBorder="1" applyAlignment="1">
      <alignment horizontal="center" vertical="center"/>
    </xf>
    <xf fontId="0" fillId="0" borderId="40" numFmtId="160" xfId="0" applyNumberFormat="1" applyBorder="1" applyAlignment="1">
      <alignment horizontal="center" vertical="center"/>
    </xf>
    <xf fontId="2" fillId="0" borderId="0" numFmtId="0" xfId="0" applyFont="1" applyAlignment="1">
      <alignment horizontal="right"/>
    </xf>
    <xf fontId="3" fillId="0" borderId="13" numFmtId="160" xfId="0" applyNumberFormat="1" applyFont="1" applyBorder="1" applyAlignment="1">
      <alignment horizontal="center" vertical="center"/>
    </xf>
    <xf fontId="3" fillId="0" borderId="14" numFmtId="160" xfId="0" applyNumberFormat="1" applyFont="1" applyBorder="1" applyAlignment="1">
      <alignment horizontal="center" vertical="center"/>
    </xf>
    <xf fontId="0" fillId="0" borderId="41" numFmtId="160" xfId="0" applyNumberFormat="1" applyBorder="1" applyAlignment="1">
      <alignment vertical="center"/>
    </xf>
    <xf fontId="0" fillId="0" borderId="42" numFmtId="160" xfId="0" applyNumberFormat="1" applyBorder="1" applyAlignment="1">
      <alignment vertical="center"/>
    </xf>
    <xf fontId="0" fillId="0" borderId="43" numFmtId="160" xfId="0" applyNumberFormat="1" applyBorder="1" applyAlignment="1">
      <alignment vertical="center"/>
    </xf>
    <xf fontId="3" fillId="0" borderId="7" numFmtId="160" xfId="0" applyNumberFormat="1" applyFont="1" applyBorder="1" applyAlignment="1">
      <alignment horizontal="center" vertical="center"/>
    </xf>
    <xf fontId="3" fillId="0" borderId="8" numFmtId="160" xfId="0" applyNumberFormat="1" applyFont="1" applyBorder="1" applyAlignment="1">
      <alignment horizontal="center" vertical="center"/>
    </xf>
    <xf fontId="3" fillId="0" borderId="7" numFmtId="160" xfId="0" applyNumberFormat="1" applyFont="1" applyBorder="1" applyAlignment="1">
      <alignment vertical="center"/>
    </xf>
    <xf fontId="3" fillId="0" borderId="8" numFmtId="160" xfId="0" applyNumberFormat="1" applyFont="1" applyBorder="1" applyAlignment="1">
      <alignment vertical="center"/>
    </xf>
    <xf fontId="3" fillId="0" borderId="9" numFmtId="160" xfId="0" applyNumberFormat="1" applyFont="1" applyBorder="1" applyAlignment="1">
      <alignment vertical="center"/>
    </xf>
    <xf fontId="3" fillId="0" borderId="0" numFmtId="0" xfId="0" applyFont="1" applyAlignment="1">
      <alignment horizontal="right" vertical="top"/>
    </xf>
    <xf fontId="3" fillId="0" borderId="1" numFmtId="160" xfId="0" applyNumberFormat="1" applyFont="1" applyBorder="1"/>
    <xf fontId="3" fillId="0" borderId="1" numFmtId="160" xfId="0" applyNumberFormat="1" applyFont="1" applyBorder="1" applyAlignment="1">
      <alignment horizontal="center" vertical="center"/>
    </xf>
    <xf fontId="3" fillId="0" borderId="1" numFmtId="0" xfId="0" applyFont="1" applyBorder="1"/>
    <xf fontId="0" fillId="0" borderId="0" numFmtId="160" xfId="0" applyNumberForma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3" zoomScale="100" workbookViewId="0">
      <selection activeCell="AA35" activeCellId="0" sqref="AA35"/>
    </sheetView>
  </sheetViews>
  <sheetFormatPr defaultRowHeight="14.25"/>
  <cols>
    <col bestFit="1" customWidth="1" min="1" max="1" width="6.28515625"/>
    <col customWidth="1" min="2" max="2" width="6.28515625"/>
    <col customWidth="1" min="3" max="3" width="45.5703125"/>
    <col customWidth="1" min="4" max="4" width="8.7109375"/>
    <col customWidth="1" min="5" max="6" width="6.7109375"/>
    <col customWidth="1" min="7" max="7" width="8.7109375"/>
    <col customWidth="1" min="8" max="9" width="6.7109375"/>
    <col customWidth="1" min="10" max="10" width="8.7109375"/>
    <col customWidth="1" min="11" max="12" width="6.7109375"/>
    <col customWidth="1" min="13" max="13" width="8.7109375"/>
    <col customWidth="1" min="14" max="15" width="6.7109375"/>
    <col customWidth="1" min="16" max="16" width="8.7109375"/>
    <col customWidth="1" min="17" max="18" width="6.7109375"/>
    <col customWidth="1" min="19" max="19" width="8.7109375"/>
    <col customWidth="1" min="20" max="21" width="6.7109375"/>
    <col customWidth="1" min="22" max="22" width="9.5703125"/>
    <col customWidth="1" min="23" max="23" width="7.85546875"/>
    <col customWidth="1" min="24" max="24" width="6.7109375"/>
  </cols>
  <sheetData>
    <row r="1" ht="15.75">
      <c r="A1" s="1" t="s">
        <v>0</v>
      </c>
      <c r="B1" s="2" t="s">
        <v>1</v>
      </c>
      <c r="C1" s="3"/>
      <c r="D1" s="4" t="s">
        <v>2</v>
      </c>
      <c r="E1" s="5"/>
      <c r="F1" s="5"/>
      <c r="G1" s="5"/>
      <c r="H1" s="5"/>
      <c r="I1" s="6"/>
      <c r="J1" s="4" t="s">
        <v>3</v>
      </c>
      <c r="K1" s="5"/>
      <c r="L1" s="5"/>
      <c r="M1" s="5"/>
      <c r="N1" s="5"/>
      <c r="O1" s="5"/>
      <c r="P1" s="7" t="s">
        <v>4</v>
      </c>
      <c r="Q1" s="7"/>
      <c r="R1" s="7"/>
      <c r="S1" s="7"/>
      <c r="T1" s="7"/>
      <c r="U1" s="7"/>
      <c r="V1" s="7"/>
      <c r="W1" s="7"/>
      <c r="X1" s="7"/>
    </row>
    <row r="2" ht="15.75">
      <c r="A2" s="1"/>
      <c r="B2" s="8"/>
      <c r="C2" s="9"/>
      <c r="D2" s="10" t="s">
        <v>5</v>
      </c>
      <c r="E2" s="11"/>
      <c r="F2" s="12"/>
      <c r="G2" s="10" t="s">
        <v>6</v>
      </c>
      <c r="H2" s="11"/>
      <c r="I2" s="12"/>
      <c r="J2" s="10" t="s">
        <v>7</v>
      </c>
      <c r="K2" s="11"/>
      <c r="L2" s="12"/>
      <c r="M2" s="10" t="s">
        <v>8</v>
      </c>
      <c r="N2" s="11"/>
      <c r="O2" s="12"/>
      <c r="P2" s="13" t="s">
        <v>5</v>
      </c>
      <c r="Q2" s="14"/>
      <c r="R2" s="15"/>
      <c r="S2" s="13" t="s">
        <v>6</v>
      </c>
      <c r="T2" s="14"/>
      <c r="U2" s="15"/>
      <c r="V2" s="13" t="s">
        <v>9</v>
      </c>
      <c r="W2" s="14"/>
      <c r="X2" s="15"/>
    </row>
    <row r="3" ht="15.75">
      <c r="A3" s="1"/>
      <c r="B3" s="8"/>
      <c r="C3" s="9"/>
      <c r="D3" s="16">
        <v>353.19999999999999</v>
      </c>
      <c r="E3" s="17"/>
      <c r="F3" s="18"/>
      <c r="G3" s="16">
        <v>612.10000000000002</v>
      </c>
      <c r="H3" s="17"/>
      <c r="I3" s="18"/>
      <c r="J3" s="16">
        <v>560.60000000000002</v>
      </c>
      <c r="K3" s="17"/>
      <c r="L3" s="18"/>
      <c r="M3" s="16">
        <v>618.79999999999995</v>
      </c>
      <c r="N3" s="17"/>
      <c r="O3" s="18"/>
      <c r="P3" s="16">
        <v>309.89999999999998</v>
      </c>
      <c r="Q3" s="17"/>
      <c r="R3" s="18"/>
      <c r="S3" s="16">
        <v>770</v>
      </c>
      <c r="T3" s="17"/>
      <c r="U3" s="18"/>
      <c r="V3" s="16">
        <v>701.89999999999998</v>
      </c>
      <c r="W3" s="17"/>
      <c r="X3" s="18"/>
      <c r="Y3">
        <v>40810</v>
      </c>
    </row>
    <row r="4" ht="15.75">
      <c r="A4" s="1"/>
      <c r="B4" s="19"/>
      <c r="C4" s="20"/>
      <c r="D4" s="21" t="s">
        <v>10</v>
      </c>
      <c r="E4" s="22" t="s">
        <v>11</v>
      </c>
      <c r="F4" s="23" t="s">
        <v>12</v>
      </c>
      <c r="G4" s="21" t="s">
        <v>10</v>
      </c>
      <c r="H4" s="22" t="s">
        <v>11</v>
      </c>
      <c r="I4" s="23" t="s">
        <v>12</v>
      </c>
      <c r="J4" s="21" t="s">
        <v>10</v>
      </c>
      <c r="K4" s="22" t="s">
        <v>11</v>
      </c>
      <c r="L4" s="23" t="s">
        <v>12</v>
      </c>
      <c r="M4" s="21" t="s">
        <v>10</v>
      </c>
      <c r="N4" s="22" t="s">
        <v>11</v>
      </c>
      <c r="O4" s="23" t="s">
        <v>12</v>
      </c>
      <c r="P4" s="21" t="s">
        <v>10</v>
      </c>
      <c r="Q4" s="22" t="s">
        <v>11</v>
      </c>
      <c r="R4" s="23" t="s">
        <v>12</v>
      </c>
      <c r="S4" s="21" t="s">
        <v>10</v>
      </c>
      <c r="T4" s="22" t="s">
        <v>11</v>
      </c>
      <c r="U4" s="23" t="s">
        <v>12</v>
      </c>
      <c r="V4" s="21" t="s">
        <v>10</v>
      </c>
      <c r="W4" s="22" t="s">
        <v>11</v>
      </c>
      <c r="X4" s="23" t="s">
        <v>12</v>
      </c>
    </row>
    <row r="5">
      <c r="A5" s="9">
        <v>1</v>
      </c>
      <c r="B5" s="24" t="s">
        <v>13</v>
      </c>
      <c r="C5" s="25" t="s">
        <v>14</v>
      </c>
      <c r="D5" s="26">
        <f>827.84+2071.1</f>
        <v>2898.9400000000001</v>
      </c>
      <c r="E5" s="27">
        <v>21.800000000000001</v>
      </c>
      <c r="F5" s="28">
        <f>D5/E5</f>
        <v>132.9788990825688</v>
      </c>
      <c r="G5" s="26">
        <f>6737.99+8292.95</f>
        <v>15030.940000000001</v>
      </c>
      <c r="H5" s="27">
        <v>107.09999999999999</v>
      </c>
      <c r="I5" s="29">
        <f t="shared" ref="I5:I17" si="0">G5/H5</f>
        <v>140.34491129785249</v>
      </c>
      <c r="J5" s="30">
        <f>6472.15+7120.29</f>
        <v>13592.439999999999</v>
      </c>
      <c r="K5" s="27">
        <v>97.599999999999994</v>
      </c>
      <c r="L5" s="28">
        <f t="shared" ref="L5:L18" si="1">J5/K5</f>
        <v>139.26680327868851</v>
      </c>
      <c r="M5" s="31">
        <f>6523.79+13234.42</f>
        <v>19758.209999999999</v>
      </c>
      <c r="N5" s="32">
        <v>105.90000000000001</v>
      </c>
      <c r="O5" s="33">
        <f t="shared" ref="O5:O13" si="2">M5/N5</f>
        <v>186.57422096317279</v>
      </c>
      <c r="P5" s="31">
        <f>728.91+1605.6</f>
        <v>2334.5099999999998</v>
      </c>
      <c r="Q5" s="34">
        <v>19.5</v>
      </c>
      <c r="R5" s="33">
        <f t="shared" ref="R5:R7" si="3">P5/Q5</f>
        <v>119.71846153846153</v>
      </c>
      <c r="S5" s="30">
        <f>8141.83+9065.16</f>
        <v>17206.989999999998</v>
      </c>
      <c r="T5" s="27">
        <v>133</v>
      </c>
      <c r="U5" s="28">
        <f t="shared" ref="U5:U9" si="4">S5/T5</f>
        <v>129.37586466165413</v>
      </c>
      <c r="V5" s="31">
        <f>19235.82+23344.94</f>
        <v>42580.759999999995</v>
      </c>
      <c r="W5" s="34">
        <v>296.39999999999998</v>
      </c>
      <c r="X5" s="33">
        <f t="shared" ref="X5:X25" si="5">V5/W5</f>
        <v>143.65978407557355</v>
      </c>
    </row>
    <row r="6">
      <c r="A6" s="9">
        <f t="shared" ref="A6:A47" si="6">A5+1</f>
        <v>2</v>
      </c>
      <c r="B6" s="35"/>
      <c r="C6" s="25" t="s">
        <v>15</v>
      </c>
      <c r="D6" s="36"/>
      <c r="E6" s="37"/>
      <c r="F6" s="38"/>
      <c r="G6" s="39">
        <v>21283.23</v>
      </c>
      <c r="H6" s="40">
        <v>147.30000000000001</v>
      </c>
      <c r="I6" s="41">
        <f t="shared" si="0"/>
        <v>144.48900203665985</v>
      </c>
      <c r="J6" s="42">
        <f>11571.3</f>
        <v>11571.299999999999</v>
      </c>
      <c r="K6" s="40">
        <v>79.5</v>
      </c>
      <c r="L6" s="43">
        <f t="shared" si="1"/>
        <v>145.55094339622642</v>
      </c>
      <c r="M6" s="39">
        <v>14775.25</v>
      </c>
      <c r="N6" s="40">
        <v>95.799999999999997</v>
      </c>
      <c r="O6" s="41">
        <f t="shared" si="2"/>
        <v>154.23016701461378</v>
      </c>
      <c r="P6" s="26">
        <v>3198.1700000000001</v>
      </c>
      <c r="Q6" s="27">
        <v>23.899999999999999</v>
      </c>
      <c r="R6" s="41">
        <f t="shared" si="3"/>
        <v>133.81464435146444</v>
      </c>
      <c r="S6" s="42">
        <v>17490.110000000001</v>
      </c>
      <c r="T6" s="40">
        <v>114.2</v>
      </c>
      <c r="U6" s="43">
        <f t="shared" si="4"/>
        <v>153.15332749562171</v>
      </c>
      <c r="V6" s="39">
        <v>20802.509999999998</v>
      </c>
      <c r="W6" s="40">
        <v>152.40000000000001</v>
      </c>
      <c r="X6" s="41">
        <f t="shared" si="5"/>
        <v>136.49940944881888</v>
      </c>
    </row>
    <row r="7">
      <c r="A7" s="9">
        <f t="shared" si="6"/>
        <v>3</v>
      </c>
      <c r="B7" s="35"/>
      <c r="C7" s="25" t="s">
        <v>16</v>
      </c>
      <c r="D7" s="36"/>
      <c r="E7" s="37"/>
      <c r="F7" s="38"/>
      <c r="G7" s="39">
        <v>15370.200000000001</v>
      </c>
      <c r="H7" s="40">
        <v>90.700000000000003</v>
      </c>
      <c r="I7" s="41">
        <f t="shared" si="0"/>
        <v>169.46196251378171</v>
      </c>
      <c r="J7" s="42">
        <v>10781.860000000001</v>
      </c>
      <c r="K7" s="40">
        <v>71.5</v>
      </c>
      <c r="L7" s="43">
        <f t="shared" si="1"/>
        <v>150.79524475524477</v>
      </c>
      <c r="M7" s="39">
        <v>11587.77</v>
      </c>
      <c r="N7" s="40">
        <v>76.200000000000003</v>
      </c>
      <c r="O7" s="41">
        <f t="shared" si="2"/>
        <v>152.07047244094488</v>
      </c>
      <c r="P7" s="39">
        <v>4307.3199999999997</v>
      </c>
      <c r="Q7" s="40">
        <v>20</v>
      </c>
      <c r="R7" s="41">
        <f t="shared" si="3"/>
        <v>215.36599999999999</v>
      </c>
      <c r="S7" s="42">
        <v>13992.9</v>
      </c>
      <c r="T7" s="40">
        <v>96</v>
      </c>
      <c r="U7" s="43">
        <f t="shared" si="4"/>
        <v>145.75937500000001</v>
      </c>
      <c r="V7" s="39">
        <v>18943.599999999999</v>
      </c>
      <c r="W7" s="40">
        <v>77.200000000000003</v>
      </c>
      <c r="X7" s="41">
        <f t="shared" si="5"/>
        <v>245.38341968911914</v>
      </c>
    </row>
    <row r="8">
      <c r="A8" s="9">
        <f t="shared" si="6"/>
        <v>4</v>
      </c>
      <c r="B8" s="35"/>
      <c r="C8" s="25" t="s">
        <v>17</v>
      </c>
      <c r="D8" s="44"/>
      <c r="E8" s="45"/>
      <c r="F8" s="46"/>
      <c r="G8" s="47">
        <v>6544.5100000000002</v>
      </c>
      <c r="H8" s="40">
        <v>55</v>
      </c>
      <c r="I8" s="41">
        <f t="shared" si="0"/>
        <v>118.99109090909091</v>
      </c>
      <c r="J8" s="47">
        <v>5960.6599999999999</v>
      </c>
      <c r="K8" s="48">
        <v>51.299999999999997</v>
      </c>
      <c r="L8" s="41">
        <f t="shared" si="1"/>
        <v>116.19220272904484</v>
      </c>
      <c r="M8" s="47">
        <v>6807.1599999999999</v>
      </c>
      <c r="N8" s="48">
        <v>55.200000000000003</v>
      </c>
      <c r="O8" s="41">
        <f t="shared" si="2"/>
        <v>123.31811594202898</v>
      </c>
      <c r="P8" s="44"/>
      <c r="Q8" s="45"/>
      <c r="R8" s="46"/>
      <c r="S8" s="42">
        <v>7981.8500000000004</v>
      </c>
      <c r="T8" s="40">
        <v>69.700000000000003</v>
      </c>
      <c r="U8" s="43">
        <f t="shared" si="4"/>
        <v>114.51721664275466</v>
      </c>
      <c r="V8" s="39">
        <v>17349.549999999999</v>
      </c>
      <c r="W8" s="48">
        <v>77.099999999999994</v>
      </c>
      <c r="X8" s="41">
        <f t="shared" si="5"/>
        <v>225.026588845655</v>
      </c>
    </row>
    <row r="9">
      <c r="A9" s="9">
        <f t="shared" si="6"/>
        <v>5</v>
      </c>
      <c r="B9" s="35"/>
      <c r="C9" s="25" t="s">
        <v>18</v>
      </c>
      <c r="D9" s="49"/>
      <c r="E9" s="50"/>
      <c r="F9" s="51"/>
      <c r="G9" s="47">
        <v>6250.1099999999997</v>
      </c>
      <c r="H9" s="40">
        <v>55</v>
      </c>
      <c r="I9" s="41">
        <f t="shared" si="0"/>
        <v>113.63836363636364</v>
      </c>
      <c r="J9" s="47">
        <v>5533.6999999999998</v>
      </c>
      <c r="K9" s="48">
        <v>51.299999999999997</v>
      </c>
      <c r="L9" s="41">
        <f t="shared" si="1"/>
        <v>107.86939571150097</v>
      </c>
      <c r="M9" s="47">
        <v>6049.8400000000001</v>
      </c>
      <c r="N9" s="48">
        <v>53.5</v>
      </c>
      <c r="O9" s="41">
        <f t="shared" si="2"/>
        <v>113.08112149532711</v>
      </c>
      <c r="P9" s="49"/>
      <c r="Q9" s="50"/>
      <c r="R9" s="51"/>
      <c r="S9" s="47">
        <v>7772.6899999999996</v>
      </c>
      <c r="T9" s="48">
        <v>69.700000000000003</v>
      </c>
      <c r="U9" s="52">
        <f t="shared" si="4"/>
        <v>111.51635581061691</v>
      </c>
      <c r="V9" s="39">
        <v>16049.91</v>
      </c>
      <c r="W9" s="48">
        <v>76.900000000000006</v>
      </c>
      <c r="X9" s="41">
        <f t="shared" si="5"/>
        <v>208.7114434330299</v>
      </c>
    </row>
    <row r="10">
      <c r="A10" s="9">
        <f t="shared" si="6"/>
        <v>6</v>
      </c>
      <c r="B10" s="35"/>
      <c r="C10" s="25" t="s">
        <v>19</v>
      </c>
      <c r="D10" s="49"/>
      <c r="E10" s="50"/>
      <c r="F10" s="51"/>
      <c r="G10" s="47">
        <v>6250.1099999999997</v>
      </c>
      <c r="H10" s="40">
        <v>55</v>
      </c>
      <c r="I10" s="41">
        <f t="shared" si="0"/>
        <v>113.63836363636364</v>
      </c>
      <c r="J10" s="47">
        <v>5505.6999999999998</v>
      </c>
      <c r="K10" s="48">
        <v>51.299999999999997</v>
      </c>
      <c r="L10" s="41">
        <f t="shared" si="1"/>
        <v>107.32358674463939</v>
      </c>
      <c r="M10" s="47">
        <v>5927.6999999999998</v>
      </c>
      <c r="N10" s="48">
        <v>54.200000000000003</v>
      </c>
      <c r="O10" s="41">
        <f t="shared" si="2"/>
        <v>109.36715867158671</v>
      </c>
      <c r="P10" s="49"/>
      <c r="Q10" s="50"/>
      <c r="R10" s="51"/>
      <c r="S10" s="47">
        <v>7772.6899999999996</v>
      </c>
      <c r="T10" s="48">
        <v>69.700000000000003</v>
      </c>
      <c r="U10" s="52">
        <f t="shared" ref="U10:U49" si="7">S10/T10</f>
        <v>111.51635581061691</v>
      </c>
      <c r="V10" s="39">
        <v>13220.09</v>
      </c>
      <c r="W10" s="48">
        <v>69.400000000000006</v>
      </c>
      <c r="X10" s="41">
        <f t="shared" si="5"/>
        <v>190.49121037463976</v>
      </c>
    </row>
    <row r="11">
      <c r="A11" s="9">
        <f t="shared" si="6"/>
        <v>7</v>
      </c>
      <c r="B11" s="35"/>
      <c r="C11" s="25" t="s">
        <v>20</v>
      </c>
      <c r="D11" s="49"/>
      <c r="E11" s="50"/>
      <c r="F11" s="51"/>
      <c r="G11" s="47">
        <v>6250.1099999999997</v>
      </c>
      <c r="H11" s="40">
        <v>55</v>
      </c>
      <c r="I11" s="41">
        <f t="shared" si="0"/>
        <v>113.63836363636364</v>
      </c>
      <c r="J11" s="47">
        <v>5505.6999999999998</v>
      </c>
      <c r="K11" s="48">
        <v>51.299999999999997</v>
      </c>
      <c r="L11" s="41">
        <f t="shared" si="1"/>
        <v>107.32358674463939</v>
      </c>
      <c r="M11" s="47">
        <v>5927.6999999999998</v>
      </c>
      <c r="N11" s="48">
        <v>54.200000000000003</v>
      </c>
      <c r="O11" s="41">
        <f t="shared" si="2"/>
        <v>109.36715867158671</v>
      </c>
      <c r="P11" s="49"/>
      <c r="Q11" s="50"/>
      <c r="R11" s="51"/>
      <c r="S11" s="47">
        <v>7772.6899999999996</v>
      </c>
      <c r="T11" s="48">
        <v>69.700000000000003</v>
      </c>
      <c r="U11" s="52">
        <f t="shared" si="7"/>
        <v>111.51635581061691</v>
      </c>
      <c r="V11" s="39">
        <v>11591.73</v>
      </c>
      <c r="W11" s="48">
        <v>69.400000000000006</v>
      </c>
      <c r="X11" s="41">
        <f t="shared" si="5"/>
        <v>167.02780979827088</v>
      </c>
    </row>
    <row r="12">
      <c r="A12" s="9">
        <f t="shared" si="6"/>
        <v>8</v>
      </c>
      <c r="B12" s="35"/>
      <c r="C12" s="25" t="s">
        <v>21</v>
      </c>
      <c r="D12" s="49"/>
      <c r="E12" s="50"/>
      <c r="F12" s="51"/>
      <c r="G12" s="47">
        <v>6250.1099999999997</v>
      </c>
      <c r="H12" s="40">
        <v>55</v>
      </c>
      <c r="I12" s="41">
        <f t="shared" si="0"/>
        <v>113.63836363636364</v>
      </c>
      <c r="J12" s="47">
        <v>5505.6999999999998</v>
      </c>
      <c r="K12" s="48">
        <v>51.299999999999997</v>
      </c>
      <c r="L12" s="41">
        <f t="shared" si="1"/>
        <v>107.32358674463939</v>
      </c>
      <c r="M12" s="47">
        <v>5927.6999999999998</v>
      </c>
      <c r="N12" s="48">
        <v>54.200000000000003</v>
      </c>
      <c r="O12" s="41">
        <f t="shared" si="2"/>
        <v>109.36715867158671</v>
      </c>
      <c r="P12" s="49"/>
      <c r="Q12" s="50"/>
      <c r="R12" s="51"/>
      <c r="S12" s="47">
        <v>7772.6899999999996</v>
      </c>
      <c r="T12" s="48">
        <v>69.700000000000003</v>
      </c>
      <c r="U12" s="52">
        <f t="shared" si="7"/>
        <v>111.51635581061691</v>
      </c>
      <c r="V12" s="39">
        <v>10573.49</v>
      </c>
      <c r="W12" s="48">
        <v>69.400000000000006</v>
      </c>
      <c r="X12" s="41">
        <f t="shared" si="5"/>
        <v>152.35576368876079</v>
      </c>
    </row>
    <row r="13">
      <c r="A13" s="9">
        <f t="shared" si="6"/>
        <v>9</v>
      </c>
      <c r="B13" s="35"/>
      <c r="C13" s="25" t="s">
        <v>22</v>
      </c>
      <c r="D13" s="49"/>
      <c r="E13" s="50"/>
      <c r="F13" s="51"/>
      <c r="G13" s="47">
        <v>6250.1099999999997</v>
      </c>
      <c r="H13" s="40">
        <v>55</v>
      </c>
      <c r="I13" s="41">
        <f t="shared" si="0"/>
        <v>113.63836363636364</v>
      </c>
      <c r="J13" s="47">
        <v>5505.6999999999998</v>
      </c>
      <c r="K13" s="48">
        <v>51.299999999999997</v>
      </c>
      <c r="L13" s="41">
        <f t="shared" si="1"/>
        <v>107.32358674463939</v>
      </c>
      <c r="M13" s="47">
        <v>5927.6999999999998</v>
      </c>
      <c r="N13" s="48">
        <v>54.200000000000003</v>
      </c>
      <c r="O13" s="41">
        <f t="shared" si="2"/>
        <v>109.36715867158671</v>
      </c>
      <c r="P13" s="49"/>
      <c r="Q13" s="50"/>
      <c r="R13" s="51"/>
      <c r="S13" s="47">
        <v>7772.6899999999996</v>
      </c>
      <c r="T13" s="48">
        <v>69.700000000000003</v>
      </c>
      <c r="U13" s="52">
        <f t="shared" si="7"/>
        <v>111.51635581061691</v>
      </c>
      <c r="V13" s="39">
        <v>10307.690000000001</v>
      </c>
      <c r="W13" s="48">
        <v>69.400000000000006</v>
      </c>
      <c r="X13" s="41">
        <f t="shared" si="5"/>
        <v>148.52579250720461</v>
      </c>
    </row>
    <row r="14">
      <c r="A14" s="9">
        <f t="shared" si="6"/>
        <v>10</v>
      </c>
      <c r="B14" s="35"/>
      <c r="C14" s="25" t="s">
        <v>23</v>
      </c>
      <c r="D14" s="49"/>
      <c r="E14" s="50"/>
      <c r="F14" s="51"/>
      <c r="G14" s="39">
        <v>6768.54</v>
      </c>
      <c r="H14" s="40">
        <v>55</v>
      </c>
      <c r="I14" s="41">
        <f t="shared" si="0"/>
        <v>123.06436363636364</v>
      </c>
      <c r="J14" s="47">
        <v>5942.25</v>
      </c>
      <c r="K14" s="48">
        <v>51.299999999999997</v>
      </c>
      <c r="L14" s="41">
        <f t="shared" si="1"/>
        <v>115.83333333333334</v>
      </c>
      <c r="M14" s="47">
        <v>6407.0900000000001</v>
      </c>
      <c r="N14" s="48">
        <v>54.200000000000003</v>
      </c>
      <c r="O14" s="41">
        <f t="shared" ref="O14:O49" si="8">M14/N14</f>
        <v>118.21199261992619</v>
      </c>
      <c r="P14" s="49"/>
      <c r="Q14" s="50"/>
      <c r="R14" s="51"/>
      <c r="S14" s="47">
        <v>8322.1000000000004</v>
      </c>
      <c r="T14" s="48">
        <v>59.700000000000003</v>
      </c>
      <c r="U14" s="52">
        <f t="shared" si="7"/>
        <v>139.39865996649917</v>
      </c>
      <c r="V14" s="39">
        <v>10499.799999999999</v>
      </c>
      <c r="W14" s="48">
        <v>69.400000000000006</v>
      </c>
      <c r="X14" s="41">
        <f t="shared" si="5"/>
        <v>151.29394812680113</v>
      </c>
    </row>
    <row r="15">
      <c r="A15" s="9">
        <f t="shared" si="6"/>
        <v>11</v>
      </c>
      <c r="B15" s="35"/>
      <c r="C15" s="25" t="s">
        <v>24</v>
      </c>
      <c r="D15" s="49"/>
      <c r="E15" s="50"/>
      <c r="F15" s="51"/>
      <c r="G15" s="39">
        <v>6768.54</v>
      </c>
      <c r="H15" s="40">
        <v>55</v>
      </c>
      <c r="I15" s="41">
        <f t="shared" si="0"/>
        <v>123.06436363636364</v>
      </c>
      <c r="J15" s="47">
        <v>5942.25</v>
      </c>
      <c r="K15" s="48">
        <v>51.299999999999997</v>
      </c>
      <c r="L15" s="41">
        <f t="shared" si="1"/>
        <v>115.83333333333334</v>
      </c>
      <c r="M15" s="47">
        <v>6407.0900000000001</v>
      </c>
      <c r="N15" s="48">
        <v>54.200000000000003</v>
      </c>
      <c r="O15" s="41">
        <f t="shared" si="8"/>
        <v>118.21199261992619</v>
      </c>
      <c r="P15" s="49"/>
      <c r="Q15" s="50"/>
      <c r="R15" s="51"/>
      <c r="S15" s="47">
        <v>8322.1000000000004</v>
      </c>
      <c r="T15" s="48">
        <v>59.700000000000003</v>
      </c>
      <c r="U15" s="52">
        <f t="shared" si="7"/>
        <v>139.39865996649917</v>
      </c>
      <c r="V15" s="47">
        <v>9444.9599999999991</v>
      </c>
      <c r="W15" s="48">
        <v>69.400000000000006</v>
      </c>
      <c r="X15" s="41">
        <f t="shared" si="5"/>
        <v>136.09452449567721</v>
      </c>
    </row>
    <row r="16">
      <c r="A16" s="9">
        <f t="shared" si="6"/>
        <v>12</v>
      </c>
      <c r="B16" s="35"/>
      <c r="C16" s="25" t="s">
        <v>25</v>
      </c>
      <c r="D16" s="49"/>
      <c r="E16" s="50"/>
      <c r="F16" s="51"/>
      <c r="G16" s="39">
        <v>6768.54</v>
      </c>
      <c r="H16" s="40">
        <v>55</v>
      </c>
      <c r="I16" s="41">
        <f t="shared" si="0"/>
        <v>123.06436363636364</v>
      </c>
      <c r="J16" s="47">
        <v>5942.25</v>
      </c>
      <c r="K16" s="48">
        <v>51.299999999999997</v>
      </c>
      <c r="L16" s="41">
        <f t="shared" si="1"/>
        <v>115.83333333333334</v>
      </c>
      <c r="M16" s="47">
        <v>6407.0900000000001</v>
      </c>
      <c r="N16" s="48">
        <v>54.200000000000003</v>
      </c>
      <c r="O16" s="41">
        <f t="shared" si="8"/>
        <v>118.21199261992619</v>
      </c>
      <c r="P16" s="49"/>
      <c r="Q16" s="50"/>
      <c r="R16" s="51"/>
      <c r="S16" s="47">
        <v>8322.1000000000004</v>
      </c>
      <c r="T16" s="48">
        <v>59.700000000000003</v>
      </c>
      <c r="U16" s="52">
        <f t="shared" si="7"/>
        <v>139.39865996649917</v>
      </c>
      <c r="V16" s="47">
        <v>9288.8799999999992</v>
      </c>
      <c r="W16" s="48">
        <v>69.400000000000006</v>
      </c>
      <c r="X16" s="41">
        <f t="shared" si="5"/>
        <v>133.84553314121035</v>
      </c>
    </row>
    <row r="17">
      <c r="A17" s="9">
        <f t="shared" si="6"/>
        <v>13</v>
      </c>
      <c r="B17" s="35"/>
      <c r="C17" s="25" t="s">
        <v>26</v>
      </c>
      <c r="D17" s="49"/>
      <c r="E17" s="50"/>
      <c r="F17" s="51"/>
      <c r="G17" s="39">
        <v>6768.54</v>
      </c>
      <c r="H17" s="40">
        <v>55</v>
      </c>
      <c r="I17" s="41">
        <f t="shared" si="0"/>
        <v>123.06436363636364</v>
      </c>
      <c r="J17" s="47">
        <v>5942.25</v>
      </c>
      <c r="K17" s="48">
        <v>51.299999999999997</v>
      </c>
      <c r="L17" s="41">
        <f t="shared" si="1"/>
        <v>115.83333333333334</v>
      </c>
      <c r="M17" s="47">
        <v>6407.0900000000001</v>
      </c>
      <c r="N17" s="48">
        <v>54.200000000000003</v>
      </c>
      <c r="O17" s="41">
        <f t="shared" si="8"/>
        <v>118.21199261992619</v>
      </c>
      <c r="P17" s="49"/>
      <c r="Q17" s="50"/>
      <c r="R17" s="51"/>
      <c r="S17" s="47">
        <v>8322.1000000000004</v>
      </c>
      <c r="T17" s="48">
        <v>59.700000000000003</v>
      </c>
      <c r="U17" s="52">
        <f t="shared" si="7"/>
        <v>139.39865996649917</v>
      </c>
      <c r="V17" s="47">
        <v>9288.8799999999992</v>
      </c>
      <c r="W17" s="48">
        <v>69.400000000000006</v>
      </c>
      <c r="X17" s="41">
        <f t="shared" si="5"/>
        <v>133.84553314121035</v>
      </c>
    </row>
    <row r="18">
      <c r="A18" s="9">
        <f t="shared" si="6"/>
        <v>14</v>
      </c>
      <c r="B18" s="35"/>
      <c r="C18" s="25" t="s">
        <v>27</v>
      </c>
      <c r="D18" s="49"/>
      <c r="E18" s="50"/>
      <c r="F18" s="51"/>
      <c r="G18" s="39">
        <v>6967.3100000000004</v>
      </c>
      <c r="H18" s="40">
        <v>61.200000000000003</v>
      </c>
      <c r="I18" s="41">
        <f>G18/H18</f>
        <v>113.84493464052288</v>
      </c>
      <c r="J18" s="42">
        <v>6589.6999999999998</v>
      </c>
      <c r="K18" s="40">
        <v>61.799999999999997</v>
      </c>
      <c r="L18" s="41">
        <f t="shared" si="1"/>
        <v>106.62944983818771</v>
      </c>
      <c r="M18" s="39">
        <v>8583.8899999999994</v>
      </c>
      <c r="N18" s="40">
        <v>75.400000000000006</v>
      </c>
      <c r="O18" s="41">
        <f t="shared" si="8"/>
        <v>113.84469496021218</v>
      </c>
      <c r="P18" s="49"/>
      <c r="Q18" s="50"/>
      <c r="R18" s="51"/>
      <c r="S18" s="42">
        <v>8364.8299999999999</v>
      </c>
      <c r="T18" s="40">
        <v>75.900000000000006</v>
      </c>
      <c r="U18" s="43">
        <f t="shared" si="7"/>
        <v>110.20856389986824</v>
      </c>
      <c r="V18" s="47">
        <v>9288.8799999999992</v>
      </c>
      <c r="W18" s="48">
        <v>69.400000000000006</v>
      </c>
      <c r="X18" s="41">
        <f t="shared" si="5"/>
        <v>133.84553314121035</v>
      </c>
    </row>
    <row r="19">
      <c r="A19" s="9">
        <f t="shared" si="6"/>
        <v>15</v>
      </c>
      <c r="B19" s="35"/>
      <c r="C19" s="25" t="s">
        <v>28</v>
      </c>
      <c r="D19" s="49"/>
      <c r="E19" s="50"/>
      <c r="F19" s="51"/>
      <c r="G19" s="44"/>
      <c r="H19" s="45"/>
      <c r="I19" s="46"/>
      <c r="J19" s="44"/>
      <c r="K19" s="45"/>
      <c r="L19" s="46"/>
      <c r="M19" s="44"/>
      <c r="N19" s="45"/>
      <c r="O19" s="46"/>
      <c r="P19" s="49"/>
      <c r="Q19" s="50"/>
      <c r="R19" s="51"/>
      <c r="S19" s="44"/>
      <c r="T19" s="45"/>
      <c r="U19" s="46"/>
      <c r="V19" s="47">
        <v>8673.5799999999999</v>
      </c>
      <c r="W19" s="48">
        <v>69.400000000000006</v>
      </c>
      <c r="X19" s="41">
        <f t="shared" si="5"/>
        <v>124.97953890489913</v>
      </c>
    </row>
    <row r="20">
      <c r="A20" s="9">
        <f t="shared" si="6"/>
        <v>16</v>
      </c>
      <c r="B20" s="35"/>
      <c r="C20" s="25" t="s">
        <v>29</v>
      </c>
      <c r="D20" s="49"/>
      <c r="E20" s="50"/>
      <c r="F20" s="51"/>
      <c r="G20" s="49"/>
      <c r="H20" s="50"/>
      <c r="I20" s="51"/>
      <c r="J20" s="49"/>
      <c r="K20" s="50"/>
      <c r="L20" s="51"/>
      <c r="M20" s="49"/>
      <c r="N20" s="50"/>
      <c r="O20" s="51"/>
      <c r="P20" s="49"/>
      <c r="Q20" s="50"/>
      <c r="R20" s="51"/>
      <c r="S20" s="49"/>
      <c r="T20" s="50"/>
      <c r="U20" s="51"/>
      <c r="V20" s="47">
        <v>8673.5799999999999</v>
      </c>
      <c r="W20" s="48">
        <v>69.400000000000006</v>
      </c>
      <c r="X20" s="41">
        <f t="shared" si="5"/>
        <v>124.97953890489913</v>
      </c>
    </row>
    <row r="21">
      <c r="A21" s="9">
        <f t="shared" si="6"/>
        <v>17</v>
      </c>
      <c r="B21" s="35"/>
      <c r="C21" s="25" t="s">
        <v>30</v>
      </c>
      <c r="D21" s="49"/>
      <c r="E21" s="50"/>
      <c r="F21" s="51"/>
      <c r="G21" s="49"/>
      <c r="H21" s="50"/>
      <c r="I21" s="51"/>
      <c r="J21" s="49"/>
      <c r="K21" s="50"/>
      <c r="L21" s="51"/>
      <c r="M21" s="49"/>
      <c r="N21" s="50"/>
      <c r="O21" s="51"/>
      <c r="P21" s="49"/>
      <c r="Q21" s="50"/>
      <c r="R21" s="51"/>
      <c r="S21" s="49"/>
      <c r="T21" s="50"/>
      <c r="U21" s="51"/>
      <c r="V21" s="47">
        <v>8673.5799999999999</v>
      </c>
      <c r="W21" s="48">
        <v>69.400000000000006</v>
      </c>
      <c r="X21" s="41">
        <f t="shared" si="5"/>
        <v>124.97953890489913</v>
      </c>
    </row>
    <row r="22">
      <c r="A22" s="9">
        <f t="shared" si="6"/>
        <v>18</v>
      </c>
      <c r="B22" s="35"/>
      <c r="C22" s="25" t="s">
        <v>31</v>
      </c>
      <c r="D22" s="49"/>
      <c r="E22" s="50"/>
      <c r="F22" s="51"/>
      <c r="G22" s="49"/>
      <c r="H22" s="50"/>
      <c r="I22" s="51"/>
      <c r="J22" s="49"/>
      <c r="K22" s="50"/>
      <c r="L22" s="51"/>
      <c r="M22" s="49"/>
      <c r="N22" s="50"/>
      <c r="O22" s="51"/>
      <c r="P22" s="49"/>
      <c r="Q22" s="50"/>
      <c r="R22" s="51"/>
      <c r="S22" s="49"/>
      <c r="T22" s="50"/>
      <c r="U22" s="51"/>
      <c r="V22" s="47">
        <v>8673.5799999999999</v>
      </c>
      <c r="W22" s="48">
        <v>69.400000000000006</v>
      </c>
      <c r="X22" s="41">
        <f t="shared" si="5"/>
        <v>124.97953890489913</v>
      </c>
    </row>
    <row r="23">
      <c r="A23" s="9">
        <f t="shared" si="6"/>
        <v>19</v>
      </c>
      <c r="B23" s="35"/>
      <c r="C23" s="25" t="s">
        <v>32</v>
      </c>
      <c r="D23" s="49"/>
      <c r="E23" s="50"/>
      <c r="F23" s="51"/>
      <c r="G23" s="49"/>
      <c r="H23" s="50"/>
      <c r="I23" s="51"/>
      <c r="J23" s="49"/>
      <c r="K23" s="50"/>
      <c r="L23" s="51"/>
      <c r="M23" s="49"/>
      <c r="N23" s="50"/>
      <c r="O23" s="51"/>
      <c r="P23" s="49"/>
      <c r="Q23" s="50"/>
      <c r="R23" s="51"/>
      <c r="S23" s="49"/>
      <c r="T23" s="50"/>
      <c r="U23" s="51"/>
      <c r="V23" s="47">
        <v>8673.5799999999999</v>
      </c>
      <c r="W23" s="48">
        <v>69.400000000000006</v>
      </c>
      <c r="X23" s="41">
        <f t="shared" si="5"/>
        <v>124.97953890489913</v>
      </c>
    </row>
    <row r="24">
      <c r="A24" s="9">
        <f t="shared" si="6"/>
        <v>20</v>
      </c>
      <c r="B24" s="35"/>
      <c r="C24" s="25" t="s">
        <v>33</v>
      </c>
      <c r="D24" s="49"/>
      <c r="E24" s="50"/>
      <c r="F24" s="51"/>
      <c r="G24" s="49"/>
      <c r="H24" s="50"/>
      <c r="I24" s="51"/>
      <c r="J24" s="49"/>
      <c r="K24" s="50"/>
      <c r="L24" s="51"/>
      <c r="M24" s="49"/>
      <c r="N24" s="50"/>
      <c r="O24" s="51"/>
      <c r="P24" s="49"/>
      <c r="Q24" s="50"/>
      <c r="R24" s="51"/>
      <c r="S24" s="49"/>
      <c r="T24" s="50"/>
      <c r="U24" s="51"/>
      <c r="V24" s="47">
        <v>8673.5799999999999</v>
      </c>
      <c r="W24" s="48">
        <v>69.400000000000006</v>
      </c>
      <c r="X24" s="41">
        <f t="shared" si="5"/>
        <v>124.97953890489913</v>
      </c>
    </row>
    <row r="25" ht="15.75">
      <c r="A25" s="9">
        <f t="shared" si="6"/>
        <v>21</v>
      </c>
      <c r="B25" s="35"/>
      <c r="C25" s="25" t="s">
        <v>34</v>
      </c>
      <c r="D25" s="53"/>
      <c r="E25" s="54"/>
      <c r="F25" s="55"/>
      <c r="G25" s="53"/>
      <c r="H25" s="54"/>
      <c r="I25" s="55"/>
      <c r="J25" s="53"/>
      <c r="K25" s="54"/>
      <c r="L25" s="55"/>
      <c r="M25" s="53"/>
      <c r="N25" s="54"/>
      <c r="O25" s="55"/>
      <c r="P25" s="53"/>
      <c r="Q25" s="54"/>
      <c r="R25" s="55"/>
      <c r="S25" s="53"/>
      <c r="T25" s="54"/>
      <c r="U25" s="55"/>
      <c r="V25" s="47">
        <v>11079.43</v>
      </c>
      <c r="W25" s="48">
        <v>91.900000000000006</v>
      </c>
      <c r="X25" s="52">
        <f t="shared" si="5"/>
        <v>120.55963003264418</v>
      </c>
    </row>
    <row r="26" ht="15.75">
      <c r="A26" s="9"/>
      <c r="B26" s="35"/>
      <c r="C26" s="56" t="s">
        <v>35</v>
      </c>
      <c r="D26" s="57">
        <f>SUM(D5:D25)</f>
        <v>2898.9400000000001</v>
      </c>
      <c r="E26" s="58">
        <f>SUM(E5:E25)</f>
        <v>21.800000000000001</v>
      </c>
      <c r="F26" s="58">
        <f t="shared" ref="F26:F49" si="9">D26/E26</f>
        <v>132.9788990825688</v>
      </c>
      <c r="G26" s="57">
        <f>SUM(G5:G25)</f>
        <v>123520.89999999997</v>
      </c>
      <c r="H26" s="58">
        <f>SUM(H5:H25)</f>
        <v>956.30000000000007</v>
      </c>
      <c r="I26" s="58">
        <f t="shared" ref="I26:I49" si="10">G26/H26</f>
        <v>129.16542925860082</v>
      </c>
      <c r="J26" s="57">
        <f>SUM(J5:J25)</f>
        <v>99821.459999999977</v>
      </c>
      <c r="K26" s="58">
        <f>SUM(K5:K25)</f>
        <v>823.39999999999975</v>
      </c>
      <c r="L26" s="58">
        <f t="shared" ref="L26:L49" si="11">J26/K26</f>
        <v>121.23082341510809</v>
      </c>
      <c r="M26" s="57">
        <f>SUM(M5:M25)</f>
        <v>116901.27999999997</v>
      </c>
      <c r="N26" s="58">
        <f>SUM(N5:N25)</f>
        <v>895.60000000000014</v>
      </c>
      <c r="O26" s="58">
        <f t="shared" si="8"/>
        <v>130.52845020098252</v>
      </c>
      <c r="P26" s="57">
        <f>SUM(P5:P25)</f>
        <v>9840</v>
      </c>
      <c r="Q26" s="58">
        <f>SUM(Q5:Q25)</f>
        <v>63.399999999999999</v>
      </c>
      <c r="R26" s="58">
        <f t="shared" ref="R26:R49" si="12">P26/Q26</f>
        <v>155.205047318612</v>
      </c>
      <c r="S26" s="57">
        <f>SUM(S5:S25)</f>
        <v>137188.53000000003</v>
      </c>
      <c r="T26" s="58">
        <f>SUM(T5:T25)</f>
        <v>1076.1000000000004</v>
      </c>
      <c r="U26" s="58">
        <f t="shared" si="7"/>
        <v>127.48678561471981</v>
      </c>
      <c r="V26" s="57">
        <f>SUM(V5:V25)</f>
        <v>272351.6399999999</v>
      </c>
      <c r="W26" s="58">
        <f>SUM(W5:W25)</f>
        <v>1812.900000000001</v>
      </c>
      <c r="X26" s="58">
        <f t="shared" ref="X26:X50" si="13">V26/W26</f>
        <v>150.22981962601344</v>
      </c>
    </row>
    <row r="27">
      <c r="A27" s="9">
        <f>A25+1</f>
        <v>22</v>
      </c>
      <c r="B27" s="35" t="s">
        <v>36</v>
      </c>
      <c r="C27" s="25" t="s">
        <v>37</v>
      </c>
      <c r="D27" s="26">
        <v>7177.0699999999997</v>
      </c>
      <c r="E27" s="27">
        <v>67.299999999999997</v>
      </c>
      <c r="F27" s="28">
        <f t="shared" si="9"/>
        <v>106.64294205052006</v>
      </c>
      <c r="G27" s="26">
        <v>5884.5799999999999</v>
      </c>
      <c r="H27" s="27">
        <v>68.299999999999997</v>
      </c>
      <c r="I27" s="29">
        <f t="shared" si="10"/>
        <v>86.157833089311865</v>
      </c>
      <c r="J27" s="30">
        <v>8995.3099999999995</v>
      </c>
      <c r="K27" s="27">
        <v>107.5</v>
      </c>
      <c r="L27" s="28">
        <f t="shared" si="11"/>
        <v>83.677302325581394</v>
      </c>
      <c r="M27" s="26">
        <v>9763.1499999999996</v>
      </c>
      <c r="N27" s="27">
        <v>117.8</v>
      </c>
      <c r="O27" s="29">
        <f t="shared" si="8"/>
        <v>82.879032258064512</v>
      </c>
      <c r="P27" s="26">
        <v>7011.6000000000004</v>
      </c>
      <c r="Q27" s="27">
        <v>59.5</v>
      </c>
      <c r="R27" s="29">
        <f t="shared" si="12"/>
        <v>117.8420168067227</v>
      </c>
      <c r="S27" s="30">
        <v>12770.48</v>
      </c>
      <c r="T27" s="27">
        <v>148.40000000000001</v>
      </c>
      <c r="U27" s="28">
        <f t="shared" si="7"/>
        <v>86.054447439353098</v>
      </c>
      <c r="V27" s="26">
        <v>3531.9499999999998</v>
      </c>
      <c r="W27" s="27">
        <v>24.300000000000001</v>
      </c>
      <c r="X27" s="29">
        <f t="shared" si="13"/>
        <v>145.34773662551439</v>
      </c>
    </row>
    <row r="28">
      <c r="A28" s="9">
        <f t="shared" si="6"/>
        <v>23</v>
      </c>
      <c r="B28" s="35"/>
      <c r="C28" s="25" t="s">
        <v>38</v>
      </c>
      <c r="D28" s="39"/>
      <c r="E28" s="40"/>
      <c r="F28" s="43"/>
      <c r="G28" s="39">
        <v>4585.3500000000004</v>
      </c>
      <c r="H28" s="40">
        <v>51.600000000000001</v>
      </c>
      <c r="I28" s="41">
        <f t="shared" si="10"/>
        <v>88.863372093023258</v>
      </c>
      <c r="J28" s="59"/>
      <c r="K28" s="60"/>
      <c r="L28" s="61"/>
      <c r="M28" s="59"/>
      <c r="N28" s="60"/>
      <c r="O28" s="61"/>
      <c r="P28" s="59"/>
      <c r="Q28" s="60"/>
      <c r="R28" s="61"/>
      <c r="S28" s="59"/>
      <c r="T28" s="60"/>
      <c r="U28" s="61"/>
      <c r="V28" s="39">
        <v>12361.940000000001</v>
      </c>
      <c r="W28" s="40">
        <v>112.40000000000001</v>
      </c>
      <c r="X28" s="41">
        <f t="shared" si="13"/>
        <v>109.98167259786477</v>
      </c>
    </row>
    <row r="29">
      <c r="A29" s="9">
        <f t="shared" si="6"/>
        <v>24</v>
      </c>
      <c r="B29" s="35"/>
      <c r="C29" s="25" t="s">
        <v>39</v>
      </c>
      <c r="D29" s="39">
        <v>7916.9700000000003</v>
      </c>
      <c r="E29" s="40">
        <v>69.400000000000006</v>
      </c>
      <c r="F29" s="43">
        <f t="shared" si="9"/>
        <v>114.07737752161383</v>
      </c>
      <c r="G29" s="39">
        <v>11122.4</v>
      </c>
      <c r="H29" s="40">
        <v>120.40000000000001</v>
      </c>
      <c r="I29" s="41">
        <f t="shared" si="10"/>
        <v>92.378737541528238</v>
      </c>
      <c r="J29" s="42">
        <v>10258.83</v>
      </c>
      <c r="K29" s="40">
        <v>110</v>
      </c>
      <c r="L29" s="41">
        <f t="shared" si="11"/>
        <v>93.262090909090915</v>
      </c>
      <c r="M29" s="39">
        <v>11527.73</v>
      </c>
      <c r="N29" s="40">
        <v>121.59999999999999</v>
      </c>
      <c r="O29" s="41">
        <f t="shared" si="8"/>
        <v>94.800411184210532</v>
      </c>
      <c r="P29" s="39">
        <v>7638.46</v>
      </c>
      <c r="Q29" s="40">
        <v>61</v>
      </c>
      <c r="R29" s="41">
        <f t="shared" si="12"/>
        <v>125.22065573770492</v>
      </c>
      <c r="S29" s="42">
        <v>14757</v>
      </c>
      <c r="T29" s="40">
        <v>154</v>
      </c>
      <c r="U29" s="41">
        <f t="shared" si="7"/>
        <v>95.824675324675326</v>
      </c>
      <c r="V29" s="39">
        <v>14438.75</v>
      </c>
      <c r="W29" s="40">
        <v>133.5</v>
      </c>
      <c r="X29" s="41">
        <f t="shared" si="13"/>
        <v>108.15543071161049</v>
      </c>
    </row>
    <row r="30">
      <c r="A30" s="9">
        <f t="shared" si="6"/>
        <v>25</v>
      </c>
      <c r="B30" s="35"/>
      <c r="C30" s="25" t="s">
        <v>40</v>
      </c>
      <c r="D30" s="44"/>
      <c r="E30" s="45"/>
      <c r="F30" s="46"/>
      <c r="G30" s="39">
        <v>11245</v>
      </c>
      <c r="H30" s="40">
        <v>116.3</v>
      </c>
      <c r="I30" s="41">
        <f t="shared" si="10"/>
        <v>96.689595872742913</v>
      </c>
      <c r="J30" s="42">
        <v>10240.139999999999</v>
      </c>
      <c r="K30" s="40">
        <v>105.3</v>
      </c>
      <c r="L30" s="41">
        <f t="shared" si="11"/>
        <v>97.247293447293444</v>
      </c>
      <c r="M30" s="39">
        <v>11259.48</v>
      </c>
      <c r="N30" s="40">
        <v>116.40000000000001</v>
      </c>
      <c r="O30" s="41">
        <f t="shared" si="8"/>
        <v>96.730927835051531</v>
      </c>
      <c r="P30" s="44"/>
      <c r="Q30" s="45"/>
      <c r="R30" s="46"/>
      <c r="S30" s="42">
        <v>14317.23</v>
      </c>
      <c r="T30" s="40">
        <v>148.5</v>
      </c>
      <c r="U30" s="41">
        <f t="shared" si="7"/>
        <v>96.412323232323232</v>
      </c>
      <c r="V30" s="39">
        <v>14942.799999999999</v>
      </c>
      <c r="W30" s="40">
        <v>132.30000000000001</v>
      </c>
      <c r="X30" s="41">
        <f t="shared" si="13"/>
        <v>112.94633408919121</v>
      </c>
    </row>
    <row r="31">
      <c r="A31" s="9">
        <f t="shared" si="6"/>
        <v>26</v>
      </c>
      <c r="B31" s="35"/>
      <c r="C31" s="25" t="s">
        <v>41</v>
      </c>
      <c r="D31" s="49"/>
      <c r="E31" s="50"/>
      <c r="F31" s="51"/>
      <c r="G31" s="39">
        <v>11557.08</v>
      </c>
      <c r="H31" s="40">
        <v>117</v>
      </c>
      <c r="I31" s="41">
        <f t="shared" si="10"/>
        <v>98.778461538461542</v>
      </c>
      <c r="J31" s="42">
        <v>10556.25</v>
      </c>
      <c r="K31" s="40">
        <v>105.2</v>
      </c>
      <c r="L31" s="41">
        <f t="shared" si="11"/>
        <v>100.34458174904942</v>
      </c>
      <c r="M31" s="39">
        <v>11794.889999999999</v>
      </c>
      <c r="N31" s="40">
        <v>116.5</v>
      </c>
      <c r="O31" s="41">
        <f t="shared" si="8"/>
        <v>101.24369098712445</v>
      </c>
      <c r="P31" s="49"/>
      <c r="Q31" s="50"/>
      <c r="R31" s="51"/>
      <c r="S31" s="42">
        <v>14860.32</v>
      </c>
      <c r="T31" s="40">
        <v>148.59999999999999</v>
      </c>
      <c r="U31" s="41">
        <f t="shared" si="7"/>
        <v>100.0021534320323</v>
      </c>
      <c r="V31" s="39">
        <v>15137.290000000001</v>
      </c>
      <c r="W31" s="40">
        <v>132.09999999999999</v>
      </c>
      <c r="X31" s="41">
        <f t="shared" si="13"/>
        <v>114.58962906888722</v>
      </c>
    </row>
    <row r="32">
      <c r="A32" s="9">
        <f t="shared" si="6"/>
        <v>27</v>
      </c>
      <c r="B32" s="35"/>
      <c r="C32" s="25" t="s">
        <v>42</v>
      </c>
      <c r="D32" s="49"/>
      <c r="E32" s="50"/>
      <c r="F32" s="51"/>
      <c r="G32" s="39">
        <v>11508.65</v>
      </c>
      <c r="H32" s="40">
        <v>115.7</v>
      </c>
      <c r="I32" s="41">
        <f t="shared" si="10"/>
        <v>99.469749351771824</v>
      </c>
      <c r="J32" s="42">
        <v>10547.889999999999</v>
      </c>
      <c r="K32" s="40">
        <v>104</v>
      </c>
      <c r="L32" s="41">
        <f t="shared" si="11"/>
        <v>101.42201923076922</v>
      </c>
      <c r="M32" s="39">
        <v>11750.209999999999</v>
      </c>
      <c r="N32" s="40">
        <v>114.3</v>
      </c>
      <c r="O32" s="41">
        <f t="shared" si="8"/>
        <v>102.80148731408573</v>
      </c>
      <c r="P32" s="49"/>
      <c r="Q32" s="50"/>
      <c r="R32" s="51"/>
      <c r="S32" s="42">
        <v>14807.91</v>
      </c>
      <c r="T32" s="40">
        <v>146.80000000000001</v>
      </c>
      <c r="U32" s="41">
        <f t="shared" si="7"/>
        <v>100.87132152588555</v>
      </c>
      <c r="V32" s="39">
        <v>14682.620000000001</v>
      </c>
      <c r="W32" s="40">
        <v>131.90000000000001</v>
      </c>
      <c r="X32" s="41">
        <f t="shared" si="13"/>
        <v>111.31630022744504</v>
      </c>
    </row>
    <row r="33">
      <c r="A33" s="9">
        <f t="shared" si="6"/>
        <v>28</v>
      </c>
      <c r="B33" s="35"/>
      <c r="C33" s="25" t="s">
        <v>43</v>
      </c>
      <c r="D33" s="49"/>
      <c r="E33" s="50"/>
      <c r="F33" s="51"/>
      <c r="G33" s="39">
        <v>11562.76</v>
      </c>
      <c r="H33" s="40">
        <v>117</v>
      </c>
      <c r="I33" s="41">
        <f t="shared" si="10"/>
        <v>98.827008547008546</v>
      </c>
      <c r="J33" s="42">
        <v>10580.559999999999</v>
      </c>
      <c r="K33" s="40">
        <v>105</v>
      </c>
      <c r="L33" s="41">
        <f t="shared" si="11"/>
        <v>100.76723809523808</v>
      </c>
      <c r="M33" s="39">
        <v>11826.26</v>
      </c>
      <c r="N33" s="40">
        <v>116.2</v>
      </c>
      <c r="O33" s="41">
        <f t="shared" si="8"/>
        <v>101.77504302925989</v>
      </c>
      <c r="P33" s="49"/>
      <c r="Q33" s="50"/>
      <c r="R33" s="51"/>
      <c r="S33" s="42">
        <v>14890.01</v>
      </c>
      <c r="T33" s="40">
        <v>148.40000000000001</v>
      </c>
      <c r="U33" s="41">
        <f t="shared" si="7"/>
        <v>100.33699460916442</v>
      </c>
      <c r="V33" s="39">
        <v>14682.620000000001</v>
      </c>
      <c r="W33" s="40">
        <v>131.90000000000001</v>
      </c>
      <c r="X33" s="41">
        <f t="shared" si="13"/>
        <v>111.31630022744504</v>
      </c>
    </row>
    <row r="34">
      <c r="A34" s="9">
        <f t="shared" si="6"/>
        <v>29</v>
      </c>
      <c r="B34" s="35"/>
      <c r="C34" s="25" t="s">
        <v>44</v>
      </c>
      <c r="D34" s="49"/>
      <c r="E34" s="50"/>
      <c r="F34" s="51"/>
      <c r="G34" s="39">
        <v>11508.65</v>
      </c>
      <c r="H34" s="40">
        <v>116.3</v>
      </c>
      <c r="I34" s="41">
        <f t="shared" si="10"/>
        <v>98.956577815993114</v>
      </c>
      <c r="J34" s="42">
        <v>10547.889999999999</v>
      </c>
      <c r="K34" s="40">
        <v>104</v>
      </c>
      <c r="L34" s="41">
        <f t="shared" si="11"/>
        <v>101.42201923076922</v>
      </c>
      <c r="M34" s="39">
        <v>11750.209999999999</v>
      </c>
      <c r="N34" s="40">
        <v>114.3</v>
      </c>
      <c r="O34" s="41">
        <f t="shared" si="8"/>
        <v>102.80148731408573</v>
      </c>
      <c r="P34" s="49"/>
      <c r="Q34" s="50"/>
      <c r="R34" s="51"/>
      <c r="S34" s="42">
        <v>14807.91</v>
      </c>
      <c r="T34" s="40">
        <v>146.80000000000001</v>
      </c>
      <c r="U34" s="41">
        <f t="shared" si="7"/>
        <v>100.87132152588555</v>
      </c>
      <c r="V34" s="39">
        <v>14682.620000000001</v>
      </c>
      <c r="W34" s="40">
        <v>131.90000000000001</v>
      </c>
      <c r="X34" s="41">
        <f t="shared" si="13"/>
        <v>111.31630022744504</v>
      </c>
    </row>
    <row r="35">
      <c r="A35" s="9">
        <f t="shared" si="6"/>
        <v>30</v>
      </c>
      <c r="B35" s="35"/>
      <c r="C35" s="25" t="s">
        <v>45</v>
      </c>
      <c r="D35" s="49"/>
      <c r="E35" s="50"/>
      <c r="F35" s="51"/>
      <c r="G35" s="39">
        <v>11562.76</v>
      </c>
      <c r="H35" s="40">
        <v>117</v>
      </c>
      <c r="I35" s="41">
        <f t="shared" si="10"/>
        <v>98.827008547008546</v>
      </c>
      <c r="J35" s="42">
        <v>10580.559999999999</v>
      </c>
      <c r="K35" s="40">
        <v>105</v>
      </c>
      <c r="L35" s="41">
        <f t="shared" si="11"/>
        <v>100.76723809523808</v>
      </c>
      <c r="M35" s="39">
        <v>11826.26</v>
      </c>
      <c r="N35" s="40">
        <v>116.2</v>
      </c>
      <c r="O35" s="41">
        <f t="shared" si="8"/>
        <v>101.77504302925989</v>
      </c>
      <c r="P35" s="49"/>
      <c r="Q35" s="50"/>
      <c r="R35" s="51"/>
      <c r="S35" s="42">
        <v>14890.01</v>
      </c>
      <c r="T35" s="40">
        <v>148.40000000000001</v>
      </c>
      <c r="U35" s="41">
        <f t="shared" si="7"/>
        <v>100.33699460916442</v>
      </c>
      <c r="V35" s="39">
        <v>14682.620000000001</v>
      </c>
      <c r="W35" s="40">
        <v>131.90000000000001</v>
      </c>
      <c r="X35" s="41">
        <f t="shared" si="13"/>
        <v>111.31630022744504</v>
      </c>
    </row>
    <row r="36">
      <c r="A36" s="9">
        <f t="shared" si="6"/>
        <v>31</v>
      </c>
      <c r="B36" s="35"/>
      <c r="C36" s="25" t="s">
        <v>46</v>
      </c>
      <c r="D36" s="49"/>
      <c r="E36" s="50"/>
      <c r="F36" s="51"/>
      <c r="G36" s="39">
        <v>11508.65</v>
      </c>
      <c r="H36" s="40">
        <v>116.3</v>
      </c>
      <c r="I36" s="41">
        <f t="shared" si="10"/>
        <v>98.956577815993114</v>
      </c>
      <c r="J36" s="42">
        <v>10547.889999999999</v>
      </c>
      <c r="K36" s="40">
        <v>104</v>
      </c>
      <c r="L36" s="41">
        <f t="shared" si="11"/>
        <v>101.42201923076922</v>
      </c>
      <c r="M36" s="39">
        <v>11750.209999999999</v>
      </c>
      <c r="N36" s="40">
        <v>114.3</v>
      </c>
      <c r="O36" s="41">
        <f t="shared" si="8"/>
        <v>102.80148731408573</v>
      </c>
      <c r="P36" s="49"/>
      <c r="Q36" s="50"/>
      <c r="R36" s="51"/>
      <c r="S36" s="42">
        <v>14807.91</v>
      </c>
      <c r="T36" s="40">
        <v>146.80000000000001</v>
      </c>
      <c r="U36" s="41">
        <f t="shared" si="7"/>
        <v>100.87132152588555</v>
      </c>
      <c r="V36" s="39">
        <v>14682.620000000001</v>
      </c>
      <c r="W36" s="40">
        <v>131.90000000000001</v>
      </c>
      <c r="X36" s="41">
        <f t="shared" si="13"/>
        <v>111.31630022744504</v>
      </c>
    </row>
    <row r="37">
      <c r="A37" s="9">
        <f t="shared" si="6"/>
        <v>32</v>
      </c>
      <c r="B37" s="35"/>
      <c r="C37" s="25" t="s">
        <v>47</v>
      </c>
      <c r="D37" s="49"/>
      <c r="E37" s="50"/>
      <c r="F37" s="51"/>
      <c r="G37" s="39">
        <v>11562.76</v>
      </c>
      <c r="H37" s="40">
        <v>117</v>
      </c>
      <c r="I37" s="41">
        <f t="shared" si="10"/>
        <v>98.827008547008546</v>
      </c>
      <c r="J37" s="42">
        <v>10580.559999999999</v>
      </c>
      <c r="K37" s="40">
        <v>105</v>
      </c>
      <c r="L37" s="41">
        <f t="shared" si="11"/>
        <v>100.76723809523808</v>
      </c>
      <c r="M37" s="39">
        <v>11826.26</v>
      </c>
      <c r="N37" s="40">
        <v>116.2</v>
      </c>
      <c r="O37" s="41">
        <f t="shared" si="8"/>
        <v>101.77504302925989</v>
      </c>
      <c r="P37" s="49"/>
      <c r="Q37" s="50"/>
      <c r="R37" s="51"/>
      <c r="S37" s="42">
        <v>14890.01</v>
      </c>
      <c r="T37" s="40">
        <v>148.40000000000001</v>
      </c>
      <c r="U37" s="41">
        <f t="shared" si="7"/>
        <v>100.33699460916442</v>
      </c>
      <c r="V37" s="39">
        <v>14682.620000000001</v>
      </c>
      <c r="W37" s="40">
        <v>131.90000000000001</v>
      </c>
      <c r="X37" s="41">
        <f t="shared" si="13"/>
        <v>111.31630022744504</v>
      </c>
    </row>
    <row r="38">
      <c r="A38" s="9">
        <f t="shared" si="6"/>
        <v>33</v>
      </c>
      <c r="B38" s="35"/>
      <c r="C38" s="25" t="s">
        <v>48</v>
      </c>
      <c r="D38" s="49"/>
      <c r="E38" s="50"/>
      <c r="F38" s="51"/>
      <c r="G38" s="39">
        <v>11424.709999999999</v>
      </c>
      <c r="H38" s="40">
        <v>115.2</v>
      </c>
      <c r="I38" s="41">
        <f t="shared" si="10"/>
        <v>99.172829861111097</v>
      </c>
      <c r="J38" s="42">
        <v>10466.780000000001</v>
      </c>
      <c r="K38" s="40">
        <v>103.59999999999999</v>
      </c>
      <c r="L38" s="41">
        <f t="shared" si="11"/>
        <v>101.03069498069499</v>
      </c>
      <c r="M38" s="39">
        <v>11562.16</v>
      </c>
      <c r="N38" s="40">
        <v>114.2</v>
      </c>
      <c r="O38" s="41">
        <f t="shared" si="8"/>
        <v>101.24483362521892</v>
      </c>
      <c r="P38" s="49"/>
      <c r="Q38" s="50"/>
      <c r="R38" s="51"/>
      <c r="S38" s="42">
        <v>14419.35</v>
      </c>
      <c r="T38" s="40">
        <v>145.90000000000001</v>
      </c>
      <c r="U38" s="41">
        <f t="shared" si="7"/>
        <v>98.83036326250857</v>
      </c>
      <c r="V38" s="39">
        <v>14682.620000000001</v>
      </c>
      <c r="W38" s="40">
        <v>131.90000000000001</v>
      </c>
      <c r="X38" s="41">
        <f t="shared" si="13"/>
        <v>111.31630022744504</v>
      </c>
    </row>
    <row r="39">
      <c r="A39" s="9">
        <f t="shared" si="6"/>
        <v>34</v>
      </c>
      <c r="B39" s="35"/>
      <c r="C39" s="25" t="s">
        <v>49</v>
      </c>
      <c r="D39" s="49"/>
      <c r="E39" s="50"/>
      <c r="F39" s="51"/>
      <c r="G39" s="39">
        <v>11424.709999999999</v>
      </c>
      <c r="H39" s="40">
        <v>115.2</v>
      </c>
      <c r="I39" s="41">
        <f t="shared" si="10"/>
        <v>99.172829861111097</v>
      </c>
      <c r="J39" s="42">
        <v>10466.780000000001</v>
      </c>
      <c r="K39" s="40">
        <v>103.59999999999999</v>
      </c>
      <c r="L39" s="41">
        <f t="shared" si="11"/>
        <v>101.03069498069499</v>
      </c>
      <c r="M39" s="39">
        <v>11562.16</v>
      </c>
      <c r="N39" s="40">
        <v>114.2</v>
      </c>
      <c r="O39" s="41">
        <f t="shared" si="8"/>
        <v>101.24483362521892</v>
      </c>
      <c r="P39" s="49"/>
      <c r="Q39" s="50"/>
      <c r="R39" s="51"/>
      <c r="S39" s="42">
        <v>14419.35</v>
      </c>
      <c r="T39" s="40">
        <v>145.90000000000001</v>
      </c>
      <c r="U39" s="41">
        <f t="shared" si="7"/>
        <v>98.83036326250857</v>
      </c>
      <c r="V39" s="39">
        <v>14682.620000000001</v>
      </c>
      <c r="W39" s="40">
        <v>131.90000000000001</v>
      </c>
      <c r="X39" s="41">
        <f t="shared" si="13"/>
        <v>111.31630022744504</v>
      </c>
    </row>
    <row r="40">
      <c r="A40" s="9">
        <f t="shared" si="6"/>
        <v>35</v>
      </c>
      <c r="B40" s="35"/>
      <c r="C40" s="25" t="s">
        <v>50</v>
      </c>
      <c r="D40" s="49"/>
      <c r="E40" s="50"/>
      <c r="F40" s="51"/>
      <c r="G40" s="39">
        <f>11561.42+170.42</f>
        <v>11731.84</v>
      </c>
      <c r="H40" s="40">
        <f>117.6+1.9</f>
        <v>119.5</v>
      </c>
      <c r="I40" s="41">
        <f t="shared" si="10"/>
        <v>98.174393305439338</v>
      </c>
      <c r="J40" s="42">
        <f>10688.7+230.75</f>
        <v>10919.450000000001</v>
      </c>
      <c r="K40" s="40">
        <f>105.9+2</f>
        <v>107.90000000000001</v>
      </c>
      <c r="L40" s="41">
        <f t="shared" si="11"/>
        <v>101.19972196478221</v>
      </c>
      <c r="M40" s="39">
        <f>11782.02+172.06+1430.17</f>
        <v>13384.25</v>
      </c>
      <c r="N40" s="40">
        <f>113.8+1.5+16.1</f>
        <v>131.40000000000001</v>
      </c>
      <c r="O40" s="41">
        <f t="shared" si="8"/>
        <v>101.85882800608827</v>
      </c>
      <c r="P40" s="49"/>
      <c r="Q40" s="50"/>
      <c r="R40" s="51"/>
      <c r="S40" s="42">
        <f>14487.47+211.46</f>
        <v>14698.929999999998</v>
      </c>
      <c r="T40" s="40">
        <f>148.3+1.9</f>
        <v>150.20000000000002</v>
      </c>
      <c r="U40" s="41">
        <f t="shared" si="7"/>
        <v>97.862383488681743</v>
      </c>
      <c r="V40" s="39">
        <v>13776.450000000001</v>
      </c>
      <c r="W40" s="40">
        <v>133.80000000000001</v>
      </c>
      <c r="X40" s="41">
        <f t="shared" si="13"/>
        <v>102.96300448430493</v>
      </c>
    </row>
    <row r="41">
      <c r="A41" s="9">
        <f t="shared" si="6"/>
        <v>36</v>
      </c>
      <c r="B41" s="35"/>
      <c r="C41" s="25" t="s">
        <v>51</v>
      </c>
      <c r="D41" s="49"/>
      <c r="E41" s="50"/>
      <c r="F41" s="51"/>
      <c r="G41" s="44"/>
      <c r="H41" s="45"/>
      <c r="I41" s="46"/>
      <c r="J41" s="44"/>
      <c r="K41" s="45"/>
      <c r="L41" s="46"/>
      <c r="M41" s="44"/>
      <c r="N41" s="45"/>
      <c r="O41" s="46"/>
      <c r="P41" s="49"/>
      <c r="Q41" s="50"/>
      <c r="R41" s="51"/>
      <c r="S41" s="44"/>
      <c r="T41" s="45"/>
      <c r="U41" s="46"/>
      <c r="V41" s="39">
        <v>13525.040000000001</v>
      </c>
      <c r="W41" s="40">
        <v>131.5</v>
      </c>
      <c r="X41" s="41">
        <f t="shared" si="13"/>
        <v>102.85201520912548</v>
      </c>
    </row>
    <row r="42">
      <c r="A42" s="9">
        <f t="shared" si="6"/>
        <v>37</v>
      </c>
      <c r="B42" s="35"/>
      <c r="C42" s="25" t="s">
        <v>52</v>
      </c>
      <c r="D42" s="49"/>
      <c r="E42" s="50"/>
      <c r="F42" s="51"/>
      <c r="G42" s="49"/>
      <c r="H42" s="50"/>
      <c r="I42" s="51"/>
      <c r="J42" s="49"/>
      <c r="K42" s="50"/>
      <c r="L42" s="51"/>
      <c r="M42" s="49"/>
      <c r="N42" s="50"/>
      <c r="O42" s="51"/>
      <c r="P42" s="49"/>
      <c r="Q42" s="50"/>
      <c r="R42" s="51"/>
      <c r="S42" s="49"/>
      <c r="T42" s="50"/>
      <c r="U42" s="51"/>
      <c r="V42" s="39">
        <v>13525.040000000001</v>
      </c>
      <c r="W42" s="40">
        <v>131.5</v>
      </c>
      <c r="X42" s="41">
        <f t="shared" si="13"/>
        <v>102.85201520912548</v>
      </c>
    </row>
    <row r="43">
      <c r="A43" s="9">
        <f t="shared" si="6"/>
        <v>38</v>
      </c>
      <c r="B43" s="35"/>
      <c r="C43" s="25" t="s">
        <v>53</v>
      </c>
      <c r="D43" s="49"/>
      <c r="E43" s="50"/>
      <c r="F43" s="51"/>
      <c r="G43" s="49"/>
      <c r="H43" s="50"/>
      <c r="I43" s="51"/>
      <c r="J43" s="49"/>
      <c r="K43" s="50"/>
      <c r="L43" s="51"/>
      <c r="M43" s="49"/>
      <c r="N43" s="50"/>
      <c r="O43" s="51"/>
      <c r="P43" s="49"/>
      <c r="Q43" s="50"/>
      <c r="R43" s="51"/>
      <c r="S43" s="49"/>
      <c r="T43" s="50"/>
      <c r="U43" s="51"/>
      <c r="V43" s="39">
        <v>13525.040000000001</v>
      </c>
      <c r="W43" s="40">
        <v>131.5</v>
      </c>
      <c r="X43" s="41">
        <f t="shared" si="13"/>
        <v>102.85201520912548</v>
      </c>
    </row>
    <row r="44">
      <c r="A44" s="9">
        <f t="shared" si="6"/>
        <v>39</v>
      </c>
      <c r="B44" s="35"/>
      <c r="C44" s="25" t="s">
        <v>54</v>
      </c>
      <c r="D44" s="49"/>
      <c r="E44" s="50"/>
      <c r="F44" s="51"/>
      <c r="G44" s="49"/>
      <c r="H44" s="50"/>
      <c r="I44" s="51"/>
      <c r="J44" s="49"/>
      <c r="K44" s="50"/>
      <c r="L44" s="51"/>
      <c r="M44" s="49"/>
      <c r="N44" s="50"/>
      <c r="O44" s="51"/>
      <c r="P44" s="49"/>
      <c r="Q44" s="50"/>
      <c r="R44" s="51"/>
      <c r="S44" s="49"/>
      <c r="T44" s="50"/>
      <c r="U44" s="51"/>
      <c r="V44" s="39">
        <v>13525.040000000001</v>
      </c>
      <c r="W44" s="40">
        <v>131.5</v>
      </c>
      <c r="X44" s="41">
        <f t="shared" si="13"/>
        <v>102.85201520912548</v>
      </c>
    </row>
    <row r="45">
      <c r="A45" s="9">
        <f t="shared" si="6"/>
        <v>40</v>
      </c>
      <c r="B45" s="35"/>
      <c r="C45" s="25" t="s">
        <v>55</v>
      </c>
      <c r="D45" s="49"/>
      <c r="E45" s="50"/>
      <c r="F45" s="51"/>
      <c r="G45" s="49"/>
      <c r="H45" s="50"/>
      <c r="I45" s="51"/>
      <c r="J45" s="49"/>
      <c r="K45" s="50"/>
      <c r="L45" s="51"/>
      <c r="M45" s="49"/>
      <c r="N45" s="50"/>
      <c r="O45" s="51"/>
      <c r="P45" s="49"/>
      <c r="Q45" s="50"/>
      <c r="R45" s="51"/>
      <c r="S45" s="49"/>
      <c r="T45" s="50"/>
      <c r="U45" s="51"/>
      <c r="V45" s="39">
        <v>13525.040000000001</v>
      </c>
      <c r="W45" s="40">
        <v>131.5</v>
      </c>
      <c r="X45" s="41">
        <f t="shared" si="13"/>
        <v>102.85201520912548</v>
      </c>
    </row>
    <row r="46">
      <c r="A46" s="9">
        <f t="shared" si="6"/>
        <v>41</v>
      </c>
      <c r="B46" s="35"/>
      <c r="C46" s="25" t="s">
        <v>56</v>
      </c>
      <c r="D46" s="49"/>
      <c r="E46" s="50"/>
      <c r="F46" s="51"/>
      <c r="G46" s="49"/>
      <c r="H46" s="50"/>
      <c r="I46" s="51"/>
      <c r="J46" s="49"/>
      <c r="K46" s="50"/>
      <c r="L46" s="51"/>
      <c r="M46" s="49"/>
      <c r="N46" s="50"/>
      <c r="O46" s="51"/>
      <c r="P46" s="49"/>
      <c r="Q46" s="50"/>
      <c r="R46" s="51"/>
      <c r="S46" s="49"/>
      <c r="T46" s="50"/>
      <c r="U46" s="51"/>
      <c r="V46" s="39">
        <v>13525.040000000001</v>
      </c>
      <c r="W46" s="40">
        <v>131.5</v>
      </c>
      <c r="X46" s="41">
        <f t="shared" si="13"/>
        <v>102.85201520912548</v>
      </c>
    </row>
    <row r="47" ht="15.75">
      <c r="A47" s="9">
        <f t="shared" si="6"/>
        <v>42</v>
      </c>
      <c r="B47" s="35"/>
      <c r="C47" s="25" t="s">
        <v>57</v>
      </c>
      <c r="D47" s="49"/>
      <c r="E47" s="50"/>
      <c r="F47" s="51"/>
      <c r="G47" s="49"/>
      <c r="H47" s="50"/>
      <c r="I47" s="51"/>
      <c r="J47" s="53"/>
      <c r="K47" s="54"/>
      <c r="L47" s="55"/>
      <c r="M47" s="49"/>
      <c r="N47" s="50"/>
      <c r="O47" s="51"/>
      <c r="P47" s="49"/>
      <c r="Q47" s="50"/>
      <c r="R47" s="51"/>
      <c r="S47" s="49"/>
      <c r="T47" s="50"/>
      <c r="U47" s="51"/>
      <c r="V47" s="47">
        <f>13364.6+1982.34</f>
        <v>15346.940000000001</v>
      </c>
      <c r="W47" s="48">
        <f>131.6+19</f>
        <v>150.59999999999999</v>
      </c>
      <c r="X47" s="52">
        <f t="shared" si="13"/>
        <v>101.90531208499337</v>
      </c>
    </row>
    <row r="48">
      <c r="C48" s="56" t="s">
        <v>35</v>
      </c>
      <c r="D48" s="62">
        <f>SUM(D27:D47)</f>
        <v>15094.040000000001</v>
      </c>
      <c r="E48" s="63">
        <f>SUM(E27:E47)</f>
        <v>136.69999999999999</v>
      </c>
      <c r="F48" s="63">
        <f t="shared" si="9"/>
        <v>110.41726408193125</v>
      </c>
      <c r="G48" s="64">
        <f>SUM(G27:G40)</f>
        <v>148189.89999999997</v>
      </c>
      <c r="H48" s="65">
        <f>SUM(H27:H40)</f>
        <v>1522.8000000000002</v>
      </c>
      <c r="I48" s="66">
        <f t="shared" si="10"/>
        <v>97.314092461255541</v>
      </c>
      <c r="J48" s="62">
        <f>SUM(J27:J47)</f>
        <v>135288.88999999998</v>
      </c>
      <c r="K48" s="63">
        <f>SUM(K27:K47)</f>
        <v>1370.0999999999999</v>
      </c>
      <c r="L48" s="63">
        <f t="shared" si="11"/>
        <v>98.743807021385294</v>
      </c>
      <c r="M48" s="62">
        <f>SUM(M27:M47)</f>
        <v>151583.22999999998</v>
      </c>
      <c r="N48" s="63">
        <f>SUM(N27:N47)</f>
        <v>1523.6000000000001</v>
      </c>
      <c r="O48" s="63">
        <f t="shared" si="8"/>
        <v>99.490174586505617</v>
      </c>
      <c r="P48" s="62">
        <f>SUM(P27:P47)</f>
        <v>14650.060000000001</v>
      </c>
      <c r="Q48" s="63">
        <f>SUM(Q27:Q47)</f>
        <v>120.5</v>
      </c>
      <c r="R48" s="63">
        <f t="shared" si="12"/>
        <v>121.5772614107884</v>
      </c>
      <c r="S48" s="62">
        <f>SUM(S27:S47)</f>
        <v>189336.42000000001</v>
      </c>
      <c r="T48" s="63">
        <f>SUM(T27:T47)</f>
        <v>1927.1000000000004</v>
      </c>
      <c r="U48" s="63">
        <f t="shared" si="7"/>
        <v>98.249400653832168</v>
      </c>
      <c r="V48" s="62">
        <f>SUM(V27:V47)</f>
        <v>288147.32000000001</v>
      </c>
      <c r="W48" s="63">
        <f>SUM(W27:W47)</f>
        <v>2663.2000000000003</v>
      </c>
      <c r="X48" s="63">
        <f t="shared" si="13"/>
        <v>108.19589966957044</v>
      </c>
    </row>
    <row r="49">
      <c r="C49" s="67" t="s">
        <v>58</v>
      </c>
      <c r="D49" s="68">
        <f>D48+D26</f>
        <v>17992.98</v>
      </c>
      <c r="E49" s="68">
        <f>E48+E26</f>
        <v>158.5</v>
      </c>
      <c r="F49" s="69">
        <f t="shared" si="9"/>
        <v>113.52037854889589</v>
      </c>
      <c r="G49" s="68">
        <f>G48+G26</f>
        <v>271710.79999999993</v>
      </c>
      <c r="H49" s="68">
        <f>H48+H26</f>
        <v>2479.1000000000004</v>
      </c>
      <c r="I49" s="69">
        <f t="shared" si="10"/>
        <v>109.60058085595574</v>
      </c>
      <c r="J49" s="68">
        <f>J48+J26</f>
        <v>235110.34999999998</v>
      </c>
      <c r="K49" s="68">
        <f>K48+K26</f>
        <v>2193.4999999999995</v>
      </c>
      <c r="L49" s="70">
        <f t="shared" si="11"/>
        <v>107.18502393435151</v>
      </c>
      <c r="M49" s="68">
        <f>M48+M26</f>
        <v>268484.50999999995</v>
      </c>
      <c r="N49" s="68">
        <f>N48+N26</f>
        <v>2419.2000000000003</v>
      </c>
      <c r="O49" s="70">
        <f t="shared" si="8"/>
        <v>110.98070023148145</v>
      </c>
      <c r="P49" s="68">
        <f>P48+P26</f>
        <v>24490.060000000001</v>
      </c>
      <c r="Q49" s="68">
        <f>Q48+Q26</f>
        <v>183.90000000000001</v>
      </c>
      <c r="R49" s="70">
        <f t="shared" si="12"/>
        <v>133.17052746057641</v>
      </c>
      <c r="S49" s="68">
        <f>S48+S26</f>
        <v>326524.95000000007</v>
      </c>
      <c r="T49" s="68">
        <f>T48+T26</f>
        <v>3003.2000000000007</v>
      </c>
      <c r="U49" s="70">
        <f t="shared" si="7"/>
        <v>108.72567594565797</v>
      </c>
      <c r="V49" s="68">
        <f>V48+V26</f>
        <v>560498.95999999996</v>
      </c>
      <c r="W49" s="68">
        <f>W48+W26</f>
        <v>4476.1000000000013</v>
      </c>
      <c r="X49" s="70">
        <f t="shared" si="13"/>
        <v>125.22038381626858</v>
      </c>
    </row>
    <row r="50">
      <c r="G50" s="71"/>
      <c r="S50" s="5" t="s">
        <v>59</v>
      </c>
      <c r="T50" s="5"/>
      <c r="U50" s="6"/>
      <c r="V50" s="68">
        <f>(D49+G49+J49+M49+P49+S49+V49)</f>
        <v>1704812.6099999999</v>
      </c>
      <c r="W50" s="68">
        <f>(E49+H49+K49+N49+Q49+T49+W49)</f>
        <v>14913.500000000004</v>
      </c>
      <c r="X50" s="69">
        <f t="shared" si="13"/>
        <v>114.31338116471649</v>
      </c>
      <c r="Y50">
        <f>W50/Y3</f>
        <v>0.36543739279588344</v>
      </c>
    </row>
    <row r="51">
      <c r="E51">
        <f>E49/D3</f>
        <v>0.44875424688561721</v>
      </c>
      <c r="H51">
        <f>H49/G3</f>
        <v>4.0501552033981376</v>
      </c>
      <c r="K51">
        <f>K49/J3</f>
        <v>3.9127720299678908</v>
      </c>
      <c r="N51">
        <f>N49/M3</f>
        <v>3.9095022624434397</v>
      </c>
      <c r="Q51">
        <f>Q49/P3</f>
        <v>0.5934172313649565</v>
      </c>
      <c r="T51">
        <f>T49/S3</f>
        <v>3.9002597402597412</v>
      </c>
      <c r="W51">
        <f>W49/V3</f>
        <v>6.3771192477560925</v>
      </c>
      <c r="Y51">
        <f>SUM(D51:X51)</f>
        <v>23.191979962075873</v>
      </c>
    </row>
    <row r="53">
      <c r="V53">
        <f>D3+P3+(G3+J3+M3+S3)*12+V3*19</f>
        <v>44737.199999999997</v>
      </c>
    </row>
    <row r="54">
      <c r="V54">
        <f>V50/V53</f>
        <v>38.107271130066252</v>
      </c>
      <c r="W54">
        <f>W50/V53</f>
        <v>0.33335792137192327</v>
      </c>
    </row>
  </sheetData>
  <mergeCells count="34">
    <mergeCell ref="A1:A4"/>
    <mergeCell ref="B1:C4"/>
    <mergeCell ref="D1:I1"/>
    <mergeCell ref="J1:O1"/>
    <mergeCell ref="P1:X1"/>
    <mergeCell ref="D2:F2"/>
    <mergeCell ref="G2:I2"/>
    <mergeCell ref="J2:L2"/>
    <mergeCell ref="M2:O2"/>
    <mergeCell ref="P2:R2"/>
    <mergeCell ref="S2:U2"/>
    <mergeCell ref="V2:X2"/>
    <mergeCell ref="D3:F3"/>
    <mergeCell ref="G3:I3"/>
    <mergeCell ref="J3:L3"/>
    <mergeCell ref="M3:O3"/>
    <mergeCell ref="P3:R3"/>
    <mergeCell ref="S3:U3"/>
    <mergeCell ref="V3:X3"/>
    <mergeCell ref="B5:B25"/>
    <mergeCell ref="D8:F25"/>
    <mergeCell ref="P8:R25"/>
    <mergeCell ref="G19:I25"/>
    <mergeCell ref="J19:L25"/>
    <mergeCell ref="M19:O25"/>
    <mergeCell ref="S19:U25"/>
    <mergeCell ref="B27:B47"/>
    <mergeCell ref="D30:F47"/>
    <mergeCell ref="P30:R47"/>
    <mergeCell ref="G41:I47"/>
    <mergeCell ref="J41:L47"/>
    <mergeCell ref="M41:O47"/>
    <mergeCell ref="S41:U47"/>
    <mergeCell ref="S50:U50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2" operator="greaterThan" id="{00A30063-00EB-4CD6-BE87-00F500BE002B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D5:D6 D8 D27:D30 D49:D56 J27:J40</xm:sqref>
        </x14:conditionalFormatting>
        <x14:conditionalFormatting xmlns:xm="http://schemas.microsoft.com/office/excel/2006/main">
          <x14:cfRule type="cellIs" priority="171" operator="greaterThan" id="{004E007E-0011-4D23-9934-00620054006F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E50:F56 F5 F27:F29 E49</xm:sqref>
        </x14:conditionalFormatting>
        <x14:conditionalFormatting xmlns:xm="http://schemas.microsoft.com/office/excel/2006/main">
          <x14:cfRule type="cellIs" priority="170" operator="greaterThan" id="{00E7008D-00D1-41B7-81B2-0094007C0060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G50:G56</xm:sqref>
        </x14:conditionalFormatting>
        <x14:conditionalFormatting xmlns:xm="http://schemas.microsoft.com/office/excel/2006/main">
          <x14:cfRule type="cellIs" priority="169" operator="greaterThan" id="{001C00A7-00D3-48F1-A6FA-002900BF00F5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H50:I50 H52:I56 I51</xm:sqref>
        </x14:conditionalFormatting>
        <x14:conditionalFormatting xmlns:xm="http://schemas.microsoft.com/office/excel/2006/main">
          <x14:cfRule type="cellIs" priority="168" operator="greaterThan" id="{00F6000C-0088-4987-9A3D-0025009C0092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J50:J56</xm:sqref>
        </x14:conditionalFormatting>
        <x14:conditionalFormatting xmlns:xm="http://schemas.microsoft.com/office/excel/2006/main">
          <x14:cfRule type="cellIs" priority="167" operator="greaterThan" id="{00DF004E-007D-427F-BCFB-00FE006E00DC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K50:L50 L49 K52:L56 L51</xm:sqref>
        </x14:conditionalFormatting>
        <x14:conditionalFormatting xmlns:xm="http://schemas.microsoft.com/office/excel/2006/main">
          <x14:cfRule type="cellIs" priority="166" operator="greaterThan" id="{00A80098-0057-49B3-B6C3-00CA00E200F9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M50:M56</xm:sqref>
        </x14:conditionalFormatting>
        <x14:conditionalFormatting xmlns:xm="http://schemas.microsoft.com/office/excel/2006/main">
          <x14:cfRule type="cellIs" priority="165" operator="greaterThan" id="{00270024-00FD-4E95-B5FF-005600C10017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N50:O50 O49 N52:O56 O51</xm:sqref>
        </x14:conditionalFormatting>
        <x14:conditionalFormatting xmlns:xm="http://schemas.microsoft.com/office/excel/2006/main">
          <x14:cfRule type="cellIs" priority="162" operator="greaterThan" id="{00AF0018-009B-4DD2-9DBC-008F004A009A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P50:P56</xm:sqref>
        </x14:conditionalFormatting>
        <x14:conditionalFormatting xmlns:xm="http://schemas.microsoft.com/office/excel/2006/main">
          <x14:cfRule type="cellIs" priority="161" operator="greaterThan" id="{008D0068-00FC-4F93-A71D-00AE00160009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Q50:R50 R49 Q52:R56 R51</xm:sqref>
        </x14:conditionalFormatting>
        <x14:conditionalFormatting xmlns:xm="http://schemas.microsoft.com/office/excel/2006/main">
          <x14:cfRule type="cellIs" priority="160" operator="greaterThan" id="{00A00039-00D5-4B89-AF2C-003D003200DE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S50:S56</xm:sqref>
        </x14:conditionalFormatting>
        <x14:conditionalFormatting xmlns:xm="http://schemas.microsoft.com/office/excel/2006/main">
          <x14:cfRule type="cellIs" priority="159" operator="greaterThan" id="{00270053-00CD-458D-943F-00A800900097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T52:U56 U49 U51</xm:sqref>
        </x14:conditionalFormatting>
        <x14:conditionalFormatting xmlns:xm="http://schemas.microsoft.com/office/excel/2006/main">
          <x14:cfRule type="cellIs" priority="158" operator="greaterThan" id="{00870098-0061-4A7E-A948-004900E20017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V50:V56 W50</xm:sqref>
        </x14:conditionalFormatting>
        <x14:conditionalFormatting xmlns:xm="http://schemas.microsoft.com/office/excel/2006/main">
          <x14:cfRule type="cellIs" priority="157" operator="greaterThan" id="{00220098-0078-4E43-AA9F-001000470077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W52:X56 X49:X51</xm:sqref>
        </x14:conditionalFormatting>
        <x14:conditionalFormatting xmlns:xm="http://schemas.microsoft.com/office/excel/2006/main">
          <x14:cfRule type="cellIs" priority="156" operator="greaterThan" id="{004200D4-00ED-42AB-8DD5-00B300D500AA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E5 E27:E29</xm:sqref>
        </x14:conditionalFormatting>
        <x14:conditionalFormatting xmlns:xm="http://schemas.microsoft.com/office/excel/2006/main">
          <x14:cfRule type="cellIs" priority="155" operator="greaterThan" id="{00600032-00C1-4E49-B2D2-006E007C007D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G27:G40 G5:G9 G14 G18:G19</xm:sqref>
        </x14:conditionalFormatting>
        <x14:conditionalFormatting xmlns:xm="http://schemas.microsoft.com/office/excel/2006/main">
          <x14:cfRule type="cellIs" priority="154" operator="greaterThan" id="{005300A9-00E2-48DC-BC52-004A007B00A3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I8:I18</xm:sqref>
        </x14:conditionalFormatting>
        <x14:conditionalFormatting xmlns:xm="http://schemas.microsoft.com/office/excel/2006/main">
          <x14:cfRule type="cellIs" priority="153" operator="greaterThan" id="{00DB008F-00F6-4B31-B245-005E00B90029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H27:H40 H5:H9 H14 H18</xm:sqref>
        </x14:conditionalFormatting>
        <x14:conditionalFormatting xmlns:xm="http://schemas.microsoft.com/office/excel/2006/main">
          <x14:cfRule type="cellIs" priority="152" operator="greaterThan" id="{00AC00B9-00E2-4D2F-893A-000E004200CC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J5:J10 J14 J18:J19</xm:sqref>
        </x14:conditionalFormatting>
        <x14:conditionalFormatting xmlns:xm="http://schemas.microsoft.com/office/excel/2006/main">
          <x14:cfRule type="cellIs" priority="151" operator="greaterThan" id="{008B0009-00E9-4AE8-806F-00B70027005F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K27 K29:K40 K5:K10 K14 K18</xm:sqref>
        </x14:conditionalFormatting>
        <x14:conditionalFormatting xmlns:xm="http://schemas.microsoft.com/office/excel/2006/main">
          <x14:cfRule type="cellIs" priority="150" operator="greaterThan" id="{005F0093-0056-4035-8F5A-00AD00530064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M27:M40 M5:M10 M14 M18:M19</xm:sqref>
        </x14:conditionalFormatting>
        <x14:conditionalFormatting xmlns:xm="http://schemas.microsoft.com/office/excel/2006/main">
          <x14:cfRule type="cellIs" priority="149" operator="greaterThan" id="{00B4001B-005B-43E8-9300-00CC00F2000F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N27 N29:N40 N5:N10 N14 N18</xm:sqref>
        </x14:conditionalFormatting>
        <x14:conditionalFormatting xmlns:xm="http://schemas.microsoft.com/office/excel/2006/main">
          <x14:cfRule type="cellIs" priority="145" operator="greaterThan" id="{006B0079-00E4-4C0C-B137-002B0029009D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P5 P27:P29 P7:P8</xm:sqref>
        </x14:conditionalFormatting>
        <x14:conditionalFormatting xmlns:xm="http://schemas.microsoft.com/office/excel/2006/main">
          <x14:cfRule type="cellIs" priority="144" operator="greaterThan" id="{007D007F-001C-4E19-9797-00130030000B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Q5 Q27 Q29 Q7</xm:sqref>
        </x14:conditionalFormatting>
        <x14:conditionalFormatting xmlns:xm="http://schemas.microsoft.com/office/excel/2006/main">
          <x14:cfRule type="cellIs" priority="143" operator="greaterThan" id="{00910004-0051-4882-BFBE-00BD002C006F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S27:S40 S5:S9 S14 S18:S19</xm:sqref>
        </x14:conditionalFormatting>
        <x14:conditionalFormatting xmlns:xm="http://schemas.microsoft.com/office/excel/2006/main">
          <x14:cfRule type="cellIs" priority="142" operator="greaterThan" id="{00C800E0-00EC-4E2B-BCB9-00D100D00043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U9:U18</xm:sqref>
        </x14:conditionalFormatting>
        <x14:conditionalFormatting xmlns:xm="http://schemas.microsoft.com/office/excel/2006/main">
          <x14:cfRule type="cellIs" priority="141" operator="greaterThan" id="{00FB008C-000F-4EF0-B3B4-0095000B0015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T27 T29:T40 T5:T9 T14 T18</xm:sqref>
        </x14:conditionalFormatting>
        <x14:conditionalFormatting xmlns:xm="http://schemas.microsoft.com/office/excel/2006/main">
          <x14:cfRule type="cellIs" priority="140" operator="greaterThan" id="{002C00D6-006E-42BC-B498-00EF00A0003F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V5:V16 V19 V25 V27:V36 V40:V41 V47</xm:sqref>
        </x14:conditionalFormatting>
        <x14:conditionalFormatting xmlns:xm="http://schemas.microsoft.com/office/excel/2006/main">
          <x14:cfRule type="cellIs" priority="139" operator="greaterThan" id="{002800AD-00D5-42E5-BED4-00D10094009A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X25</xm:sqref>
        </x14:conditionalFormatting>
        <x14:conditionalFormatting xmlns:xm="http://schemas.microsoft.com/office/excel/2006/main">
          <x14:cfRule type="cellIs" priority="138" operator="greaterThan" id="{007F0098-0033-4C6A-85BF-0053007E00A5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W5:W16 W27:W36 W19 W25 W40:W41 W47</xm:sqref>
        </x14:conditionalFormatting>
        <x14:conditionalFormatting xmlns:xm="http://schemas.microsoft.com/office/excel/2006/main">
          <x14:cfRule type="cellIs" priority="137" operator="greaterThan" id="{007C002A-002D-443D-8B43-00A1002E003F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I5:I7</xm:sqref>
        </x14:conditionalFormatting>
        <x14:conditionalFormatting xmlns:xm="http://schemas.microsoft.com/office/excel/2006/main">
          <x14:cfRule type="cellIs" priority="136" operator="greaterThan" id="{002100B6-00AC-4487-8D9D-00D5001900CD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L5:L7</xm:sqref>
        </x14:conditionalFormatting>
        <x14:conditionalFormatting xmlns:xm="http://schemas.microsoft.com/office/excel/2006/main">
          <x14:cfRule type="cellIs" priority="135" operator="greaterThan" id="{0001004D-00EA-4F5C-B344-003D00870040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O5:O7</xm:sqref>
        </x14:conditionalFormatting>
        <x14:conditionalFormatting xmlns:xm="http://schemas.microsoft.com/office/excel/2006/main">
          <x14:cfRule type="cellIs" priority="133" operator="greaterThan" id="{00130052-0069-4AD4-8A64-00D100A00068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R5:R7</xm:sqref>
        </x14:conditionalFormatting>
        <x14:conditionalFormatting xmlns:xm="http://schemas.microsoft.com/office/excel/2006/main">
          <x14:cfRule type="cellIs" priority="132" operator="greaterThan" id="{00EE0051-006C-4420-9E48-004200F30097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U5:U8</xm:sqref>
        </x14:conditionalFormatting>
        <x14:conditionalFormatting xmlns:xm="http://schemas.microsoft.com/office/excel/2006/main">
          <x14:cfRule type="cellIs" priority="131" operator="greaterThan" id="{0012002F-002E-4BD2-9790-007800260086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X5:X24</xm:sqref>
        </x14:conditionalFormatting>
        <x14:conditionalFormatting xmlns:xm="http://schemas.microsoft.com/office/excel/2006/main">
          <x14:cfRule type="cellIs" priority="130" operator="greaterThan" id="{00BF0012-0084-4157-80A6-0037006C00B5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I27:I40</xm:sqref>
        </x14:conditionalFormatting>
        <x14:conditionalFormatting xmlns:xm="http://schemas.microsoft.com/office/excel/2006/main">
          <x14:cfRule type="cellIs" priority="129" operator="greaterThan" id="{00E4000C-00E4-474C-B412-009200E30025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L27</xm:sqref>
        </x14:conditionalFormatting>
        <x14:conditionalFormatting xmlns:xm="http://schemas.microsoft.com/office/excel/2006/main">
          <x14:cfRule type="cellIs" priority="128" operator="greaterThan" id="{004000E5-0009-49BA-BD86-00B8004E00D7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O27</xm:sqref>
        </x14:conditionalFormatting>
        <x14:conditionalFormatting xmlns:xm="http://schemas.microsoft.com/office/excel/2006/main">
          <x14:cfRule type="cellIs" priority="126" operator="greaterThan" id="{00400015-007D-438B-BA2D-004E005D0030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125" operator="greaterThan" id="{00F60000-0063-4CD1-BD3B-0051004C00E9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ellIs" priority="124" operator="greaterThan" id="{004D0077-00FB-4776-9E93-00EF00920046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U27</xm:sqref>
        </x14:conditionalFormatting>
        <x14:conditionalFormatting xmlns:xm="http://schemas.microsoft.com/office/excel/2006/main">
          <x14:cfRule type="cellIs" priority="123" operator="greaterThan" id="{00690044-002A-4839-8350-0044002F0049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X27</xm:sqref>
        </x14:conditionalFormatting>
        <x14:conditionalFormatting xmlns:xm="http://schemas.microsoft.com/office/excel/2006/main">
          <x14:cfRule type="cellIs" priority="122" operator="greaterThan" id="{00F80053-0080-4C0F-8A5A-006B00920087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X28:X47</xm:sqref>
        </x14:conditionalFormatting>
        <x14:conditionalFormatting xmlns:xm="http://schemas.microsoft.com/office/excel/2006/main">
          <x14:cfRule type="cellIs" priority="121" operator="greaterThan" id="{004F0094-0039-4C08-B9A4-003900A500CD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L8:L18</xm:sqref>
        </x14:conditionalFormatting>
        <x14:conditionalFormatting xmlns:xm="http://schemas.microsoft.com/office/excel/2006/main">
          <x14:cfRule type="cellIs" priority="120" operator="greaterThan" id="{00C7008E-0059-4A7E-9D00-00E2008300CB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O8:O18</xm:sqref>
        </x14:conditionalFormatting>
        <x14:conditionalFormatting xmlns:xm="http://schemas.microsoft.com/office/excel/2006/main">
          <x14:cfRule type="cellIs" priority="117" operator="greaterThan" id="{0084002A-000E-4BFC-BF03-00CA00D20088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L29:L40</xm:sqref>
        </x14:conditionalFormatting>
        <x14:conditionalFormatting xmlns:xm="http://schemas.microsoft.com/office/excel/2006/main">
          <x14:cfRule type="cellIs" priority="116" operator="greaterThan" id="{00E300A8-00EA-4916-A18B-0097009600A0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O29:O40</xm:sqref>
        </x14:conditionalFormatting>
        <x14:conditionalFormatting xmlns:xm="http://schemas.microsoft.com/office/excel/2006/main">
          <x14:cfRule type="cellIs" priority="114" operator="greaterThan" id="{00E500E7-0015-431A-8365-008100E1008F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S41</xm:sqref>
        </x14:conditionalFormatting>
        <x14:conditionalFormatting xmlns:xm="http://schemas.microsoft.com/office/excel/2006/main">
          <x14:cfRule type="cellIs" priority="113" operator="greaterThan" id="{00AA00DD-00B4-4922-8D8D-002600C90098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R29</xm:sqref>
        </x14:conditionalFormatting>
        <x14:conditionalFormatting xmlns:xm="http://schemas.microsoft.com/office/excel/2006/main">
          <x14:cfRule type="cellIs" priority="112" operator="greaterThan" id="{00570007-0096-47B6-B0B7-006C00A80086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U29:U40</xm:sqref>
        </x14:conditionalFormatting>
        <x14:conditionalFormatting xmlns:xm="http://schemas.microsoft.com/office/excel/2006/main">
          <x14:cfRule type="cellIs" priority="111" operator="greaterThan" id="{00180026-00AE-4F88-8533-0006009E002C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G41</xm:sqref>
        </x14:conditionalFormatting>
        <x14:conditionalFormatting xmlns:xm="http://schemas.microsoft.com/office/excel/2006/main">
          <x14:cfRule type="cellIs" priority="110" operator="greaterThan" id="{0056008E-0097-46BD-9B68-00B000A8008F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J41</xm:sqref>
        </x14:conditionalFormatting>
        <x14:conditionalFormatting xmlns:xm="http://schemas.microsoft.com/office/excel/2006/main">
          <x14:cfRule type="cellIs" priority="109" operator="greaterThan" id="{00EF002C-004A-4E68-B502-006C00B40060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M41</xm:sqref>
        </x14:conditionalFormatting>
        <x14:conditionalFormatting xmlns:xm="http://schemas.microsoft.com/office/excel/2006/main">
          <x14:cfRule type="cellIs" priority="108" operator="greaterThan" id="{005B00FF-0079-432F-87FD-0072009800F2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P30</xm:sqref>
        </x14:conditionalFormatting>
        <x14:conditionalFormatting xmlns:xm="http://schemas.microsoft.com/office/excel/2006/main">
          <x14:cfRule type="cellIs" priority="107" operator="greaterThan" id="{004400B7-00C5-4BB4-BA04-009E00060017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G49</xm:sqref>
        </x14:conditionalFormatting>
        <x14:conditionalFormatting xmlns:xm="http://schemas.microsoft.com/office/excel/2006/main">
          <x14:cfRule type="cellIs" priority="106" operator="greaterThan" id="{005E0080-007C-40FE-BC25-00ED0067006D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105" operator="greaterThan" id="{00290088-000D-4937-BE75-00E000ED0030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J49</xm:sqref>
        </x14:conditionalFormatting>
        <x14:conditionalFormatting xmlns:xm="http://schemas.microsoft.com/office/excel/2006/main">
          <x14:cfRule type="cellIs" priority="104" operator="greaterThan" id="{008A0030-00D1-4173-BF24-00D100FA00A5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K49</xm:sqref>
        </x14:conditionalFormatting>
        <x14:conditionalFormatting xmlns:xm="http://schemas.microsoft.com/office/excel/2006/main">
          <x14:cfRule type="cellIs" priority="103" operator="greaterThan" id="{000000CF-00E1-4393-8691-002900CE00D7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M49</xm:sqref>
        </x14:conditionalFormatting>
        <x14:conditionalFormatting xmlns:xm="http://schemas.microsoft.com/office/excel/2006/main">
          <x14:cfRule type="cellIs" priority="102" operator="greaterThan" id="{006900A5-00AB-4039-A80E-002B00BD0048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N49</xm:sqref>
        </x14:conditionalFormatting>
        <x14:conditionalFormatting xmlns:xm="http://schemas.microsoft.com/office/excel/2006/main">
          <x14:cfRule type="cellIs" priority="99" operator="greaterThan" id="{003800F8-008A-4393-8C97-000200860098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P49</xm:sqref>
        </x14:conditionalFormatting>
        <x14:conditionalFormatting xmlns:xm="http://schemas.microsoft.com/office/excel/2006/main">
          <x14:cfRule type="cellIs" priority="98" operator="greaterThan" id="{00720081-003D-4C9B-978D-000D00CA0084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Q49</xm:sqref>
        </x14:conditionalFormatting>
        <x14:conditionalFormatting xmlns:xm="http://schemas.microsoft.com/office/excel/2006/main">
          <x14:cfRule type="cellIs" priority="97" operator="greaterThan" id="{00D4009F-00CD-478C-BAED-00FD00AB000B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S49</xm:sqref>
        </x14:conditionalFormatting>
        <x14:conditionalFormatting xmlns:xm="http://schemas.microsoft.com/office/excel/2006/main">
          <x14:cfRule type="cellIs" priority="96" operator="greaterThan" id="{000E002C-00C1-4776-9AF8-001B00CA008A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T49</xm:sqref>
        </x14:conditionalFormatting>
        <x14:conditionalFormatting xmlns:xm="http://schemas.microsoft.com/office/excel/2006/main">
          <x14:cfRule type="cellIs" priority="95" operator="greaterThan" id="{003E0012-00D6-4BB9-9035-00DE002F0047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V49</xm:sqref>
        </x14:conditionalFormatting>
        <x14:conditionalFormatting xmlns:xm="http://schemas.microsoft.com/office/excel/2006/main">
          <x14:cfRule type="cellIs" priority="94" operator="greaterThan" id="{006800AD-00B7-4B5C-8A6F-0035001F00A0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W49</xm:sqref>
        </x14:conditionalFormatting>
        <x14:conditionalFormatting xmlns:xm="http://schemas.microsoft.com/office/excel/2006/main">
          <x14:cfRule type="cellIs" priority="86" operator="greaterThan" id="{000200C2-00A6-4478-A8FE-000700AB0062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ellIs" priority="85" operator="greaterThan" id="{00E600F5-00F1-4E9F-B8E3-00C500DE0071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ellIs" priority="84" operator="greaterThan" id="{004A0018-00D2-4AAA-A92F-00C000D30020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ellIs" priority="83" operator="greaterThan" id="{006600B6-0033-4704-BF86-0086004D00F2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82" operator="greaterThan" id="{00D50058-0017-4364-B55C-005400BD00DE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ellIs" priority="81" operator="greaterThan" id="{002F007A-00B1-4F0F-807A-00BC001D00F5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80" operator="greaterThan" id="{00FE0079-0021-440C-B5AC-0009003A0085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ellIs" priority="79" operator="greaterThan" id="{001100DA-0003-4433-8D6E-004D00FF006F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78" operator="greaterThan" id="{003A00FA-00C0-4B45-B2F1-0068002E00C1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cellIs" priority="77" operator="greaterThan" id="{00EC001C-0048-4267-A562-00CE00B600DE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74" operator="greaterThan" id="{00B6008D-0095-4C47-8A37-001B00260082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G15:G16</xm:sqref>
        </x14:conditionalFormatting>
        <x14:conditionalFormatting xmlns:xm="http://schemas.microsoft.com/office/excel/2006/main">
          <x14:cfRule type="cellIs" priority="73" operator="greaterThan" id="{009F00D9-0004-4DDE-9D31-002A00DA0094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H15:H16</xm:sqref>
        </x14:conditionalFormatting>
        <x14:conditionalFormatting xmlns:xm="http://schemas.microsoft.com/office/excel/2006/main">
          <x14:cfRule type="cellIs" priority="72" operator="greaterThan" id="{00DF00B2-00BE-4D01-9C71-00C400410032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ellIs" priority="71" operator="greaterThan" id="{004C00C8-00E9-41C9-A925-00CC00810074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68" operator="greaterThan" id="{000D000D-0068-4878-94A0-00DB00E3000F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J11:J13</xm:sqref>
        </x14:conditionalFormatting>
        <x14:conditionalFormatting xmlns:xm="http://schemas.microsoft.com/office/excel/2006/main">
          <x14:cfRule type="cellIs" priority="67" operator="greaterThan" id="{006D00C0-00AD-4B3B-9243-00D400370043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K11:K13</xm:sqref>
        </x14:conditionalFormatting>
        <x14:conditionalFormatting xmlns:xm="http://schemas.microsoft.com/office/excel/2006/main">
          <x14:cfRule type="cellIs" priority="62" operator="greaterThan" id="{00B600CF-0098-4842-A63D-00E5008400EE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J15:J17</xm:sqref>
        </x14:conditionalFormatting>
        <x14:conditionalFormatting xmlns:xm="http://schemas.microsoft.com/office/excel/2006/main">
          <x14:cfRule type="cellIs" priority="61" operator="greaterThan" id="{0094002E-0059-4085-90D1-0091009C0019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K15:K17</xm:sqref>
        </x14:conditionalFormatting>
        <x14:conditionalFormatting xmlns:xm="http://schemas.microsoft.com/office/excel/2006/main">
          <x14:cfRule type="cellIs" priority="56" operator="greaterThan" id="{00B500C2-00F7-4972-A7E9-00EA0009003D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M11:M13</xm:sqref>
        </x14:conditionalFormatting>
        <x14:conditionalFormatting xmlns:xm="http://schemas.microsoft.com/office/excel/2006/main">
          <x14:cfRule type="cellIs" priority="55" operator="greaterThan" id="{003300D7-0096-4D44-B3BA-00D60097002E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N11:N13</xm:sqref>
        </x14:conditionalFormatting>
        <x14:conditionalFormatting xmlns:xm="http://schemas.microsoft.com/office/excel/2006/main">
          <x14:cfRule type="cellIs" priority="50" operator="greaterThan" id="{006D0012-00F2-4054-9F29-002300BC001A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M15:M17</xm:sqref>
        </x14:conditionalFormatting>
        <x14:conditionalFormatting xmlns:xm="http://schemas.microsoft.com/office/excel/2006/main">
          <x14:cfRule type="cellIs" priority="49" operator="greaterThan" id="{003A00A7-007E-46FD-A2DF-005000A3008E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N15:N17</xm:sqref>
        </x14:conditionalFormatting>
        <x14:conditionalFormatting xmlns:xm="http://schemas.microsoft.com/office/excel/2006/main">
          <x14:cfRule type="cellIs" priority="44" operator="greaterThan" id="{00B800AF-00B2-4C89-9B39-00EF00920088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S10:S12</xm:sqref>
        </x14:conditionalFormatting>
        <x14:conditionalFormatting xmlns:xm="http://schemas.microsoft.com/office/excel/2006/main">
          <x14:cfRule type="cellIs" priority="43" operator="greaterThan" id="{003500C0-00F8-421B-8201-002100850049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T10:T12</xm:sqref>
        </x14:conditionalFormatting>
        <x14:conditionalFormatting xmlns:xm="http://schemas.microsoft.com/office/excel/2006/main">
          <x14:cfRule type="cellIs" priority="42" operator="greaterThan" id="{00640077-00A3-4ED6-A62E-009100E300B5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S13</xm:sqref>
        </x14:conditionalFormatting>
        <x14:conditionalFormatting xmlns:xm="http://schemas.microsoft.com/office/excel/2006/main">
          <x14:cfRule type="cellIs" priority="41" operator="greaterThan" id="{00CD007D-001F-4D45-AEEB-007800C70046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T13</xm:sqref>
        </x14:conditionalFormatting>
        <x14:conditionalFormatting xmlns:xm="http://schemas.microsoft.com/office/excel/2006/main">
          <x14:cfRule type="cellIs" priority="36" operator="greaterThan" id="{006800F3-0076-4D1F-B7E0-00C7006D00B1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S15:S17</xm:sqref>
        </x14:conditionalFormatting>
        <x14:conditionalFormatting xmlns:xm="http://schemas.microsoft.com/office/excel/2006/main">
          <x14:cfRule type="cellIs" priority="35" operator="greaterThan" id="{00C2004B-00B6-400D-88C0-00F5001400FB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T15:T17</xm:sqref>
        </x14:conditionalFormatting>
        <x14:conditionalFormatting xmlns:xm="http://schemas.microsoft.com/office/excel/2006/main">
          <x14:cfRule type="cellIs" priority="32" operator="greaterThan" id="{00C600D4-0042-477F-85B3-00CB00DC0099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V17:V18</xm:sqref>
        </x14:conditionalFormatting>
        <x14:conditionalFormatting xmlns:xm="http://schemas.microsoft.com/office/excel/2006/main">
          <x14:cfRule type="cellIs" priority="31" operator="greaterThan" id="{001D001C-0087-406B-99B8-0009004C0009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W17:W18</xm:sqref>
        </x14:conditionalFormatting>
        <x14:conditionalFormatting xmlns:xm="http://schemas.microsoft.com/office/excel/2006/main">
          <x14:cfRule type="cellIs" priority="28" operator="greaterThan" id="{0056007B-004B-4A5A-ACFE-005800E400F4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V20:V21</xm:sqref>
        </x14:conditionalFormatting>
        <x14:conditionalFormatting xmlns:xm="http://schemas.microsoft.com/office/excel/2006/main">
          <x14:cfRule type="cellIs" priority="27" operator="greaterThan" id="{00C0002E-00B8-4526-85E5-006C0070005F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W20:W21</xm:sqref>
        </x14:conditionalFormatting>
        <x14:conditionalFormatting xmlns:xm="http://schemas.microsoft.com/office/excel/2006/main">
          <x14:cfRule type="cellIs" priority="26" operator="greaterThan" id="{004600DA-0003-463C-8664-002F00FA0094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V22</xm:sqref>
        </x14:conditionalFormatting>
        <x14:conditionalFormatting xmlns:xm="http://schemas.microsoft.com/office/excel/2006/main">
          <x14:cfRule type="cellIs" priority="25" operator="greaterThan" id="{005E00D8-00B1-486A-A2AC-009500E3004F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W22</xm:sqref>
        </x14:conditionalFormatting>
        <x14:conditionalFormatting xmlns:xm="http://schemas.microsoft.com/office/excel/2006/main">
          <x14:cfRule type="cellIs" priority="24" operator="greaterThan" id="{00DA0046-00EC-4A7B-9055-007100300095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V23</xm:sqref>
        </x14:conditionalFormatting>
        <x14:conditionalFormatting xmlns:xm="http://schemas.microsoft.com/office/excel/2006/main">
          <x14:cfRule type="cellIs" priority="23" operator="greaterThan" id="{00FF0043-0075-496A-B28E-004700B2005D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W23</xm:sqref>
        </x14:conditionalFormatting>
        <x14:conditionalFormatting xmlns:xm="http://schemas.microsoft.com/office/excel/2006/main">
          <x14:cfRule type="cellIs" priority="22" operator="greaterThan" id="{00C600F2-00ED-4E76-A8DE-00130073006F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V24</xm:sqref>
        </x14:conditionalFormatting>
        <x14:conditionalFormatting xmlns:xm="http://schemas.microsoft.com/office/excel/2006/main">
          <x14:cfRule type="cellIs" priority="21" operator="greaterThan" id="{00CE0099-0059-4538-A3AA-0081008700D0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W24</xm:sqref>
        </x14:conditionalFormatting>
        <x14:conditionalFormatting xmlns:xm="http://schemas.microsoft.com/office/excel/2006/main">
          <x14:cfRule type="cellIs" priority="20" operator="greaterThan" id="{005400DE-0004-43F7-BC3F-00BE000B0089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V37:V39</xm:sqref>
        </x14:conditionalFormatting>
        <x14:conditionalFormatting xmlns:xm="http://schemas.microsoft.com/office/excel/2006/main">
          <x14:cfRule type="cellIs" priority="19" operator="greaterThan" id="{000A0020-001B-4A9B-9771-00D8002500B6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W37:W39</xm:sqref>
        </x14:conditionalFormatting>
        <x14:conditionalFormatting xmlns:xm="http://schemas.microsoft.com/office/excel/2006/main">
          <x14:cfRule type="cellIs" priority="14" operator="greaterThan" id="{00F000CB-00A8-4120-8A1C-00B60033008E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V42:V44</xm:sqref>
        </x14:conditionalFormatting>
        <x14:conditionalFormatting xmlns:xm="http://schemas.microsoft.com/office/excel/2006/main">
          <x14:cfRule type="cellIs" priority="13" operator="greaterThan" id="{002E0036-00C5-49A5-A54C-002B004C002F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W42:W44</xm:sqref>
        </x14:conditionalFormatting>
        <x14:conditionalFormatting xmlns:xm="http://schemas.microsoft.com/office/excel/2006/main">
          <x14:cfRule type="cellIs" priority="10" operator="greaterThan" id="{00AE001C-0010-45F8-9A05-003200F400D0}">
            <xm:f>0</xm:f>
            <x14:dxf>
              <fill>
                <patternFill patternType="solid">
                  <fgColor theme="3" tint="0.79998168889431442"/>
                  <bgColor theme="3" tint="0.79998168889431442"/>
                </patternFill>
              </fill>
            </x14:dxf>
          </x14:cfRule>
          <xm:sqref>V45:V46</xm:sqref>
        </x14:conditionalFormatting>
        <x14:conditionalFormatting xmlns:xm="http://schemas.microsoft.com/office/excel/2006/main">
          <x14:cfRule type="cellIs" priority="9" operator="greaterThan" id="{009E00DB-00EF-4F0F-AD17-00CF00F40036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W45:W46</xm:sqref>
        </x14:conditionalFormatting>
        <x14:conditionalFormatting xmlns:xm="http://schemas.microsoft.com/office/excel/2006/main">
          <x14:cfRule type="cellIs" priority="8" operator="greaterThan" id="{006A0033-006E-473A-B386-00A300920022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F49</xm:sqref>
        </x14:conditionalFormatting>
        <x14:conditionalFormatting xmlns:xm="http://schemas.microsoft.com/office/excel/2006/main">
          <x14:cfRule type="cellIs" priority="7" operator="greaterThan" id="{00F3008D-0008-4623-A124-00D2005E00BA}">
            <xm:f>0</xm:f>
            <x14:dxf>
              <fill>
                <patternFill patternType="solid">
                  <fgColor theme="6" tint="0.79998168889431442"/>
                  <bgColor theme="6" tint="0.79998168889431442"/>
                </patternFill>
              </fill>
            </x14:dxf>
          </x14:cfRule>
          <xm:sqref>I49</xm:sqref>
        </x14:conditionalFormatting>
        <x14:conditionalFormatting xmlns:xm="http://schemas.microsoft.com/office/excel/2006/main">
          <x14:cfRule type="cellIs" priority="6" operator="greaterThan" id="{000500A2-00D7-41CF-B5F3-00BB00BF00FC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5" operator="greaterThan" id="{00840078-00B2-4B61-B595-00D6007200CB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K51</xm:sqref>
        </x14:conditionalFormatting>
        <x14:conditionalFormatting xmlns:xm="http://schemas.microsoft.com/office/excel/2006/main">
          <x14:cfRule type="cellIs" priority="4" operator="greaterThan" id="{004300E8-00F9-4689-BAE5-00C6001B0044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N51</xm:sqref>
        </x14:conditionalFormatting>
        <x14:conditionalFormatting xmlns:xm="http://schemas.microsoft.com/office/excel/2006/main">
          <x14:cfRule type="cellIs" priority="3" operator="greaterThan" id="{00BE006F-002F-44C2-A41E-00A200BA0058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Q51</xm:sqref>
        </x14:conditionalFormatting>
        <x14:conditionalFormatting xmlns:xm="http://schemas.microsoft.com/office/excel/2006/main">
          <x14:cfRule type="cellIs" priority="2" operator="greaterThan" id="{00CC00C3-0055-4301-9C6C-00B2002A00EE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T51</xm:sqref>
        </x14:conditionalFormatting>
        <x14:conditionalFormatting xmlns:xm="http://schemas.microsoft.com/office/excel/2006/main">
          <x14:cfRule type="cellIs" priority="1" operator="greaterThan" id="{009000AC-001F-424C-AEC3-00A6009A00C7}">
            <xm:f>0</xm:f>
            <x14:dxf>
              <font>
                <b/>
                <i val="0"/>
              </font>
              <fill>
                <patternFill patternType="solid">
                  <fgColor theme="5" tint="0.79998168889431442"/>
                  <bgColor theme="5" tint="0.79998168889431442"/>
                </patternFill>
              </fill>
            </x14:dxf>
          </x14:cfRule>
          <xm:sqref>W51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R7-Office/7.2.0.134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Игорь Елисеев</cp:lastModifiedBy>
  <cp:revision>1</cp:revision>
  <dcterms:created xsi:type="dcterms:W3CDTF">2006-09-16T00:00:00Z</dcterms:created>
  <dcterms:modified xsi:type="dcterms:W3CDTF">2023-06-15T05:47:18Z</dcterms:modified>
</cp:coreProperties>
</file>